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7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个人BOSS" sheetId="86" r:id="rId7"/>
    <sheet name="金币总产" sheetId="88" r:id="rId8"/>
    <sheet name="日常任务" sheetId="84" r:id="rId9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88" l="1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4" i="88"/>
  <c r="L8" i="88"/>
  <c r="L9" i="88"/>
  <c r="L10" i="88"/>
  <c r="L11" i="88"/>
  <c r="L12" i="88"/>
  <c r="L13" i="88"/>
  <c r="L14" i="88"/>
  <c r="L15" i="88"/>
  <c r="L16" i="88"/>
  <c r="L17" i="88"/>
  <c r="L18" i="88"/>
  <c r="L7" i="88"/>
  <c r="E5" i="84"/>
  <c r="E6" i="84"/>
  <c r="E7" i="84"/>
  <c r="E8" i="84"/>
  <c r="E9" i="84"/>
  <c r="E10" i="84"/>
  <c r="E11" i="84"/>
  <c r="E12" i="84"/>
  <c r="E13" i="84"/>
  <c r="E14" i="84"/>
  <c r="E15" i="84"/>
  <c r="E16" i="84"/>
  <c r="E17" i="84"/>
  <c r="E18" i="84"/>
  <c r="E19" i="84"/>
  <c r="E4" i="84"/>
  <c r="S9" i="86"/>
  <c r="S10" i="86"/>
  <c r="S11" i="86"/>
  <c r="S12" i="86"/>
  <c r="S13" i="86"/>
  <c r="S14" i="86"/>
  <c r="S15" i="86"/>
  <c r="S16" i="86"/>
  <c r="S17" i="86"/>
  <c r="S18" i="86"/>
  <c r="S8" i="86"/>
  <c r="O5" i="86"/>
  <c r="O6" i="86"/>
  <c r="O7" i="86"/>
  <c r="O8" i="86"/>
  <c r="O9" i="86"/>
  <c r="O10" i="86"/>
  <c r="O11" i="86"/>
  <c r="O12" i="86"/>
  <c r="O13" i="86"/>
  <c r="O14" i="86"/>
  <c r="O15" i="86"/>
  <c r="O16" i="86"/>
  <c r="O17" i="86"/>
  <c r="O18" i="86"/>
  <c r="O19" i="86"/>
  <c r="O20" i="86"/>
  <c r="O21" i="86"/>
  <c r="O22" i="86"/>
  <c r="O23" i="86"/>
  <c r="O24" i="86"/>
  <c r="O25" i="86"/>
  <c r="O26" i="86"/>
  <c r="O27" i="86"/>
  <c r="O28" i="86"/>
  <c r="O29" i="86"/>
  <c r="O30" i="86"/>
  <c r="O31" i="86"/>
  <c r="O32" i="86"/>
  <c r="O33" i="86"/>
  <c r="O34" i="86"/>
  <c r="O35" i="86"/>
  <c r="O36" i="86"/>
  <c r="O37" i="86"/>
  <c r="O38" i="86"/>
  <c r="O4" i="86"/>
  <c r="M5" i="86"/>
  <c r="M6" i="86"/>
  <c r="M7" i="86"/>
  <c r="M8" i="86"/>
  <c r="M9" i="86"/>
  <c r="M10" i="86"/>
  <c r="M11" i="86"/>
  <c r="M12" i="86"/>
  <c r="M13" i="86"/>
  <c r="M14" i="86"/>
  <c r="M15" i="86"/>
  <c r="M16" i="86"/>
  <c r="M17" i="86"/>
  <c r="M18" i="86"/>
  <c r="M19" i="86"/>
  <c r="M20" i="86"/>
  <c r="M21" i="86"/>
  <c r="M22" i="86"/>
  <c r="M23" i="86"/>
  <c r="M24" i="86"/>
  <c r="M25" i="86"/>
  <c r="M26" i="86"/>
  <c r="M27" i="86"/>
  <c r="M28" i="86"/>
  <c r="M29" i="86"/>
  <c r="M30" i="86"/>
  <c r="M31" i="86"/>
  <c r="M32" i="86"/>
  <c r="M33" i="86"/>
  <c r="M34" i="86"/>
  <c r="M35" i="86"/>
  <c r="M36" i="86"/>
  <c r="M37" i="86"/>
  <c r="M38" i="86"/>
  <c r="M4" i="86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H5" i="88"/>
  <c r="H6" i="88"/>
  <c r="H7" i="88"/>
  <c r="H8" i="88"/>
  <c r="H9" i="88"/>
  <c r="H10" i="88"/>
  <c r="H11" i="88"/>
  <c r="H12" i="88"/>
  <c r="H13" i="88"/>
  <c r="H14" i="88"/>
  <c r="H15" i="88"/>
  <c r="H16" i="88"/>
  <c r="H17" i="88"/>
  <c r="H18" i="88"/>
  <c r="H4" i="88"/>
  <c r="G5" i="88"/>
  <c r="G6" i="88"/>
  <c r="G7" i="88"/>
  <c r="G8" i="88"/>
  <c r="G9" i="88"/>
  <c r="G10" i="88"/>
  <c r="G11" i="88"/>
  <c r="G12" i="88"/>
  <c r="G13" i="88"/>
  <c r="G14" i="88"/>
  <c r="G15" i="88"/>
  <c r="G16" i="88"/>
  <c r="G17" i="88"/>
  <c r="G18" i="88"/>
  <c r="G4" i="88"/>
  <c r="F6" i="88"/>
  <c r="F7" i="88"/>
  <c r="F8" i="88"/>
  <c r="F9" i="88"/>
  <c r="F10" i="88"/>
  <c r="F11" i="88"/>
  <c r="F12" i="88"/>
  <c r="F13" i="88"/>
  <c r="F14" i="88"/>
  <c r="F15" i="88"/>
  <c r="F16" i="88"/>
  <c r="F17" i="88"/>
  <c r="F18" i="88"/>
  <c r="F5" i="88"/>
  <c r="E5" i="88"/>
  <c r="E6" i="88"/>
  <c r="E7" i="88"/>
  <c r="E8" i="88"/>
  <c r="E9" i="88"/>
  <c r="E10" i="88"/>
  <c r="E11" i="88"/>
  <c r="E12" i="88"/>
  <c r="E13" i="88"/>
  <c r="E14" i="88"/>
  <c r="E15" i="88"/>
  <c r="E16" i="88"/>
  <c r="E17" i="88"/>
  <c r="E18" i="88"/>
  <c r="E4" i="88"/>
  <c r="D15" i="88"/>
  <c r="D16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C16" i="88"/>
  <c r="C17" i="88"/>
  <c r="D17" i="88" s="1"/>
  <c r="C18" i="88"/>
  <c r="D18" i="88" s="1"/>
  <c r="C4" i="88"/>
  <c r="D4" i="88" s="1"/>
  <c r="B5" i="88"/>
  <c r="K5" i="88" s="1"/>
  <c r="B6" i="88"/>
  <c r="K6" i="88" s="1"/>
  <c r="B7" i="88"/>
  <c r="K7" i="88" s="1"/>
  <c r="B8" i="88"/>
  <c r="K8" i="88" s="1"/>
  <c r="B9" i="88"/>
  <c r="K9" i="88" s="1"/>
  <c r="B10" i="88"/>
  <c r="K10" i="88" s="1"/>
  <c r="B11" i="88"/>
  <c r="K11" i="88" s="1"/>
  <c r="B12" i="88"/>
  <c r="K12" i="88" s="1"/>
  <c r="B13" i="88"/>
  <c r="K13" i="88" s="1"/>
  <c r="B14" i="88"/>
  <c r="K14" i="88" s="1"/>
  <c r="B15" i="88"/>
  <c r="K15" i="88" s="1"/>
  <c r="B16" i="88"/>
  <c r="K16" i="88" s="1"/>
  <c r="B17" i="88"/>
  <c r="K17" i="88" s="1"/>
  <c r="B18" i="88"/>
  <c r="K18" i="88" s="1"/>
  <c r="B4" i="88"/>
  <c r="K4" i="88" s="1"/>
  <c r="O125" i="81" l="1"/>
  <c r="O126" i="81"/>
  <c r="O127" i="81"/>
  <c r="O128" i="81"/>
  <c r="O129" i="81"/>
  <c r="O130" i="81"/>
  <c r="O131" i="81"/>
  <c r="O132" i="81"/>
  <c r="O133" i="81"/>
  <c r="O124" i="81"/>
  <c r="L124" i="81"/>
  <c r="J124" i="81"/>
  <c r="N122" i="81"/>
  <c r="O112" i="81"/>
  <c r="O113" i="81"/>
  <c r="O114" i="81"/>
  <c r="O115" i="81"/>
  <c r="O116" i="81"/>
  <c r="O117" i="81"/>
  <c r="O118" i="81"/>
  <c r="O119" i="81"/>
  <c r="O120" i="81"/>
  <c r="O111" i="81"/>
  <c r="L111" i="81"/>
  <c r="J111" i="81"/>
  <c r="N109" i="81"/>
  <c r="O99" i="81"/>
  <c r="O100" i="81"/>
  <c r="O101" i="81"/>
  <c r="O102" i="81"/>
  <c r="O103" i="81"/>
  <c r="O104" i="81"/>
  <c r="O105" i="81"/>
  <c r="O106" i="81"/>
  <c r="O107" i="81"/>
  <c r="O98" i="81"/>
  <c r="O86" i="81"/>
  <c r="O87" i="81"/>
  <c r="O88" i="81"/>
  <c r="O89" i="81"/>
  <c r="O90" i="81"/>
  <c r="O91" i="81"/>
  <c r="O92" i="81"/>
  <c r="O93" i="81"/>
  <c r="O94" i="81"/>
  <c r="O85" i="81"/>
  <c r="L98" i="81"/>
  <c r="J98" i="81"/>
  <c r="N96" i="81"/>
  <c r="N83" i="81"/>
  <c r="L85" i="81"/>
  <c r="J85" i="81"/>
  <c r="O72" i="81"/>
  <c r="O73" i="81"/>
  <c r="O74" i="81"/>
  <c r="O75" i="81"/>
  <c r="O76" i="81"/>
  <c r="O77" i="81"/>
  <c r="O78" i="81"/>
  <c r="O79" i="81"/>
  <c r="O80" i="81"/>
  <c r="O71" i="81"/>
  <c r="N69" i="81"/>
  <c r="L71" i="81"/>
  <c r="J71" i="81"/>
  <c r="O59" i="81"/>
  <c r="O61" i="81"/>
  <c r="O62" i="81"/>
  <c r="O65" i="81"/>
  <c r="O66" i="81"/>
  <c r="O57" i="81"/>
  <c r="N55" i="81"/>
  <c r="O60" i="81" s="1"/>
  <c r="J58" i="81"/>
  <c r="J57" i="81"/>
  <c r="K48" i="81"/>
  <c r="L31" i="81"/>
  <c r="J31" i="81"/>
  <c r="K33" i="81"/>
  <c r="K20" i="81"/>
  <c r="L18" i="81"/>
  <c r="J18" i="81"/>
  <c r="J5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L126" i="81" s="1"/>
  <c r="AE43" i="83"/>
  <c r="AE42" i="83"/>
  <c r="AE41" i="83"/>
  <c r="AE40" i="83"/>
  <c r="AE39" i="83"/>
  <c r="AE38" i="83"/>
  <c r="AE37" i="83"/>
  <c r="AE36" i="83"/>
  <c r="L113" i="81" s="1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L100" i="81" s="1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J126" i="81" s="1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J100" i="81" s="1"/>
  <c r="V23" i="83"/>
  <c r="V22" i="83"/>
  <c r="V21" i="83"/>
  <c r="V20" i="83"/>
  <c r="V19" i="83"/>
  <c r="V18" i="83"/>
  <c r="V17" i="83"/>
  <c r="V16" i="83"/>
  <c r="J87" i="81" s="1"/>
  <c r="V15" i="83"/>
  <c r="V14" i="83"/>
  <c r="V13" i="83"/>
  <c r="V12" i="83"/>
  <c r="V11" i="83"/>
  <c r="V10" i="83"/>
  <c r="V9" i="83"/>
  <c r="V8" i="83"/>
  <c r="J60" i="81" s="1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L125" i="81" s="1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L72" i="81" s="1"/>
  <c r="M19" i="83"/>
  <c r="M18" i="83"/>
  <c r="M17" i="83"/>
  <c r="M16" i="83"/>
  <c r="M15" i="83"/>
  <c r="M14" i="83"/>
  <c r="M13" i="83"/>
  <c r="M12" i="83"/>
  <c r="L59" i="81" s="1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V6" i="82"/>
  <c r="AX6" i="82"/>
  <c r="AV7" i="82"/>
  <c r="AV8" i="82"/>
  <c r="AX8" i="82"/>
  <c r="AV9" i="82"/>
  <c r="AV10" i="82"/>
  <c r="AX10" i="82"/>
  <c r="AV11" i="82"/>
  <c r="AV12" i="82"/>
  <c r="AV13" i="82"/>
  <c r="AW13" i="82"/>
  <c r="AV14" i="82"/>
  <c r="AV15" i="82"/>
  <c r="AV16" i="82"/>
  <c r="AV17" i="82"/>
  <c r="AW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W29" i="82"/>
  <c r="AV30" i="82"/>
  <c r="AV31" i="82"/>
  <c r="AV32" i="82"/>
  <c r="AV33" i="82"/>
  <c r="AW33" i="82"/>
  <c r="AV34" i="82"/>
  <c r="AV35" i="82"/>
  <c r="AV36" i="82"/>
  <c r="AV37" i="82"/>
  <c r="AW37" i="82"/>
  <c r="AV38" i="82"/>
  <c r="AV39" i="82"/>
  <c r="AV40" i="82"/>
  <c r="AV41" i="82"/>
  <c r="AW41" i="82"/>
  <c r="AV42" i="82"/>
  <c r="AV43" i="82"/>
  <c r="AV44" i="82"/>
  <c r="AV45" i="82"/>
  <c r="AW45" i="82"/>
  <c r="AV46" i="82"/>
  <c r="AV47" i="82"/>
  <c r="AV48" i="82"/>
  <c r="AV49" i="82"/>
  <c r="AW49" i="82"/>
  <c r="AV50" i="82"/>
  <c r="AV51" i="82"/>
  <c r="AV52" i="82"/>
  <c r="AV53" i="82"/>
  <c r="AW53" i="82"/>
  <c r="AV54" i="82"/>
  <c r="AV55" i="82"/>
  <c r="AV56" i="82"/>
  <c r="AV57" i="82"/>
  <c r="AW57" i="82"/>
  <c r="AV58" i="82"/>
  <c r="AV59" i="82"/>
  <c r="AV60" i="82"/>
  <c r="AV61" i="82"/>
  <c r="AW61" i="82"/>
  <c r="AV62" i="82"/>
  <c r="AV63" i="82"/>
  <c r="AV64" i="82"/>
  <c r="AV65" i="82"/>
  <c r="AV66" i="82"/>
  <c r="AV67" i="82"/>
  <c r="AV68" i="82"/>
  <c r="AV69" i="82"/>
  <c r="AV70" i="82"/>
  <c r="AV71" i="82"/>
  <c r="AV72" i="82"/>
  <c r="AV73" i="82"/>
  <c r="AV74" i="82"/>
  <c r="AV75" i="82"/>
  <c r="AV76" i="82"/>
  <c r="AV77" i="82"/>
  <c r="AV78" i="82"/>
  <c r="AV79" i="82"/>
  <c r="AV80" i="82"/>
  <c r="AV81" i="82"/>
  <c r="AW81" i="82"/>
  <c r="AV82" i="82"/>
  <c r="AV83" i="82"/>
  <c r="AV84" i="82"/>
  <c r="AV85" i="82"/>
  <c r="AW85" i="82"/>
  <c r="AV86" i="82"/>
  <c r="AV87" i="82"/>
  <c r="AV88" i="82"/>
  <c r="AV89" i="82"/>
  <c r="AW89" i="82"/>
  <c r="AV90" i="82"/>
  <c r="AV91" i="82"/>
  <c r="AV92" i="82"/>
  <c r="AV93" i="82"/>
  <c r="AW93" i="82"/>
  <c r="AV94" i="82"/>
  <c r="AV95" i="82"/>
  <c r="AV96" i="82"/>
  <c r="AV97" i="82"/>
  <c r="AV98" i="82"/>
  <c r="AV99" i="82"/>
  <c r="AV100" i="82"/>
  <c r="AV101" i="82"/>
  <c r="AV102" i="82"/>
  <c r="AV103" i="82"/>
  <c r="AV104" i="82"/>
  <c r="AV105" i="82"/>
  <c r="AV106" i="82"/>
  <c r="AV107" i="82"/>
  <c r="AV108" i="82"/>
  <c r="AV109" i="82"/>
  <c r="AV110" i="82"/>
  <c r="AV111" i="82"/>
  <c r="AV112" i="82"/>
  <c r="AV113" i="82"/>
  <c r="AV114" i="82"/>
  <c r="AV115" i="82"/>
  <c r="AV116" i="82"/>
  <c r="AV117" i="82"/>
  <c r="AV118" i="82"/>
  <c r="AV119" i="82"/>
  <c r="AV120" i="82"/>
  <c r="AV121" i="82"/>
  <c r="AV122" i="82"/>
  <c r="AV123" i="82"/>
  <c r="AV124" i="82"/>
  <c r="AV125" i="82"/>
  <c r="AV126" i="82"/>
  <c r="AV127" i="82"/>
  <c r="AV128" i="82"/>
  <c r="AV129" i="82"/>
  <c r="AV130" i="82"/>
  <c r="AV131" i="82"/>
  <c r="AV132" i="82"/>
  <c r="AV133" i="82"/>
  <c r="AV134" i="82"/>
  <c r="AV135" i="82"/>
  <c r="AV136" i="82"/>
  <c r="AV137" i="82"/>
  <c r="AV138" i="82"/>
  <c r="AV139" i="82"/>
  <c r="AV140" i="82"/>
  <c r="AV141" i="82"/>
  <c r="AW141" i="82"/>
  <c r="AV142" i="82"/>
  <c r="AV143" i="82"/>
  <c r="AV144" i="82"/>
  <c r="AV145" i="82"/>
  <c r="AW145" i="82"/>
  <c r="AV146" i="82"/>
  <c r="AV147" i="82"/>
  <c r="AV148" i="82"/>
  <c r="AV149" i="82"/>
  <c r="AW149" i="82"/>
  <c r="AV150" i="82"/>
  <c r="AV151" i="82"/>
  <c r="AV152" i="82"/>
  <c r="AV153" i="82"/>
  <c r="AW153" i="82"/>
  <c r="AV154" i="82"/>
  <c r="AV155" i="82"/>
  <c r="AV156" i="82"/>
  <c r="AV157" i="82"/>
  <c r="AW157" i="82"/>
  <c r="AV158" i="82"/>
  <c r="AV159" i="82"/>
  <c r="AV160" i="82"/>
  <c r="AV161" i="82"/>
  <c r="AW161" i="82"/>
  <c r="AV162" i="82"/>
  <c r="AV163" i="82"/>
  <c r="AV164" i="82"/>
  <c r="AV165" i="82"/>
  <c r="AW165" i="82"/>
  <c r="AV166" i="82"/>
  <c r="AV167" i="82"/>
  <c r="AV168" i="82"/>
  <c r="AV169" i="82"/>
  <c r="AW169" i="82"/>
  <c r="AV170" i="82"/>
  <c r="AV171" i="82"/>
  <c r="AW171" i="82"/>
  <c r="AV172" i="82"/>
  <c r="AW172" i="82"/>
  <c r="AV173" i="82"/>
  <c r="AW173" i="82"/>
  <c r="AV174" i="82"/>
  <c r="AV175" i="82"/>
  <c r="AW175" i="82"/>
  <c r="AV176" i="82"/>
  <c r="AW176" i="82"/>
  <c r="AV177" i="82"/>
  <c r="AW177" i="82"/>
  <c r="AV178" i="82"/>
  <c r="AV179" i="82"/>
  <c r="AW179" i="82"/>
  <c r="AV180" i="82"/>
  <c r="AW180" i="82"/>
  <c r="AV181" i="82"/>
  <c r="AW181" i="82"/>
  <c r="AV182" i="82"/>
  <c r="AV183" i="82"/>
  <c r="AW183" i="82"/>
  <c r="AV184" i="82"/>
  <c r="AW184" i="82"/>
  <c r="AV185" i="82"/>
  <c r="AV186" i="82"/>
  <c r="AV187" i="82"/>
  <c r="AV188" i="82"/>
  <c r="AV189" i="82"/>
  <c r="AV190" i="82"/>
  <c r="AV191" i="82"/>
  <c r="AV192" i="82"/>
  <c r="AV193" i="82"/>
  <c r="AV194" i="82"/>
  <c r="AV195" i="82"/>
  <c r="AV196" i="82"/>
  <c r="AV197" i="82"/>
  <c r="AV198" i="82"/>
  <c r="AV199" i="82"/>
  <c r="AV5" i="82"/>
  <c r="AO58" i="82"/>
  <c r="AN7" i="82"/>
  <c r="AN28" i="82"/>
  <c r="AN31" i="82"/>
  <c r="AN36" i="82"/>
  <c r="AN39" i="82"/>
  <c r="AN44" i="82"/>
  <c r="AN47" i="82"/>
  <c r="AN68" i="82"/>
  <c r="AN76" i="82"/>
  <c r="AN84" i="82"/>
  <c r="AN87" i="82"/>
  <c r="AN92" i="82"/>
  <c r="AN95" i="82"/>
  <c r="AN100" i="82"/>
  <c r="AN103" i="82"/>
  <c r="AN108" i="82"/>
  <c r="AN132" i="82"/>
  <c r="AN140" i="82"/>
  <c r="AN143" i="82"/>
  <c r="AN148" i="82"/>
  <c r="AN151" i="82"/>
  <c r="AN156" i="82"/>
  <c r="AN159" i="82"/>
  <c r="AN164" i="82"/>
  <c r="AN166" i="82"/>
  <c r="AN169" i="82"/>
  <c r="AN170" i="82"/>
  <c r="AN189" i="82"/>
  <c r="AN193" i="82"/>
  <c r="AN197" i="82"/>
  <c r="AN5" i="82"/>
  <c r="W20" i="82"/>
  <c r="W19" i="82"/>
  <c r="W18" i="82"/>
  <c r="W17" i="82"/>
  <c r="W16" i="82"/>
  <c r="W15" i="82"/>
  <c r="W14" i="82"/>
  <c r="W13" i="82"/>
  <c r="W12" i="82"/>
  <c r="W11" i="82"/>
  <c r="W10" i="82"/>
  <c r="W9" i="82"/>
  <c r="W8" i="82"/>
  <c r="W7" i="82"/>
  <c r="W6" i="82"/>
  <c r="R9" i="82"/>
  <c r="R13" i="82"/>
  <c r="R17" i="82"/>
  <c r="R6" i="82"/>
  <c r="P7" i="82"/>
  <c r="AO18" i="82" s="1"/>
  <c r="P11" i="82"/>
  <c r="AO57" i="82" s="1"/>
  <c r="P15" i="82"/>
  <c r="AO114" i="82" s="1"/>
  <c r="P19" i="82"/>
  <c r="AO172" i="82" s="1"/>
  <c r="N7" i="82"/>
  <c r="AN19" i="82" s="1"/>
  <c r="N8" i="82"/>
  <c r="AN24" i="82" s="1"/>
  <c r="N9" i="82"/>
  <c r="AN35" i="82" s="1"/>
  <c r="N10" i="82"/>
  <c r="N11" i="82"/>
  <c r="N12" i="82"/>
  <c r="AN72" i="82" s="1"/>
  <c r="N13" i="82"/>
  <c r="AN83" i="82" s="1"/>
  <c r="N14" i="82"/>
  <c r="N15" i="82"/>
  <c r="AN115" i="82" s="1"/>
  <c r="N16" i="82"/>
  <c r="AN128" i="82" s="1"/>
  <c r="N17" i="82"/>
  <c r="AN147" i="82" s="1"/>
  <c r="N18" i="82"/>
  <c r="N19" i="82"/>
  <c r="AN174" i="82" s="1"/>
  <c r="N20" i="82"/>
  <c r="AN186" i="82" s="1"/>
  <c r="N6" i="82"/>
  <c r="AN11" i="82" s="1"/>
  <c r="AF6" i="82"/>
  <c r="AF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87" i="82"/>
  <c r="AF88" i="82"/>
  <c r="AF89" i="82"/>
  <c r="AF90" i="82"/>
  <c r="AF91" i="82"/>
  <c r="AF92" i="82"/>
  <c r="AF93" i="82"/>
  <c r="AF94" i="82"/>
  <c r="AF95" i="82"/>
  <c r="AF96" i="82"/>
  <c r="AF97" i="82"/>
  <c r="AF98" i="82"/>
  <c r="AF99" i="82"/>
  <c r="AF100" i="82"/>
  <c r="AF101" i="82"/>
  <c r="AF102" i="82"/>
  <c r="AF103" i="82"/>
  <c r="AF104" i="82"/>
  <c r="AF105" i="82"/>
  <c r="AF106" i="82"/>
  <c r="AF107" i="82"/>
  <c r="AF108" i="82"/>
  <c r="AF109" i="82"/>
  <c r="AF110" i="82"/>
  <c r="AF111" i="82"/>
  <c r="AF112" i="82"/>
  <c r="AF113" i="82"/>
  <c r="AF114" i="82"/>
  <c r="AF115" i="82"/>
  <c r="AF116" i="82"/>
  <c r="AF117" i="82"/>
  <c r="AF118" i="82"/>
  <c r="AF119" i="82"/>
  <c r="AF120" i="82"/>
  <c r="AF121" i="82"/>
  <c r="AF122" i="82"/>
  <c r="AF123" i="82"/>
  <c r="AF124" i="82"/>
  <c r="AF125" i="82"/>
  <c r="AF126" i="82"/>
  <c r="AF127" i="82"/>
  <c r="AF128" i="82"/>
  <c r="AF129" i="82"/>
  <c r="AF130" i="82"/>
  <c r="AF131" i="82"/>
  <c r="AF132" i="82"/>
  <c r="AF133" i="82"/>
  <c r="AF134" i="82"/>
  <c r="AF135" i="82"/>
  <c r="AF136" i="82"/>
  <c r="AF137" i="82"/>
  <c r="AF138" i="82"/>
  <c r="AF139" i="82"/>
  <c r="AF140" i="82"/>
  <c r="AF141" i="82"/>
  <c r="AF142" i="82"/>
  <c r="AF143" i="82"/>
  <c r="AF144" i="82"/>
  <c r="AF145" i="82"/>
  <c r="AF146" i="82"/>
  <c r="AF147" i="82"/>
  <c r="AF148" i="82"/>
  <c r="AF149" i="82"/>
  <c r="AF150" i="82"/>
  <c r="AF151" i="82"/>
  <c r="AF152" i="82"/>
  <c r="AF153" i="82"/>
  <c r="AF154" i="82"/>
  <c r="AF155" i="82"/>
  <c r="AF156" i="82"/>
  <c r="AF157" i="82"/>
  <c r="AF158" i="82"/>
  <c r="AF159" i="82"/>
  <c r="AF160" i="82"/>
  <c r="AF161" i="82"/>
  <c r="AF162" i="82"/>
  <c r="AF163" i="82"/>
  <c r="AF164" i="82"/>
  <c r="AF165" i="82"/>
  <c r="AF166" i="82"/>
  <c r="AF167" i="82"/>
  <c r="AF168" i="82"/>
  <c r="AF169" i="82"/>
  <c r="AF170" i="82"/>
  <c r="AF171" i="82"/>
  <c r="AF172" i="82"/>
  <c r="AF173" i="82"/>
  <c r="AF174" i="82"/>
  <c r="AF175" i="82"/>
  <c r="AF176" i="82"/>
  <c r="AF177" i="82"/>
  <c r="AF178" i="82"/>
  <c r="AF179" i="82"/>
  <c r="AF180" i="82"/>
  <c r="AF181" i="82"/>
  <c r="AF182" i="82"/>
  <c r="AF183" i="82"/>
  <c r="AF184" i="82"/>
  <c r="AF185" i="82"/>
  <c r="AF186" i="82"/>
  <c r="AF187" i="82"/>
  <c r="AF188" i="82"/>
  <c r="AF189" i="82"/>
  <c r="AF190" i="82"/>
  <c r="AF191" i="82"/>
  <c r="AF192" i="82"/>
  <c r="AF193" i="82"/>
  <c r="AF194" i="82"/>
  <c r="AF195" i="82"/>
  <c r="AF196" i="82"/>
  <c r="AF197" i="82"/>
  <c r="AF198" i="82"/>
  <c r="AF199" i="82"/>
  <c r="AF200" i="82"/>
  <c r="AF201" i="82"/>
  <c r="AF202" i="82"/>
  <c r="AF203" i="82"/>
  <c r="AF204" i="82"/>
  <c r="AF205" i="82"/>
  <c r="AF206" i="82"/>
  <c r="AF207" i="82"/>
  <c r="AF208" i="82"/>
  <c r="AF209" i="82"/>
  <c r="AF210" i="82"/>
  <c r="AF211" i="82"/>
  <c r="AF5" i="82"/>
  <c r="E7" i="82"/>
  <c r="Y7" i="82" s="1"/>
  <c r="AW12" i="82" s="1"/>
  <c r="E8" i="82"/>
  <c r="Y8" i="82" s="1"/>
  <c r="AW20" i="82" s="1"/>
  <c r="E9" i="82"/>
  <c r="Y9" i="82" s="1"/>
  <c r="AW28" i="82" s="1"/>
  <c r="E10" i="82"/>
  <c r="Y10" i="82" s="1"/>
  <c r="AW36" i="82" s="1"/>
  <c r="E11" i="82"/>
  <c r="Y11" i="82" s="1"/>
  <c r="AW52" i="82" s="1"/>
  <c r="E12" i="82"/>
  <c r="Y12" i="82" s="1"/>
  <c r="AW68" i="82" s="1"/>
  <c r="E13" i="82"/>
  <c r="Y13" i="82" s="1"/>
  <c r="AW80" i="82" s="1"/>
  <c r="E14" i="82"/>
  <c r="P14" i="82" s="1"/>
  <c r="E15" i="82"/>
  <c r="E16" i="82"/>
  <c r="F16" i="82" s="1"/>
  <c r="E17" i="82"/>
  <c r="Y17" i="82" s="1"/>
  <c r="AW140" i="82" s="1"/>
  <c r="E18" i="82"/>
  <c r="Y18" i="82" s="1"/>
  <c r="AW156" i="82" s="1"/>
  <c r="E19" i="82"/>
  <c r="Y19" i="82" s="1"/>
  <c r="AW170" i="82" s="1"/>
  <c r="E20" i="82"/>
  <c r="Y20" i="82" s="1"/>
  <c r="AW188" i="82" s="1"/>
  <c r="E6" i="82"/>
  <c r="P6" i="82" s="1"/>
  <c r="H7" i="82"/>
  <c r="R7" i="82" s="1"/>
  <c r="H8" i="82"/>
  <c r="AA8" i="82" s="1"/>
  <c r="AX21" i="82" s="1"/>
  <c r="H9" i="82"/>
  <c r="AA9" i="82" s="1"/>
  <c r="AX30" i="82" s="1"/>
  <c r="H10" i="82"/>
  <c r="R10" i="82" s="1"/>
  <c r="H11" i="82"/>
  <c r="R11" i="82" s="1"/>
  <c r="H12" i="82"/>
  <c r="AA12" i="82" s="1"/>
  <c r="AX66" i="82" s="1"/>
  <c r="H13" i="82"/>
  <c r="AA13" i="82" s="1"/>
  <c r="AX80" i="82" s="1"/>
  <c r="H14" i="82"/>
  <c r="R14" i="82" s="1"/>
  <c r="H15" i="82"/>
  <c r="R15" i="82" s="1"/>
  <c r="H16" i="82"/>
  <c r="AA16" i="82" s="1"/>
  <c r="AX126" i="82" s="1"/>
  <c r="H17" i="82"/>
  <c r="AA17" i="82" s="1"/>
  <c r="AX140" i="82" s="1"/>
  <c r="H18" i="82"/>
  <c r="R18" i="82" s="1"/>
  <c r="H19" i="82"/>
  <c r="R19" i="82" s="1"/>
  <c r="H20" i="82"/>
  <c r="R20" i="82" s="1"/>
  <c r="H6" i="82"/>
  <c r="AA6" i="82" s="1"/>
  <c r="AX5" i="82" s="1"/>
  <c r="J99" i="81" l="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AX152" i="82"/>
  <c r="AX150" i="82"/>
  <c r="AX143" i="82"/>
  <c r="AX141" i="82"/>
  <c r="AX92" i="82"/>
  <c r="AX90" i="82"/>
  <c r="AX83" i="82"/>
  <c r="AX81" i="82"/>
  <c r="AX33" i="82"/>
  <c r="AX28" i="82"/>
  <c r="AX26" i="82"/>
  <c r="AX24" i="82"/>
  <c r="AX22" i="82"/>
  <c r="AX20" i="82"/>
  <c r="AX153" i="82"/>
  <c r="AX148" i="82"/>
  <c r="AX146" i="82"/>
  <c r="AX139" i="82"/>
  <c r="AX137" i="82"/>
  <c r="AX135" i="82"/>
  <c r="AX133" i="82"/>
  <c r="AX131" i="82"/>
  <c r="AX129" i="82"/>
  <c r="AX127" i="82"/>
  <c r="AX125" i="82"/>
  <c r="AX93" i="82"/>
  <c r="AX88" i="82"/>
  <c r="AX86" i="82"/>
  <c r="AX79" i="82"/>
  <c r="AX77" i="82"/>
  <c r="AX75" i="82"/>
  <c r="AX73" i="82"/>
  <c r="AX71" i="82"/>
  <c r="AX69" i="82"/>
  <c r="AX67" i="82"/>
  <c r="AX65" i="82"/>
  <c r="AX31" i="82"/>
  <c r="AX29" i="82"/>
  <c r="AX151" i="82"/>
  <c r="AX149" i="82"/>
  <c r="AX144" i="82"/>
  <c r="AX142" i="82"/>
  <c r="AX91" i="82"/>
  <c r="AX89" i="82"/>
  <c r="AX84" i="82"/>
  <c r="AX82" i="82"/>
  <c r="AX34" i="82"/>
  <c r="AX27" i="82"/>
  <c r="AX25" i="82"/>
  <c r="AX23" i="82"/>
  <c r="AX154" i="82"/>
  <c r="AX147" i="82"/>
  <c r="AX145" i="82"/>
  <c r="AX138" i="82"/>
  <c r="AX136" i="82"/>
  <c r="AX134" i="82"/>
  <c r="AX132" i="82"/>
  <c r="AX130" i="82"/>
  <c r="AX128" i="82"/>
  <c r="AX94" i="82"/>
  <c r="AX87" i="82"/>
  <c r="AX85" i="82"/>
  <c r="AX78" i="82"/>
  <c r="AX76" i="82"/>
  <c r="AX74" i="82"/>
  <c r="AX72" i="82"/>
  <c r="AX70" i="82"/>
  <c r="AX68" i="82"/>
  <c r="AX32" i="82"/>
  <c r="AX9" i="82"/>
  <c r="AX7" i="82"/>
  <c r="AW197" i="82"/>
  <c r="AW189" i="82"/>
  <c r="AW77" i="82"/>
  <c r="AW69" i="82"/>
  <c r="AW65" i="82"/>
  <c r="AW25" i="82"/>
  <c r="AW21" i="82"/>
  <c r="AW198" i="82"/>
  <c r="AW194" i="82"/>
  <c r="AW190" i="82"/>
  <c r="AW186" i="82"/>
  <c r="AW182" i="82"/>
  <c r="AW178" i="82"/>
  <c r="AW174" i="82"/>
  <c r="AW166" i="82"/>
  <c r="AW162" i="82"/>
  <c r="AW158" i="82"/>
  <c r="AW154" i="82"/>
  <c r="AW150" i="82"/>
  <c r="AW146" i="82"/>
  <c r="AW142" i="82"/>
  <c r="AW94" i="82"/>
  <c r="AW90" i="82"/>
  <c r="AW86" i="82"/>
  <c r="AW82" i="82"/>
  <c r="AW78" i="82"/>
  <c r="AW74" i="82"/>
  <c r="AW70" i="82"/>
  <c r="AW66" i="82"/>
  <c r="AW62" i="82"/>
  <c r="AW58" i="82"/>
  <c r="AW54" i="82"/>
  <c r="AW50" i="82"/>
  <c r="AW46" i="82"/>
  <c r="AW42" i="82"/>
  <c r="AW38" i="82"/>
  <c r="AW34" i="82"/>
  <c r="AW30" i="82"/>
  <c r="AW26" i="82"/>
  <c r="AW22" i="82"/>
  <c r="AW18" i="82"/>
  <c r="AW14" i="82"/>
  <c r="AW185" i="82"/>
  <c r="AW73" i="82"/>
  <c r="AW199" i="82"/>
  <c r="AW195" i="82"/>
  <c r="AW191" i="82"/>
  <c r="AW187" i="82"/>
  <c r="AW167" i="82"/>
  <c r="AW163" i="82"/>
  <c r="AW159" i="82"/>
  <c r="AW155" i="82"/>
  <c r="AW151" i="82"/>
  <c r="AW147" i="82"/>
  <c r="AW143" i="82"/>
  <c r="AW91" i="82"/>
  <c r="AW87" i="82"/>
  <c r="AW83" i="82"/>
  <c r="AW79" i="82"/>
  <c r="AW75" i="82"/>
  <c r="AW71" i="82"/>
  <c r="AW67" i="82"/>
  <c r="AW63" i="82"/>
  <c r="AW59" i="82"/>
  <c r="AW55" i="82"/>
  <c r="AW51" i="82"/>
  <c r="AW47" i="82"/>
  <c r="AW43" i="82"/>
  <c r="AW39" i="82"/>
  <c r="AW35" i="82"/>
  <c r="AW31" i="82"/>
  <c r="AW27" i="82"/>
  <c r="AW23" i="82"/>
  <c r="AW19" i="82"/>
  <c r="AW15" i="82"/>
  <c r="AW11" i="82"/>
  <c r="AW193" i="82"/>
  <c r="AW196" i="82"/>
  <c r="AW192" i="82"/>
  <c r="AW168" i="82"/>
  <c r="AW164" i="82"/>
  <c r="AW160" i="82"/>
  <c r="AW152" i="82"/>
  <c r="AW148" i="82"/>
  <c r="AW144" i="82"/>
  <c r="AW92" i="82"/>
  <c r="AW88" i="82"/>
  <c r="AW84" i="82"/>
  <c r="AW76" i="82"/>
  <c r="AW72" i="82"/>
  <c r="AW64" i="82"/>
  <c r="AW60" i="82"/>
  <c r="AW56" i="82"/>
  <c r="AW48" i="82"/>
  <c r="AW44" i="82"/>
  <c r="AW40" i="82"/>
  <c r="AW32" i="82"/>
  <c r="AW24" i="82"/>
  <c r="AW16" i="82"/>
  <c r="AO184" i="82"/>
  <c r="AO176" i="82"/>
  <c r="AO122" i="82"/>
  <c r="O63" i="81"/>
  <c r="O58" i="81"/>
  <c r="O64" i="81"/>
  <c r="AP187" i="82"/>
  <c r="AP191" i="82"/>
  <c r="AP195" i="82"/>
  <c r="AP199" i="82"/>
  <c r="AP188" i="82"/>
  <c r="AP192" i="82"/>
  <c r="AP196" i="82"/>
  <c r="AP200" i="82"/>
  <c r="AP193" i="82"/>
  <c r="AP186" i="82"/>
  <c r="AP194" i="82"/>
  <c r="AP197" i="82"/>
  <c r="AP198" i="82"/>
  <c r="AP189" i="82"/>
  <c r="AP190" i="82"/>
  <c r="AP171" i="82"/>
  <c r="AP175" i="82"/>
  <c r="AP179" i="82"/>
  <c r="AP183" i="82"/>
  <c r="AP172" i="82"/>
  <c r="AP176" i="82"/>
  <c r="AP180" i="82"/>
  <c r="AP184" i="82"/>
  <c r="AP177" i="82"/>
  <c r="AP185" i="82"/>
  <c r="AP178" i="82"/>
  <c r="AP181" i="82"/>
  <c r="AP182" i="82"/>
  <c r="AP173" i="82"/>
  <c r="AP174" i="82"/>
  <c r="AP114" i="82"/>
  <c r="AP118" i="82"/>
  <c r="AP122" i="82"/>
  <c r="AP111" i="82"/>
  <c r="AP115" i="82"/>
  <c r="AP119" i="82"/>
  <c r="AP123" i="82"/>
  <c r="AP112" i="82"/>
  <c r="AP116" i="82"/>
  <c r="AP120" i="82"/>
  <c r="AP124" i="82"/>
  <c r="AP121" i="82"/>
  <c r="AP125" i="82"/>
  <c r="AP113" i="82"/>
  <c r="AP117" i="82"/>
  <c r="AP54" i="82"/>
  <c r="AP58" i="82"/>
  <c r="AP62" i="82"/>
  <c r="AP51" i="82"/>
  <c r="AP55" i="82"/>
  <c r="AP59" i="82"/>
  <c r="AP63" i="82"/>
  <c r="AP52" i="82"/>
  <c r="AP56" i="82"/>
  <c r="AP60" i="82"/>
  <c r="AP64" i="82"/>
  <c r="AP57" i="82"/>
  <c r="AP61" i="82"/>
  <c r="AP65" i="82"/>
  <c r="AP53" i="82"/>
  <c r="AP14" i="82"/>
  <c r="AP18" i="82"/>
  <c r="AP15" i="82"/>
  <c r="AP19" i="82"/>
  <c r="AP12" i="82"/>
  <c r="AP16" i="82"/>
  <c r="AP20" i="82"/>
  <c r="AP13" i="82"/>
  <c r="AP17" i="82"/>
  <c r="AO99" i="82"/>
  <c r="AO103" i="82"/>
  <c r="AO107" i="82"/>
  <c r="AO96" i="82"/>
  <c r="AO100" i="82"/>
  <c r="AO104" i="82"/>
  <c r="AO108" i="82"/>
  <c r="AO101" i="82"/>
  <c r="AO109" i="82"/>
  <c r="AO102" i="82"/>
  <c r="AO110" i="82"/>
  <c r="AO97" i="82"/>
  <c r="AO98" i="82"/>
  <c r="AO106" i="82"/>
  <c r="AO105" i="82"/>
  <c r="AP158" i="82"/>
  <c r="AP162" i="82"/>
  <c r="AP159" i="82"/>
  <c r="AP163" i="82"/>
  <c r="AP167" i="82"/>
  <c r="AP156" i="82"/>
  <c r="AP160" i="82"/>
  <c r="AP164" i="82"/>
  <c r="AP168" i="82"/>
  <c r="AP166" i="82"/>
  <c r="AP157" i="82"/>
  <c r="AP169" i="82"/>
  <c r="AP161" i="82"/>
  <c r="AP170" i="82"/>
  <c r="AP165" i="82"/>
  <c r="AP98" i="82"/>
  <c r="AP102" i="82"/>
  <c r="AP106" i="82"/>
  <c r="AP110" i="82"/>
  <c r="AP99" i="82"/>
  <c r="AP103" i="82"/>
  <c r="AP107" i="82"/>
  <c r="AP96" i="82"/>
  <c r="AP100" i="82"/>
  <c r="AP104" i="82"/>
  <c r="AP108" i="82"/>
  <c r="AP105" i="82"/>
  <c r="AP109" i="82"/>
  <c r="AP97" i="82"/>
  <c r="AP101" i="82"/>
  <c r="AP38" i="82"/>
  <c r="AP42" i="82"/>
  <c r="AP46" i="82"/>
  <c r="AP50" i="82"/>
  <c r="AP39" i="82"/>
  <c r="AP43" i="82"/>
  <c r="AP47" i="82"/>
  <c r="AP36" i="82"/>
  <c r="AP40" i="82"/>
  <c r="AP44" i="82"/>
  <c r="AP48" i="82"/>
  <c r="AP41" i="82"/>
  <c r="AP45" i="82"/>
  <c r="AP49" i="82"/>
  <c r="AP37" i="82"/>
  <c r="AO7" i="82"/>
  <c r="AO11" i="82"/>
  <c r="AO8" i="82"/>
  <c r="AO5" i="82"/>
  <c r="AO6" i="82"/>
  <c r="AO10" i="82"/>
  <c r="AO9" i="82"/>
  <c r="AN53" i="82"/>
  <c r="AN57" i="82"/>
  <c r="AN61" i="82"/>
  <c r="AN65" i="82"/>
  <c r="AN54" i="82"/>
  <c r="AN58" i="82"/>
  <c r="AN62" i="82"/>
  <c r="P18" i="82"/>
  <c r="AP6" i="82"/>
  <c r="AP10" i="82"/>
  <c r="AP7" i="82"/>
  <c r="AP11" i="82"/>
  <c r="AP8" i="82"/>
  <c r="AP9" i="82"/>
  <c r="AP5" i="82"/>
  <c r="AP82" i="82"/>
  <c r="AP86" i="82"/>
  <c r="AP90" i="82"/>
  <c r="AP94" i="82"/>
  <c r="AP83" i="82"/>
  <c r="AP87" i="82"/>
  <c r="AP91" i="82"/>
  <c r="AP95" i="82"/>
  <c r="AP84" i="82"/>
  <c r="AP88" i="82"/>
  <c r="AP92" i="82"/>
  <c r="AP89" i="82"/>
  <c r="AP93" i="82"/>
  <c r="AP81" i="82"/>
  <c r="Y6" i="82"/>
  <c r="AA11" i="82"/>
  <c r="Y14" i="82"/>
  <c r="AN185" i="82"/>
  <c r="AN177" i="82"/>
  <c r="AN116" i="82"/>
  <c r="AN52" i="82"/>
  <c r="AN12" i="82"/>
  <c r="AN157" i="82"/>
  <c r="AN161" i="82"/>
  <c r="AN165" i="82"/>
  <c r="AN158" i="82"/>
  <c r="AN162" i="82"/>
  <c r="AN97" i="82"/>
  <c r="AN101" i="82"/>
  <c r="AN105" i="82"/>
  <c r="AN109" i="82"/>
  <c r="AN98" i="82"/>
  <c r="AN102" i="82"/>
  <c r="AN106" i="82"/>
  <c r="AN110" i="82"/>
  <c r="AN37" i="82"/>
  <c r="AN41" i="82"/>
  <c r="AN45" i="82"/>
  <c r="AN49" i="82"/>
  <c r="AN38" i="82"/>
  <c r="AN42" i="82"/>
  <c r="AN46" i="82"/>
  <c r="AN50" i="82"/>
  <c r="P17" i="82"/>
  <c r="P13" i="82"/>
  <c r="P9" i="82"/>
  <c r="R16" i="82"/>
  <c r="R12" i="82"/>
  <c r="R8" i="82"/>
  <c r="AA10" i="82"/>
  <c r="AA14" i="82"/>
  <c r="AA18" i="82"/>
  <c r="AN200" i="82"/>
  <c r="AN196" i="82"/>
  <c r="AN192" i="82"/>
  <c r="AN188" i="82"/>
  <c r="AN184" i="82"/>
  <c r="AN180" i="82"/>
  <c r="AN176" i="82"/>
  <c r="AN172" i="82"/>
  <c r="AN168" i="82"/>
  <c r="AN163" i="82"/>
  <c r="AN155" i="82"/>
  <c r="AN139" i="82"/>
  <c r="AN131" i="82"/>
  <c r="AN123" i="82"/>
  <c r="AN107" i="82"/>
  <c r="AN99" i="82"/>
  <c r="AN91" i="82"/>
  <c r="AN75" i="82"/>
  <c r="AN67" i="82"/>
  <c r="AN59" i="82"/>
  <c r="AN51" i="82"/>
  <c r="AN43" i="82"/>
  <c r="AN27" i="82"/>
  <c r="AO183" i="82"/>
  <c r="AO175" i="82"/>
  <c r="AO121" i="82"/>
  <c r="AN113" i="82"/>
  <c r="AN117" i="82"/>
  <c r="AN121" i="82"/>
  <c r="AN125" i="82"/>
  <c r="AN114" i="82"/>
  <c r="AN118" i="82"/>
  <c r="AN122" i="82"/>
  <c r="AN13" i="82"/>
  <c r="AN17" i="82"/>
  <c r="AN14" i="82"/>
  <c r="AN18" i="82"/>
  <c r="P10" i="82"/>
  <c r="AP142" i="82"/>
  <c r="AP146" i="82"/>
  <c r="AP150" i="82"/>
  <c r="AP154" i="82"/>
  <c r="AP143" i="82"/>
  <c r="AP147" i="82"/>
  <c r="AP151" i="82"/>
  <c r="AP155" i="82"/>
  <c r="AP144" i="82"/>
  <c r="AP148" i="82"/>
  <c r="AP152" i="82"/>
  <c r="AP153" i="82"/>
  <c r="AP141" i="82"/>
  <c r="AP145" i="82"/>
  <c r="AP30" i="82"/>
  <c r="AP34" i="82"/>
  <c r="AP31" i="82"/>
  <c r="AP35" i="82"/>
  <c r="AP28" i="82"/>
  <c r="AP32" i="82"/>
  <c r="AP29" i="82"/>
  <c r="AP33" i="82"/>
  <c r="AA7" i="82"/>
  <c r="AA15" i="82"/>
  <c r="AA19" i="82"/>
  <c r="AN181" i="82"/>
  <c r="AN173" i="82"/>
  <c r="AN124" i="82"/>
  <c r="AN60" i="82"/>
  <c r="AN20" i="82"/>
  <c r="I20" i="82"/>
  <c r="AH209" i="82" s="1"/>
  <c r="AG141" i="82"/>
  <c r="AN9" i="82"/>
  <c r="AN6" i="82"/>
  <c r="AN10" i="82"/>
  <c r="AN141" i="82"/>
  <c r="AN145" i="82"/>
  <c r="AN149" i="82"/>
  <c r="AN153" i="82"/>
  <c r="AN142" i="82"/>
  <c r="AN146" i="82"/>
  <c r="AN150" i="82"/>
  <c r="AN154" i="82"/>
  <c r="AN81" i="82"/>
  <c r="AN85" i="82"/>
  <c r="AN89" i="82"/>
  <c r="AN93" i="82"/>
  <c r="AN82" i="82"/>
  <c r="AN86" i="82"/>
  <c r="AN90" i="82"/>
  <c r="AN94" i="82"/>
  <c r="AN29" i="82"/>
  <c r="AN33" i="82"/>
  <c r="AN30" i="82"/>
  <c r="AN34" i="82"/>
  <c r="P20" i="82"/>
  <c r="P16" i="82"/>
  <c r="P12" i="82"/>
  <c r="P8" i="82"/>
  <c r="Y16" i="82"/>
  <c r="AN199" i="82"/>
  <c r="AN195" i="82"/>
  <c r="AN191" i="82"/>
  <c r="AN187" i="82"/>
  <c r="AN183" i="82"/>
  <c r="AN179" i="82"/>
  <c r="AN175" i="82"/>
  <c r="AN171" i="82"/>
  <c r="AN167" i="82"/>
  <c r="AN160" i="82"/>
  <c r="AN152" i="82"/>
  <c r="AN144" i="82"/>
  <c r="AN136" i="82"/>
  <c r="AN120" i="82"/>
  <c r="AN112" i="82"/>
  <c r="AN104" i="82"/>
  <c r="AN96" i="82"/>
  <c r="AN88" i="82"/>
  <c r="AN80" i="82"/>
  <c r="AN64" i="82"/>
  <c r="AN56" i="82"/>
  <c r="AN48" i="82"/>
  <c r="AN40" i="82"/>
  <c r="AN32" i="82"/>
  <c r="AN16" i="82"/>
  <c r="AN8" i="82"/>
  <c r="AO180" i="82"/>
  <c r="AG181" i="82"/>
  <c r="F18" i="82"/>
  <c r="AG170" i="82" s="1"/>
  <c r="AN129" i="82"/>
  <c r="AN133" i="82"/>
  <c r="AN137" i="82"/>
  <c r="AN126" i="82"/>
  <c r="AN130" i="82"/>
  <c r="AN134" i="82"/>
  <c r="AN138" i="82"/>
  <c r="AN69" i="82"/>
  <c r="AN73" i="82"/>
  <c r="AN77" i="82"/>
  <c r="AN66" i="82"/>
  <c r="AN70" i="82"/>
  <c r="AN74" i="82"/>
  <c r="AN78" i="82"/>
  <c r="AN21" i="82"/>
  <c r="AN25" i="82"/>
  <c r="AN22" i="82"/>
  <c r="AN26" i="82"/>
  <c r="AO173" i="82"/>
  <c r="AO177" i="82"/>
  <c r="AO181" i="82"/>
  <c r="AO185" i="82"/>
  <c r="AO174" i="82"/>
  <c r="AO178" i="82"/>
  <c r="AO182" i="82"/>
  <c r="AO111" i="82"/>
  <c r="AO115" i="82"/>
  <c r="AO119" i="82"/>
  <c r="AO123" i="82"/>
  <c r="AO112" i="82"/>
  <c r="AO116" i="82"/>
  <c r="AO120" i="82"/>
  <c r="AO124" i="82"/>
  <c r="AO117" i="82"/>
  <c r="AO125" i="82"/>
  <c r="AO118" i="82"/>
  <c r="AO51" i="82"/>
  <c r="AO55" i="82"/>
  <c r="AO59" i="82"/>
  <c r="AO63" i="82"/>
  <c r="AO52" i="82"/>
  <c r="AO56" i="82"/>
  <c r="AO60" i="82"/>
  <c r="AO64" i="82"/>
  <c r="AO53" i="82"/>
  <c r="AO61" i="82"/>
  <c r="AO54" i="82"/>
  <c r="AO62" i="82"/>
  <c r="AO15" i="82"/>
  <c r="AO19" i="82"/>
  <c r="AO12" i="82"/>
  <c r="AO16" i="82"/>
  <c r="AO20" i="82"/>
  <c r="AO13" i="82"/>
  <c r="AO14" i="82"/>
  <c r="Y15" i="82"/>
  <c r="AA20" i="82"/>
  <c r="AN198" i="82"/>
  <c r="AN194" i="82"/>
  <c r="AN190" i="82"/>
  <c r="AN182" i="82"/>
  <c r="AN178" i="82"/>
  <c r="AN135" i="82"/>
  <c r="AN127" i="82"/>
  <c r="AN119" i="82"/>
  <c r="AN111" i="82"/>
  <c r="AN79" i="82"/>
  <c r="AN71" i="82"/>
  <c r="AN63" i="82"/>
  <c r="AN55" i="82"/>
  <c r="AN23" i="82"/>
  <c r="AN15" i="82"/>
  <c r="AO179" i="82"/>
  <c r="AO171" i="82"/>
  <c r="AO113" i="82"/>
  <c r="AO65" i="82"/>
  <c r="AO17" i="82"/>
  <c r="AP149" i="82"/>
  <c r="AP85" i="82"/>
  <c r="AH177" i="82"/>
  <c r="F10" i="82"/>
  <c r="AG50" i="82" s="1"/>
  <c r="AG173" i="82"/>
  <c r="AG145" i="82"/>
  <c r="F12" i="82"/>
  <c r="AG83" i="82" s="1"/>
  <c r="I18" i="82"/>
  <c r="AH181" i="82" s="1"/>
  <c r="I14" i="82"/>
  <c r="AH117" i="82" s="1"/>
  <c r="I10" i="82"/>
  <c r="AH53" i="82" s="1"/>
  <c r="AG61" i="82"/>
  <c r="AG49" i="82"/>
  <c r="AG169" i="82"/>
  <c r="AG160" i="82"/>
  <c r="AG148" i="82"/>
  <c r="AG142" i="82"/>
  <c r="AG57" i="82"/>
  <c r="F17" i="82"/>
  <c r="F9" i="82"/>
  <c r="AG36" i="82" s="1"/>
  <c r="I16" i="82"/>
  <c r="AH138" i="82" s="1"/>
  <c r="I8" i="82"/>
  <c r="AH17" i="82" s="1"/>
  <c r="AH65" i="82"/>
  <c r="AH211" i="82"/>
  <c r="AH150" i="82"/>
  <c r="AH18" i="82"/>
  <c r="AH22" i="82"/>
  <c r="AH19" i="82"/>
  <c r="AH23" i="82"/>
  <c r="AH20" i="82"/>
  <c r="AH24" i="82"/>
  <c r="F14" i="82"/>
  <c r="AG120" i="82" s="1"/>
  <c r="AG207" i="82"/>
  <c r="AG199" i="82"/>
  <c r="AG149" i="82"/>
  <c r="AG137" i="82"/>
  <c r="F20" i="82"/>
  <c r="AG211" i="82" s="1"/>
  <c r="I19" i="82"/>
  <c r="AH193" i="82" s="1"/>
  <c r="I11" i="82"/>
  <c r="AH69" i="82" s="1"/>
  <c r="AH201" i="82"/>
  <c r="I6" i="82"/>
  <c r="AH170" i="82"/>
  <c r="AH167" i="82"/>
  <c r="AH171" i="82"/>
  <c r="I17" i="82"/>
  <c r="AH165" i="82" s="1"/>
  <c r="AH168" i="82"/>
  <c r="AH180" i="82"/>
  <c r="AH110" i="82"/>
  <c r="AH111" i="82"/>
  <c r="I13" i="82"/>
  <c r="AH93" i="82" s="1"/>
  <c r="AH108" i="82"/>
  <c r="AH50" i="82"/>
  <c r="AH51" i="82"/>
  <c r="I9" i="82"/>
  <c r="AH45" i="82" s="1"/>
  <c r="AH48" i="82"/>
  <c r="AG93" i="82"/>
  <c r="AG32" i="82"/>
  <c r="AG40" i="82"/>
  <c r="AG209" i="82"/>
  <c r="AG205" i="82"/>
  <c r="AG201" i="82"/>
  <c r="AG165" i="82"/>
  <c r="AG157" i="82"/>
  <c r="AG151" i="82"/>
  <c r="AG147" i="82"/>
  <c r="AG105" i="82"/>
  <c r="AG53" i="82"/>
  <c r="AG33" i="82"/>
  <c r="F8" i="82"/>
  <c r="AG18" i="82" s="1"/>
  <c r="I15" i="82"/>
  <c r="AH133" i="82" s="1"/>
  <c r="I7" i="82"/>
  <c r="AH10" i="82" s="1"/>
  <c r="AH197" i="82"/>
  <c r="AH189" i="82"/>
  <c r="AH61" i="82"/>
  <c r="AH29" i="82"/>
  <c r="AH79" i="82"/>
  <c r="AH80" i="82"/>
  <c r="AH162" i="82"/>
  <c r="AH166" i="82"/>
  <c r="AH163" i="82"/>
  <c r="AH152" i="82"/>
  <c r="AH164" i="82"/>
  <c r="AH94" i="82"/>
  <c r="AH106" i="82"/>
  <c r="AH95" i="82"/>
  <c r="AH92" i="82"/>
  <c r="AH96" i="82"/>
  <c r="AH34" i="82"/>
  <c r="AH38" i="82"/>
  <c r="AH35" i="82"/>
  <c r="AH39" i="82"/>
  <c r="AH36" i="82"/>
  <c r="AH40" i="82"/>
  <c r="F19" i="82"/>
  <c r="AG190" i="82" s="1"/>
  <c r="AG139" i="82"/>
  <c r="AG143" i="82"/>
  <c r="F15" i="82"/>
  <c r="AG134" i="82" s="1"/>
  <c r="AG140" i="82"/>
  <c r="AG144" i="82"/>
  <c r="AG77" i="82"/>
  <c r="F11" i="82"/>
  <c r="AG62" i="82" s="1"/>
  <c r="AG90" i="82"/>
  <c r="AG31" i="82"/>
  <c r="F7" i="82"/>
  <c r="AG12" i="82" s="1"/>
  <c r="AG28" i="82"/>
  <c r="AG208" i="82"/>
  <c r="AG204" i="82"/>
  <c r="AG200" i="82"/>
  <c r="AG188" i="82"/>
  <c r="AG177" i="82"/>
  <c r="AG150" i="82"/>
  <c r="AG146" i="82"/>
  <c r="AG138" i="82"/>
  <c r="AG130" i="82"/>
  <c r="AG122" i="82"/>
  <c r="AG100" i="82"/>
  <c r="AG88" i="82"/>
  <c r="AG44" i="82"/>
  <c r="AG13" i="82"/>
  <c r="F6" i="82"/>
  <c r="F13" i="82"/>
  <c r="AG92" i="82" s="1"/>
  <c r="I12" i="82"/>
  <c r="AH77" i="82" s="1"/>
  <c r="AH202" i="82"/>
  <c r="AH105" i="82"/>
  <c r="AH89" i="82"/>
  <c r="AH41" i="82"/>
  <c r="AH25" i="82"/>
  <c r="AH9" i="82"/>
  <c r="AG176" i="82"/>
  <c r="AG168" i="82"/>
  <c r="AG60" i="82"/>
  <c r="AG56" i="82"/>
  <c r="AG48" i="82"/>
  <c r="AG179" i="82"/>
  <c r="AG175" i="82"/>
  <c r="AG171" i="82"/>
  <c r="AG167" i="82"/>
  <c r="AG163" i="82"/>
  <c r="AG159" i="82"/>
  <c r="AG155" i="82"/>
  <c r="AG111" i="82"/>
  <c r="AG103" i="82"/>
  <c r="AG99" i="82"/>
  <c r="AG95" i="82"/>
  <c r="AG59" i="82"/>
  <c r="AG55" i="82"/>
  <c r="AG51" i="82"/>
  <c r="AG47" i="82"/>
  <c r="AG35" i="82"/>
  <c r="AG180" i="82"/>
  <c r="AG172" i="82"/>
  <c r="AG52" i="82"/>
  <c r="AG178" i="82"/>
  <c r="AG174" i="82"/>
  <c r="AG166" i="82"/>
  <c r="AG162" i="82"/>
  <c r="AG158" i="82"/>
  <c r="AG106" i="82"/>
  <c r="AG102" i="82"/>
  <c r="AG98" i="82"/>
  <c r="AG58" i="82"/>
  <c r="AG54" i="82"/>
  <c r="AG46" i="82"/>
  <c r="AX170" i="82" l="1"/>
  <c r="AX177" i="82"/>
  <c r="AX180" i="82"/>
  <c r="AX183" i="82"/>
  <c r="AX173" i="82"/>
  <c r="AX176" i="82"/>
  <c r="AX179" i="82"/>
  <c r="AX182" i="82"/>
  <c r="AX172" i="82"/>
  <c r="AX175" i="82"/>
  <c r="AX178" i="82"/>
  <c r="AX171" i="82"/>
  <c r="AX174" i="82"/>
  <c r="AX181" i="82"/>
  <c r="AX184" i="82"/>
  <c r="AX96" i="82"/>
  <c r="AX98" i="82"/>
  <c r="AX100" i="82"/>
  <c r="AX102" i="82"/>
  <c r="AX104" i="82"/>
  <c r="AX106" i="82"/>
  <c r="AX108" i="82"/>
  <c r="AX95" i="82"/>
  <c r="AX97" i="82"/>
  <c r="AX99" i="82"/>
  <c r="AX101" i="82"/>
  <c r="AX103" i="82"/>
  <c r="AX105" i="82"/>
  <c r="AX107" i="82"/>
  <c r="AX109" i="82"/>
  <c r="AX110" i="82"/>
  <c r="AX112" i="82"/>
  <c r="AX114" i="82"/>
  <c r="AX116" i="82"/>
  <c r="AX118" i="82"/>
  <c r="AX120" i="82"/>
  <c r="AX122" i="82"/>
  <c r="AX124" i="82"/>
  <c r="AX111" i="82"/>
  <c r="AX113" i="82"/>
  <c r="AX115" i="82"/>
  <c r="AX117" i="82"/>
  <c r="AX119" i="82"/>
  <c r="AX121" i="82"/>
  <c r="AX123" i="82"/>
  <c r="AX37" i="82"/>
  <c r="AX39" i="82"/>
  <c r="AX46" i="82"/>
  <c r="AX48" i="82"/>
  <c r="AX36" i="82"/>
  <c r="AX41" i="82"/>
  <c r="AX43" i="82"/>
  <c r="AX38" i="82"/>
  <c r="AX40" i="82"/>
  <c r="AX45" i="82"/>
  <c r="AX47" i="82"/>
  <c r="AX35" i="82"/>
  <c r="AX42" i="82"/>
  <c r="AX44" i="82"/>
  <c r="AX49" i="82"/>
  <c r="AX13" i="82"/>
  <c r="AX15" i="82"/>
  <c r="AX12" i="82"/>
  <c r="AX17" i="82"/>
  <c r="AX19" i="82"/>
  <c r="AX14" i="82"/>
  <c r="AX16" i="82"/>
  <c r="AX11" i="82"/>
  <c r="AX18" i="82"/>
  <c r="AX195" i="82"/>
  <c r="AX185" i="82"/>
  <c r="AX187" i="82"/>
  <c r="AX193" i="82"/>
  <c r="AX197" i="82"/>
  <c r="AX199" i="82"/>
  <c r="AX191" i="82"/>
  <c r="AX186" i="82"/>
  <c r="AX188" i="82"/>
  <c r="AX190" i="82"/>
  <c r="AX192" i="82"/>
  <c r="AX194" i="82"/>
  <c r="AX196" i="82"/>
  <c r="AX198" i="82"/>
  <c r="AX189" i="82"/>
  <c r="AX156" i="82"/>
  <c r="AX161" i="82"/>
  <c r="AX163" i="82"/>
  <c r="AX158" i="82"/>
  <c r="AX160" i="82"/>
  <c r="AX165" i="82"/>
  <c r="AX167" i="82"/>
  <c r="AX155" i="82"/>
  <c r="AX162" i="82"/>
  <c r="AX164" i="82"/>
  <c r="AX169" i="82"/>
  <c r="AX157" i="82"/>
  <c r="AX159" i="82"/>
  <c r="AX166" i="82"/>
  <c r="AX168" i="82"/>
  <c r="AX53" i="82"/>
  <c r="AX55" i="82"/>
  <c r="AX62" i="82"/>
  <c r="AX64" i="82"/>
  <c r="AX50" i="82"/>
  <c r="AX52" i="82"/>
  <c r="AX57" i="82"/>
  <c r="AX59" i="82"/>
  <c r="AX54" i="82"/>
  <c r="AX56" i="82"/>
  <c r="AX61" i="82"/>
  <c r="AX63" i="82"/>
  <c r="AX51" i="82"/>
  <c r="AX58" i="82"/>
  <c r="AX60" i="82"/>
  <c r="AW128" i="82"/>
  <c r="AW132" i="82"/>
  <c r="AW136" i="82"/>
  <c r="AW125" i="82"/>
  <c r="AW127" i="82"/>
  <c r="AW131" i="82"/>
  <c r="AW135" i="82"/>
  <c r="AW139" i="82"/>
  <c r="AW133" i="82"/>
  <c r="AW126" i="82"/>
  <c r="AW130" i="82"/>
  <c r="AW134" i="82"/>
  <c r="AW138" i="82"/>
  <c r="AW129" i="82"/>
  <c r="AW137" i="82"/>
  <c r="AW96" i="82"/>
  <c r="AW100" i="82"/>
  <c r="AW104" i="82"/>
  <c r="AW108" i="82"/>
  <c r="AW101" i="82"/>
  <c r="AW95" i="82"/>
  <c r="AW99" i="82"/>
  <c r="AW103" i="82"/>
  <c r="AW107" i="82"/>
  <c r="AW105" i="82"/>
  <c r="AW98" i="82"/>
  <c r="AW102" i="82"/>
  <c r="AW106" i="82"/>
  <c r="AW97" i="82"/>
  <c r="AW109" i="82"/>
  <c r="AW112" i="82"/>
  <c r="AW116" i="82"/>
  <c r="AW120" i="82"/>
  <c r="AW124" i="82"/>
  <c r="AW113" i="82"/>
  <c r="AW111" i="82"/>
  <c r="AW115" i="82"/>
  <c r="AW119" i="82"/>
  <c r="AW123" i="82"/>
  <c r="AW117" i="82"/>
  <c r="AW110" i="82"/>
  <c r="AW114" i="82"/>
  <c r="AW118" i="82"/>
  <c r="AW122" i="82"/>
  <c r="AW121" i="82"/>
  <c r="AW9" i="82"/>
  <c r="AW8" i="82"/>
  <c r="AW5" i="82"/>
  <c r="AW6" i="82"/>
  <c r="AW7" i="82"/>
  <c r="AW10" i="82"/>
  <c r="AG63" i="82"/>
  <c r="AG74" i="82"/>
  <c r="AO23" i="82"/>
  <c r="AO27" i="82"/>
  <c r="AO24" i="82"/>
  <c r="AO21" i="82"/>
  <c r="AO22" i="82"/>
  <c r="AO25" i="82"/>
  <c r="AO26" i="82"/>
  <c r="AO83" i="82"/>
  <c r="AO87" i="82"/>
  <c r="AO91" i="82"/>
  <c r="AO95" i="82"/>
  <c r="AO84" i="82"/>
  <c r="AO88" i="82"/>
  <c r="AO92" i="82"/>
  <c r="AO85" i="82"/>
  <c r="AO93" i="82"/>
  <c r="AO86" i="82"/>
  <c r="AO94" i="82"/>
  <c r="AO81" i="82"/>
  <c r="AO82" i="82"/>
  <c r="AO89" i="82"/>
  <c r="AO90" i="82"/>
  <c r="AO157" i="82"/>
  <c r="AO161" i="82"/>
  <c r="AO165" i="82"/>
  <c r="AO169" i="82"/>
  <c r="AO158" i="82"/>
  <c r="AO162" i="82"/>
  <c r="AO166" i="82"/>
  <c r="AO170" i="82"/>
  <c r="AO163" i="82"/>
  <c r="AO156" i="82"/>
  <c r="AO164" i="82"/>
  <c r="AO168" i="82"/>
  <c r="AO159" i="82"/>
  <c r="AO167" i="82"/>
  <c r="AO160" i="82"/>
  <c r="AG108" i="82"/>
  <c r="AH57" i="82"/>
  <c r="AH210" i="82"/>
  <c r="AG64" i="82"/>
  <c r="AG24" i="82"/>
  <c r="AG86" i="82"/>
  <c r="AH205" i="82"/>
  <c r="AH120" i="82"/>
  <c r="AH107" i="82"/>
  <c r="AH207" i="82"/>
  <c r="AG76" i="82"/>
  <c r="AG73" i="82"/>
  <c r="AO143" i="82"/>
  <c r="AO147" i="82"/>
  <c r="AO144" i="82"/>
  <c r="AO148" i="82"/>
  <c r="AO141" i="82"/>
  <c r="AO149" i="82"/>
  <c r="AO153" i="82"/>
  <c r="AO142" i="82"/>
  <c r="AO150" i="82"/>
  <c r="AO154" i="82"/>
  <c r="AO145" i="82"/>
  <c r="AO155" i="82"/>
  <c r="AO146" i="82"/>
  <c r="AO152" i="82"/>
  <c r="AO151" i="82"/>
  <c r="AG38" i="82"/>
  <c r="AG114" i="82"/>
  <c r="AG116" i="82"/>
  <c r="AG39" i="82"/>
  <c r="AG119" i="82"/>
  <c r="AG112" i="82"/>
  <c r="AH73" i="82"/>
  <c r="AH153" i="82"/>
  <c r="AG22" i="82"/>
  <c r="AG72" i="82"/>
  <c r="AG20" i="82"/>
  <c r="AG23" i="82"/>
  <c r="AG82" i="82"/>
  <c r="AG85" i="82"/>
  <c r="AH32" i="82"/>
  <c r="AH46" i="82"/>
  <c r="AH104" i="82"/>
  <c r="AH103" i="82"/>
  <c r="AH102" i="82"/>
  <c r="AH160" i="82"/>
  <c r="AH159" i="82"/>
  <c r="AH158" i="82"/>
  <c r="AH78" i="82"/>
  <c r="AH173" i="82"/>
  <c r="AG45" i="82"/>
  <c r="AH56" i="82"/>
  <c r="AH59" i="82"/>
  <c r="AH58" i="82"/>
  <c r="AH116" i="82"/>
  <c r="AH119" i="82"/>
  <c r="AH118" i="82"/>
  <c r="AH176" i="82"/>
  <c r="AH179" i="82"/>
  <c r="AH178" i="82"/>
  <c r="AH15" i="82"/>
  <c r="AG124" i="82"/>
  <c r="AH204" i="82"/>
  <c r="AH203" i="82"/>
  <c r="AH206" i="82"/>
  <c r="AG84" i="82"/>
  <c r="AG113" i="82"/>
  <c r="AH67" i="82"/>
  <c r="AH101" i="82"/>
  <c r="AH198" i="82"/>
  <c r="AO127" i="82"/>
  <c r="AO131" i="82"/>
  <c r="AO135" i="82"/>
  <c r="AO139" i="82"/>
  <c r="AO128" i="82"/>
  <c r="AO132" i="82"/>
  <c r="AO136" i="82"/>
  <c r="AO140" i="82"/>
  <c r="AO133" i="82"/>
  <c r="AO126" i="82"/>
  <c r="AO134" i="82"/>
  <c r="AO129" i="82"/>
  <c r="AO130" i="82"/>
  <c r="AO137" i="82"/>
  <c r="AO138" i="82"/>
  <c r="AP126" i="82"/>
  <c r="AP130" i="82"/>
  <c r="AP134" i="82"/>
  <c r="AP138" i="82"/>
  <c r="AP127" i="82"/>
  <c r="AP131" i="82"/>
  <c r="AP135" i="82"/>
  <c r="AP139" i="82"/>
  <c r="AP128" i="82"/>
  <c r="AP132" i="82"/>
  <c r="AP136" i="82"/>
  <c r="AP140" i="82"/>
  <c r="AP137" i="82"/>
  <c r="AP129" i="82"/>
  <c r="AP133" i="82"/>
  <c r="AP22" i="82"/>
  <c r="AP26" i="82"/>
  <c r="AP23" i="82"/>
  <c r="AP27" i="82"/>
  <c r="AP24" i="82"/>
  <c r="AP25" i="82"/>
  <c r="AP21" i="82"/>
  <c r="AG115" i="82"/>
  <c r="AH121" i="82"/>
  <c r="AG27" i="82"/>
  <c r="AG89" i="82"/>
  <c r="AH109" i="82"/>
  <c r="AH60" i="82"/>
  <c r="AH47" i="82"/>
  <c r="AG87" i="82"/>
  <c r="AH208" i="82"/>
  <c r="AH161" i="82"/>
  <c r="AH68" i="82"/>
  <c r="AG79" i="82"/>
  <c r="AH157" i="82"/>
  <c r="AO67" i="82"/>
  <c r="AO71" i="82"/>
  <c r="AO75" i="82"/>
  <c r="AO79" i="82"/>
  <c r="AO68" i="82"/>
  <c r="AO72" i="82"/>
  <c r="AO76" i="82"/>
  <c r="AO80" i="82"/>
  <c r="AO69" i="82"/>
  <c r="AO77" i="82"/>
  <c r="AO70" i="82"/>
  <c r="AO78" i="82"/>
  <c r="AO66" i="82"/>
  <c r="AO74" i="82"/>
  <c r="AO73" i="82"/>
  <c r="AP66" i="82"/>
  <c r="AP70" i="82"/>
  <c r="AP74" i="82"/>
  <c r="AP78" i="82"/>
  <c r="AP67" i="82"/>
  <c r="AP71" i="82"/>
  <c r="AP75" i="82"/>
  <c r="AP79" i="82"/>
  <c r="AP68" i="82"/>
  <c r="AP72" i="82"/>
  <c r="AP76" i="82"/>
  <c r="AP80" i="82"/>
  <c r="AP73" i="82"/>
  <c r="AP77" i="82"/>
  <c r="AP69" i="82"/>
  <c r="AG42" i="82"/>
  <c r="AG118" i="82"/>
  <c r="AG43" i="82"/>
  <c r="AG107" i="82"/>
  <c r="AH169" i="82"/>
  <c r="AG30" i="82"/>
  <c r="AG80" i="82"/>
  <c r="AG19" i="82"/>
  <c r="AG78" i="82"/>
  <c r="AG81" i="82"/>
  <c r="AH44" i="82"/>
  <c r="AH43" i="82"/>
  <c r="AH42" i="82"/>
  <c r="AH100" i="82"/>
  <c r="AH99" i="82"/>
  <c r="AH98" i="82"/>
  <c r="AH156" i="82"/>
  <c r="AH155" i="82"/>
  <c r="AH154" i="82"/>
  <c r="AG91" i="82"/>
  <c r="AG37" i="82"/>
  <c r="AH52" i="82"/>
  <c r="AH55" i="82"/>
  <c r="AH54" i="82"/>
  <c r="AH112" i="82"/>
  <c r="AH115" i="82"/>
  <c r="AH114" i="82"/>
  <c r="AH172" i="82"/>
  <c r="AH175" i="82"/>
  <c r="AH174" i="82"/>
  <c r="AH37" i="82"/>
  <c r="AG123" i="82"/>
  <c r="AH151" i="82"/>
  <c r="AH200" i="82"/>
  <c r="AH199" i="82"/>
  <c r="AG17" i="82"/>
  <c r="AG210" i="82"/>
  <c r="AG10" i="82"/>
  <c r="AH66" i="82"/>
  <c r="AO189" i="82"/>
  <c r="AO193" i="82"/>
  <c r="AO197" i="82"/>
  <c r="AO186" i="82"/>
  <c r="AO190" i="82"/>
  <c r="AO194" i="82"/>
  <c r="AO198" i="82"/>
  <c r="AO187" i="82"/>
  <c r="AO195" i="82"/>
  <c r="AO188" i="82"/>
  <c r="AO196" i="82"/>
  <c r="AO200" i="82"/>
  <c r="AO191" i="82"/>
  <c r="AO199" i="82"/>
  <c r="AO192" i="82"/>
  <c r="AO39" i="82"/>
  <c r="AO43" i="82"/>
  <c r="AO47" i="82"/>
  <c r="AO36" i="82"/>
  <c r="AO40" i="82"/>
  <c r="AO44" i="82"/>
  <c r="AO48" i="82"/>
  <c r="AO37" i="82"/>
  <c r="AO45" i="82"/>
  <c r="AO38" i="82"/>
  <c r="AO46" i="82"/>
  <c r="AO49" i="82"/>
  <c r="AO50" i="82"/>
  <c r="AO42" i="82"/>
  <c r="AO41" i="82"/>
  <c r="AO31" i="82"/>
  <c r="AO35" i="82"/>
  <c r="AO28" i="82"/>
  <c r="AO32" i="82"/>
  <c r="AO29" i="82"/>
  <c r="AO30" i="82"/>
  <c r="AO33" i="82"/>
  <c r="AO34" i="82"/>
  <c r="AH132" i="82"/>
  <c r="AH196" i="82"/>
  <c r="AH186" i="82"/>
  <c r="AH185" i="82"/>
  <c r="AG192" i="82"/>
  <c r="AH91" i="82"/>
  <c r="AH90" i="82"/>
  <c r="AH13" i="82"/>
  <c r="AH125" i="82"/>
  <c r="AG67" i="82"/>
  <c r="AG125" i="82"/>
  <c r="AG193" i="82"/>
  <c r="AG104" i="82"/>
  <c r="AH16" i="82"/>
  <c r="AH11" i="82"/>
  <c r="AH149" i="82"/>
  <c r="AG71" i="82"/>
  <c r="AG183" i="82"/>
  <c r="AG136" i="82"/>
  <c r="AG135" i="82"/>
  <c r="AG110" i="82"/>
  <c r="AG121" i="82"/>
  <c r="AH31" i="82"/>
  <c r="AH30" i="82"/>
  <c r="AH148" i="82"/>
  <c r="AH147" i="82"/>
  <c r="AH146" i="82"/>
  <c r="AH81" i="82"/>
  <c r="AH190" i="82"/>
  <c r="AG34" i="82"/>
  <c r="AG41" i="82"/>
  <c r="AG26" i="82"/>
  <c r="AG182" i="82"/>
  <c r="AG198" i="82"/>
  <c r="AG15" i="82"/>
  <c r="AH64" i="82"/>
  <c r="AH63" i="82"/>
  <c r="AH62" i="82"/>
  <c r="AH128" i="82"/>
  <c r="AH127" i="82"/>
  <c r="AH126" i="82"/>
  <c r="AH192" i="82"/>
  <c r="AH191" i="82"/>
  <c r="AH182" i="82"/>
  <c r="AG129" i="82"/>
  <c r="AG195" i="82"/>
  <c r="AG70" i="82"/>
  <c r="AG69" i="82"/>
  <c r="AH145" i="82"/>
  <c r="AG126" i="82"/>
  <c r="AG194" i="82"/>
  <c r="AH131" i="82"/>
  <c r="AG187" i="82"/>
  <c r="AH137" i="82"/>
  <c r="AH194" i="82"/>
  <c r="AG94" i="82"/>
  <c r="AG97" i="82"/>
  <c r="AG196" i="82"/>
  <c r="AH88" i="82"/>
  <c r="AH87" i="82"/>
  <c r="AH86" i="82"/>
  <c r="AH141" i="82"/>
  <c r="AG16" i="82"/>
  <c r="AG75" i="82"/>
  <c r="AG133" i="82"/>
  <c r="AG96" i="82"/>
  <c r="AH12" i="82"/>
  <c r="AH14" i="82"/>
  <c r="AG21" i="82"/>
  <c r="AG191" i="82"/>
  <c r="AG132" i="82"/>
  <c r="AG131" i="82"/>
  <c r="AH28" i="82"/>
  <c r="AH27" i="82"/>
  <c r="AH26" i="82"/>
  <c r="AH144" i="82"/>
  <c r="AH143" i="82"/>
  <c r="AH142" i="82"/>
  <c r="AH97" i="82"/>
  <c r="AG154" i="82"/>
  <c r="AG156" i="82"/>
  <c r="AG164" i="82"/>
  <c r="AG161" i="82"/>
  <c r="AG153" i="82"/>
  <c r="AG109" i="82"/>
  <c r="AG152" i="82"/>
  <c r="AG186" i="82"/>
  <c r="AG202" i="82"/>
  <c r="AG11" i="82"/>
  <c r="AH76" i="82"/>
  <c r="AH75" i="82"/>
  <c r="AH74" i="82"/>
  <c r="AH124" i="82"/>
  <c r="AH123" i="82"/>
  <c r="AH122" i="82"/>
  <c r="AH188" i="82"/>
  <c r="AH187" i="82"/>
  <c r="AH21" i="82"/>
  <c r="AG203" i="82"/>
  <c r="AG66" i="82"/>
  <c r="AG65" i="82"/>
  <c r="AH49" i="82"/>
  <c r="AG25" i="82"/>
  <c r="AG197" i="82"/>
  <c r="AG189" i="82"/>
  <c r="AH130" i="82"/>
  <c r="AH195" i="82"/>
  <c r="AG6" i="82"/>
  <c r="AG7" i="82"/>
  <c r="AG5" i="82"/>
  <c r="AG8" i="82"/>
  <c r="AG184" i="82"/>
  <c r="AH84" i="82"/>
  <c r="AH83" i="82"/>
  <c r="AH82" i="82"/>
  <c r="AG185" i="82"/>
  <c r="AG101" i="82"/>
  <c r="AH6" i="82"/>
  <c r="AH7" i="82"/>
  <c r="AH8" i="82"/>
  <c r="AH5" i="82"/>
  <c r="AG29" i="82"/>
  <c r="AG128" i="82"/>
  <c r="AG127" i="82"/>
  <c r="AH140" i="82"/>
  <c r="AH139" i="82"/>
  <c r="AH33" i="82"/>
  <c r="AH129" i="82"/>
  <c r="AG9" i="82"/>
  <c r="AG68" i="82"/>
  <c r="AG206" i="82"/>
  <c r="AG117" i="82"/>
  <c r="AG14" i="82"/>
  <c r="AH72" i="82"/>
  <c r="AH71" i="82"/>
  <c r="AH70" i="82"/>
  <c r="AH136" i="82"/>
  <c r="AH135" i="82"/>
  <c r="AH134" i="82"/>
  <c r="AH184" i="82"/>
  <c r="AH183" i="82"/>
  <c r="AH85" i="82"/>
  <c r="AH113" i="82"/>
  <c r="M14" i="85" l="1"/>
  <c r="N14" i="85"/>
  <c r="O14" i="85"/>
  <c r="M15" i="85"/>
  <c r="N15" i="85"/>
  <c r="Q15" i="85" s="1"/>
  <c r="O15" i="85"/>
  <c r="M16" i="85"/>
  <c r="N16" i="85"/>
  <c r="Q16" i="85" s="1"/>
  <c r="O16" i="85"/>
  <c r="M17" i="85"/>
  <c r="N17" i="85"/>
  <c r="O17" i="85"/>
  <c r="M18" i="85"/>
  <c r="N18" i="85"/>
  <c r="O18" i="85"/>
  <c r="M13" i="85"/>
  <c r="N13" i="85"/>
  <c r="O13" i="85"/>
  <c r="M12" i="85"/>
  <c r="N12" i="85"/>
  <c r="Q12" i="85" s="1"/>
  <c r="O12" i="85"/>
  <c r="M11" i="85"/>
  <c r="N11" i="85"/>
  <c r="Q11" i="85" s="1"/>
  <c r="O11" i="85"/>
  <c r="M10" i="85"/>
  <c r="N10" i="85"/>
  <c r="O10" i="85"/>
  <c r="O9" i="85"/>
  <c r="N9" i="85"/>
  <c r="M9" i="85"/>
  <c r="M5" i="85"/>
  <c r="N5" i="85"/>
  <c r="Q5" i="85" s="1"/>
  <c r="O5" i="85"/>
  <c r="M6" i="85"/>
  <c r="N6" i="85"/>
  <c r="O6" i="85"/>
  <c r="M7" i="85"/>
  <c r="N7" i="85"/>
  <c r="O7" i="85"/>
  <c r="M8" i="85"/>
  <c r="N8" i="85"/>
  <c r="Q8" i="85" s="1"/>
  <c r="O8" i="85"/>
  <c r="N4" i="85"/>
  <c r="Q4" i="85" s="1"/>
  <c r="O4" i="85"/>
  <c r="M4" i="85"/>
  <c r="Q6" i="85" l="1"/>
  <c r="Q17" i="85"/>
  <c r="Q7" i="85"/>
  <c r="Q10" i="85"/>
  <c r="Q18" i="85"/>
  <c r="Q14" i="85"/>
  <c r="J114" i="81"/>
  <c r="K114" i="81" s="1"/>
  <c r="J117" i="81" s="1"/>
  <c r="J115" i="81"/>
  <c r="K115" i="81" s="1"/>
  <c r="J102" i="81"/>
  <c r="K102" i="81" s="1"/>
  <c r="J101" i="81"/>
  <c r="K101" i="81" s="1"/>
  <c r="J104" i="81" s="1"/>
  <c r="J61" i="81"/>
  <c r="K61" i="81" s="1"/>
  <c r="J64" i="81" s="1"/>
  <c r="J62" i="81"/>
  <c r="K62" i="81" s="1"/>
  <c r="Q9" i="85"/>
  <c r="Q13" i="85"/>
  <c r="J74" i="81" l="1"/>
  <c r="K74" i="81" s="1"/>
  <c r="J75" i="81"/>
  <c r="K75" i="81" s="1"/>
  <c r="J89" i="81"/>
  <c r="K89" i="81" s="1"/>
  <c r="J88" i="81"/>
  <c r="K88" i="81" s="1"/>
  <c r="P107" i="81"/>
  <c r="P101" i="81"/>
  <c r="P99" i="81"/>
  <c r="P102" i="81"/>
  <c r="P98" i="81"/>
  <c r="K103" i="81"/>
  <c r="P100" i="81"/>
  <c r="P105" i="81"/>
  <c r="P104" i="81"/>
  <c r="P103" i="81"/>
  <c r="P106" i="81"/>
  <c r="P59" i="81"/>
  <c r="P64" i="81"/>
  <c r="K63" i="81"/>
  <c r="P62" i="81"/>
  <c r="P66" i="81"/>
  <c r="P63" i="81"/>
  <c r="P60" i="81"/>
  <c r="P65" i="81"/>
  <c r="P61" i="81"/>
  <c r="P58" i="81"/>
  <c r="P57" i="81"/>
  <c r="P114" i="81"/>
  <c r="P120" i="81"/>
  <c r="P115" i="81"/>
  <c r="P117" i="81"/>
  <c r="P119" i="81"/>
  <c r="P111" i="81"/>
  <c r="K116" i="81"/>
  <c r="P118" i="81"/>
  <c r="P113" i="81"/>
  <c r="P112" i="81"/>
  <c r="P116" i="81"/>
  <c r="J128" i="81"/>
  <c r="K128" i="81" s="1"/>
  <c r="J127" i="81"/>
  <c r="K127" i="81" s="1"/>
  <c r="J130" i="81" l="1"/>
  <c r="J91" i="81"/>
  <c r="J77" i="81"/>
  <c r="P77" i="81" l="1"/>
  <c r="P74" i="81"/>
  <c r="P80" i="81"/>
  <c r="P75" i="81"/>
  <c r="P79" i="81"/>
  <c r="P73" i="81"/>
  <c r="P72" i="81"/>
  <c r="P71" i="81"/>
  <c r="P78" i="81"/>
  <c r="K76" i="81"/>
  <c r="P76" i="8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AO11" i="83" l="1"/>
  <c r="AO12" i="83"/>
  <c r="AO13" i="83"/>
  <c r="AO14" i="83"/>
  <c r="AO15" i="83"/>
  <c r="AF6" i="83" l="1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AG6" i="83" l="1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BS15" i="83" l="1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D5" i="84"/>
  <c r="D6" i="84"/>
  <c r="D7" i="84"/>
  <c r="D8" i="84"/>
  <c r="D9" i="84"/>
  <c r="D10" i="84"/>
  <c r="D11" i="84"/>
  <c r="D12" i="84"/>
  <c r="D13" i="84"/>
  <c r="D14" i="84"/>
  <c r="D15" i="84"/>
  <c r="D16" i="84"/>
  <c r="D17" i="84"/>
  <c r="D18" i="84"/>
  <c r="D19" i="84"/>
  <c r="D4" i="84"/>
  <c r="J47" i="81" s="1"/>
  <c r="C2" i="84"/>
  <c r="AY19" i="83" l="1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BH3" i="83" l="1"/>
  <c r="BH14" i="83" s="1"/>
  <c r="BH27" i="83"/>
  <c r="J50" i="8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C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<sst xmlns="http://schemas.openxmlformats.org/spreadsheetml/2006/main" count="541" uniqueCount="244">
  <si>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</si>
  <si>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</si>
  <si>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</si>
  <si>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</si>
  <si>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</si>
  <si>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</si>
  <si>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</si>
  <si>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</si>
  <si>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</si>
  <si>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</si>
  <si>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</si>
  <si>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</si>
  <si>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</si>
  <si>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</si>
  <si>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</si>
  <si>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</si>
  <si>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</si>
  <si>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</si>
  <si>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</si>
  <si>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</si>
  <si>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</si>
  <si>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</si>
  <si>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</si>
  <si>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</si>
  <si>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</si>
  <si>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</si>
  <si>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</si>
  <si>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</si>
  <si>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</si>
  <si>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</si>
  <si>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</si>
  <si>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</si>
  <si>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</si>
  <si>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</si>
  <si>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</si>
  <si>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</si>
  <si>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</si>
  <si>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</si>
  <si>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</si>
  <si>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</si>
  <si>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</si>
  <si>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</si>
  <si>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</si>
  <si>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</si>
  <si>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</si>
  <si>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</si>
  <si>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</si>
  <si>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</si>
  <si>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</si>
  <si>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</si>
  <si>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</si>
  <si>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</si>
  <si>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</si>
  <si>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</si>
  <si>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</si>
  <si>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</si>
  <si>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</si>
  <si>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</si>
  <si>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</si>
  <si>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</si>
  <si>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</si>
  <si>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</si>
  <si>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</si>
  <si>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</si>
  <si>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</si>
  <si>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</si>
  <si>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</si>
  <si>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</si>
  <si>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</si>
  <si>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</si>
  <si>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</si>
  <si>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</si>
  <si>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</si>
  <si>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</si>
  <si>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</si>
  <si>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</si>
  <si>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</si>
  <si>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寄灵人升级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</si>
  <si>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</si>
  <si>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</si>
  <si>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</si>
  <si>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</si>
  <si>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</si>
  <si>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</si>
  <si>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</si>
  <si>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</si>
  <si>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</si>
  <si>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</si>
  <si>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</si>
  <si>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</si>
  <si>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</si>
  <si>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</si>
  <si>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</si>
  <si>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</si>
  <si>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</si>
  <si>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</si>
  <si>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</si>
  <si>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</si>
  <si>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</si>
  <si>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</si>
  <si>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</si>
  <si>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</si>
  <si>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奖励3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</si>
  <si>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</si>
  <si>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</si>
  <si>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</si>
  <si>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</si>
  <si>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</si>
  <si>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</si>
  <si>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</si>
  <si>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</si>
  <si>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</si>
  <si>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</si>
  <si>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</si>
  <si>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</si>
  <si>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</si>
  <si>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</si>
  <si>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</si>
  <si>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</si>
  <si>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</si>
  <si>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</si>
  <si>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</si>
  <si>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奖励1.id</t>
    <phoneticPr fontId="2" type="noConversion"/>
  </si>
  <si>
    <t>奖励1.num</t>
    <phoneticPr fontId="2" type="noConversion"/>
  </si>
  <si>
    <t>奖励2.id</t>
    <phoneticPr fontId="2" type="noConversion"/>
  </si>
  <si>
    <t>奖励2.num</t>
    <phoneticPr fontId="2" type="noConversion"/>
  </si>
  <si>
    <t>初级专属强化石</t>
  </si>
  <si>
    <t>中级专属强化石</t>
  </si>
  <si>
    <t>高级专属强化石</t>
  </si>
  <si>
    <t>专属武器-低</t>
    <phoneticPr fontId="2" type="noConversion"/>
  </si>
  <si>
    <t>专属武器-低中</t>
    <phoneticPr fontId="2" type="noConversion"/>
  </si>
  <si>
    <t>专属武器-中高</t>
    <phoneticPr fontId="2" type="noConversion"/>
  </si>
  <si>
    <t>停留</t>
    <phoneticPr fontId="2" type="noConversion"/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</si>
  <si>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</si>
  <si>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</si>
  <si>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</si>
  <si>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</si>
  <si>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</si>
  <si>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</si>
  <si>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</si>
  <si>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</si>
  <si>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</si>
  <si>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</si>
  <si>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</si>
  <si>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</si>
  <si>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</si>
  <si>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</si>
  <si>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</si>
  <si>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</si>
  <si>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</si>
  <si>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</si>
  <si>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</si>
  <si>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</si>
  <si>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</si>
  <si>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</si>
  <si>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</si>
  <si>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</si>
  <si>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</si>
  <si>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</si>
  <si>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</si>
  <si>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</si>
  <si>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</si>
  <si>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</si>
  <si>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</si>
  <si>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</si>
  <si>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</si>
  <si>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</si>
  <si>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</si>
  <si>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</si>
  <si>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</si>
  <si>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</si>
  <si>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</si>
  <si>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</si>
  <si>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</si>
  <si>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</si>
  <si>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</si>
  <si>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</si>
  <si>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</si>
  <si>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</si>
  <si>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</si>
  <si>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</si>
  <si>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</si>
  <si>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</si>
  <si>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</si>
  <si>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</si>
  <si>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</si>
  <si>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</si>
  <si>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</si>
  <si>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</si>
  <si>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</si>
  <si>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</si>
  <si>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</si>
  <si>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</si>
  <si>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</si>
  <si>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</si>
  <si>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</si>
  <si>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</si>
  <si>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</si>
  <si>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</si>
  <si>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</si>
  <si>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</si>
  <si>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</si>
  <si>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</si>
  <si>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</si>
  <si>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</si>
  <si>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</si>
  <si>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</si>
  <si>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</si>
  <si>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</si>
  <si>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</si>
  <si>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</si>
  <si>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</si>
  <si>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</si>
  <si>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</si>
  <si>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</si>
  <si>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</si>
  <si>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</si>
  <si>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</si>
  <si>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</si>
  <si>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</si>
  <si>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</si>
  <si>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</si>
  <si>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</si>
  <si>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</si>
  <si>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</si>
  <si>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</si>
  <si>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</si>
  <si>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</si>
  <si>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</si>
  <si>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</si>
  <si>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</si>
  <si>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</si>
  <si>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</si>
  <si>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</si>
  <si>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</si>
  <si>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</si>
  <si>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</si>
  <si>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奖励4</t>
    <phoneticPr fontId="2" type="noConversion"/>
  </si>
  <si>
    <t>金币</t>
    <phoneticPr fontId="2" type="noConversion"/>
  </si>
  <si>
    <t>奖励4.num</t>
    <phoneticPr fontId="2" type="noConversion"/>
  </si>
  <si>
    <t>Cha</t>
    <phoneticPr fontId="2" type="noConversion"/>
  </si>
  <si>
    <t>金币</t>
    <phoneticPr fontId="2" type="noConversion"/>
  </si>
  <si>
    <t>GOLD</t>
    <phoneticPr fontId="2" type="noConversion"/>
  </si>
  <si>
    <t>每日任务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</si>
</sst>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5" fillId="8" borderId="4" xfId="8" applyFont="1">
      <alignment horizontal="center" vertical="center" wrapText="1"/>
    </xf>
    <xf numFmtId="0" fontId="8" fillId="0" borderId="3" xfId="3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13</v>
      </c>
      <c r="C2" s="37"/>
      <c r="D2" s="37"/>
      <c r="E2" s="38"/>
    </row>
    <row r="3" spans="2:5" ht="35.1" customHeight="1" x14ac:dyDescent="0.2">
      <c r="B3" s="2" t="s">
        <v>0</v>
      </c>
      <c r="C3" s="3" t="s">
        <v>11</v>
      </c>
      <c r="D3" s="39" t="s">
        <v>1</v>
      </c>
      <c r="E3" s="41" t="s">
        <v>14</v>
      </c>
    </row>
    <row r="4" spans="2:5" ht="35.1" customHeight="1" x14ac:dyDescent="0.2">
      <c r="B4" s="2" t="s">
        <v>2</v>
      </c>
      <c r="C4" s="3" t="s">
        <v>12</v>
      </c>
      <c r="D4" s="40"/>
      <c r="E4" s="42"/>
    </row>
    <row r="5" spans="2:5" ht="35.1" customHeight="1" x14ac:dyDescent="0.2">
      <c r="B5" s="4" t="s">
        <v>3</v>
      </c>
      <c r="C5" s="43" t="s">
        <v>15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43490</v>
      </c>
      <c r="C8" s="8" t="s">
        <v>10</v>
      </c>
      <c r="D8" s="29" t="s">
        <v>8</v>
      </c>
      <c r="E8" s="30"/>
    </row>
    <row r="9" spans="2:5" x14ac:dyDescent="0.2">
      <c r="B9" s="7"/>
      <c r="C9" s="8"/>
      <c r="D9" s="29"/>
      <c r="E9" s="30"/>
    </row>
    <row r="10" spans="2:5" x14ac:dyDescent="0.2">
      <c r="B10" s="9"/>
      <c r="C10" s="8"/>
      <c r="D10" s="29"/>
      <c r="E10" s="30"/>
    </row>
    <row r="11" spans="2:5" x14ac:dyDescent="0.2">
      <c r="B11" s="9"/>
      <c r="C11" s="8"/>
      <c r="D11" s="29"/>
      <c r="E11" s="30"/>
    </row>
    <row r="12" spans="2:5" x14ac:dyDescent="0.2">
      <c r="B12" s="9"/>
      <c r="C12" s="8"/>
      <c r="D12" s="29"/>
      <c r="E12" s="30"/>
    </row>
    <row r="13" spans="2:5" x14ac:dyDescent="0.2">
      <c r="B13" s="9"/>
      <c r="C13" s="8"/>
      <c r="D13" s="29"/>
      <c r="E13" s="30"/>
    </row>
    <row r="14" spans="2:5" x14ac:dyDescent="0.2">
      <c r="B14" s="9"/>
      <c r="C14" s="8"/>
      <c r="D14" s="29"/>
      <c r="E14" s="30"/>
    </row>
    <row r="15" spans="2:5" x14ac:dyDescent="0.2">
      <c r="B15" s="9"/>
      <c r="C15" s="8"/>
      <c r="D15" s="29"/>
      <c r="E15" s="30"/>
    </row>
    <row r="16" spans="2:5" x14ac:dyDescent="0.2">
      <c r="B16" s="9"/>
      <c r="C16" s="8"/>
      <c r="D16" s="29"/>
      <c r="E16" s="30"/>
    </row>
    <row r="17" spans="2:5" x14ac:dyDescent="0.2">
      <c r="B17" s="9"/>
      <c r="C17" s="8"/>
      <c r="D17" s="29"/>
      <c r="E17" s="30"/>
    </row>
    <row r="18" spans="2:5" x14ac:dyDescent="0.2">
      <c r="B18" s="9"/>
      <c r="C18" s="8"/>
      <c r="D18" s="29"/>
      <c r="E18" s="30"/>
    </row>
    <row r="19" spans="2:5" x14ac:dyDescent="0.2">
      <c r="B19" s="9"/>
      <c r="C19" s="8"/>
      <c r="D19" s="29"/>
      <c r="E19" s="30"/>
    </row>
    <row r="20" spans="2:5" x14ac:dyDescent="0.2">
      <c r="B20" s="9"/>
      <c r="C20" s="8"/>
      <c r="D20" s="29"/>
      <c r="E20" s="30"/>
    </row>
    <row r="21" spans="2:5" x14ac:dyDescent="0.2">
      <c r="B21" s="9"/>
      <c r="C21" s="8"/>
      <c r="D21" s="29"/>
      <c r="E21" s="30"/>
    </row>
    <row r="22" spans="2:5" x14ac:dyDescent="0.2">
      <c r="B22" s="9"/>
      <c r="C22" s="8"/>
      <c r="D22" s="29"/>
      <c r="E22" s="30"/>
    </row>
    <row r="23" spans="2:5" x14ac:dyDescent="0.2">
      <c r="B23" s="9"/>
      <c r="C23" s="8"/>
      <c r="D23" s="29"/>
      <c r="E23" s="30"/>
    </row>
    <row r="24" spans="2:5" x14ac:dyDescent="0.2">
      <c r="B24" s="9"/>
      <c r="C24" s="8"/>
      <c r="D24" s="29"/>
      <c r="E24" s="30"/>
    </row>
    <row r="25" spans="2:5" x14ac:dyDescent="0.2">
      <c r="B25" s="9"/>
      <c r="C25" s="8"/>
      <c r="D25" s="29"/>
      <c r="E25" s="30"/>
    </row>
    <row r="26" spans="2:5" x14ac:dyDescent="0.2">
      <c r="B26" s="9"/>
      <c r="C26" s="8"/>
      <c r="D26" s="29"/>
      <c r="E26" s="30"/>
    </row>
    <row r="27" spans="2:5" x14ac:dyDescent="0.2">
      <c r="B27" s="9"/>
      <c r="C27" s="8"/>
      <c r="D27" s="29"/>
      <c r="E27" s="30"/>
    </row>
    <row r="28" spans="2:5" ht="18" thickBot="1" x14ac:dyDescent="0.25">
      <c r="B28" s="10"/>
      <c r="C28" s="11"/>
      <c r="D28" s="31"/>
      <c r="E28" s="32"/>
    </row>
    <row r="30" spans="2:5" x14ac:dyDescent="0.2">
      <c r="B30" s="33" t="s">
        <v>9</v>
      </c>
      <c r="C30" s="33"/>
      <c r="D30" s="33"/>
      <c r="E30" s="3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4"/>
  <sheetViews>
    <sheetView workbookViewId="0">
      <selection activeCell="J12" sqref="J12"/>
    </sheetView>
  </sheetViews>
  <sheetFormatPr defaultRowHeight="14.25" x14ac:dyDescent="0.2"/>
  <cols>
    <col min="1" max="1" width="16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</row>
    <row r="3" spans="1:4" ht="16.5" x14ac:dyDescent="0.2">
      <c r="A3" s="13" t="s">
        <v>22</v>
      </c>
      <c r="B3" s="13">
        <v>1000</v>
      </c>
      <c r="C3" s="13"/>
    </row>
    <row r="4" spans="1:4" ht="16.5" x14ac:dyDescent="0.2">
      <c r="A4" s="13" t="s">
        <v>17</v>
      </c>
      <c r="B4" s="13">
        <v>500</v>
      </c>
      <c r="C4" s="13"/>
    </row>
    <row r="5" spans="1:4" ht="16.5" x14ac:dyDescent="0.2">
      <c r="A5" s="13" t="s">
        <v>18</v>
      </c>
      <c r="B5" s="13">
        <v>1200</v>
      </c>
      <c r="C5" s="13"/>
    </row>
    <row r="6" spans="1:4" ht="16.5" x14ac:dyDescent="0.2">
      <c r="A6" s="13" t="s">
        <v>19</v>
      </c>
      <c r="B6" s="13">
        <v>3500</v>
      </c>
      <c r="C6" s="13"/>
    </row>
    <row r="7" spans="1:4" ht="16.5" x14ac:dyDescent="0.2">
      <c r="A7" s="13" t="s">
        <v>23</v>
      </c>
      <c r="B7" s="13"/>
      <c r="C7" s="13">
        <v>10</v>
      </c>
    </row>
    <row r="8" spans="1:4" ht="16.5" x14ac:dyDescent="0.2">
      <c r="A8" s="13" t="s">
        <v>24</v>
      </c>
      <c r="B8" s="13"/>
      <c r="C8" s="13">
        <v>0.5</v>
      </c>
      <c r="D8">
        <v>0.1</v>
      </c>
    </row>
    <row r="9" spans="1:4" ht="16.5" x14ac:dyDescent="0.2">
      <c r="A9" s="13" t="s">
        <v>25</v>
      </c>
      <c r="B9" s="13">
        <v>2000</v>
      </c>
      <c r="C9" s="13"/>
    </row>
    <row r="10" spans="1:4" ht="16.5" x14ac:dyDescent="0.2">
      <c r="A10" s="13" t="s">
        <v>26</v>
      </c>
      <c r="B10" s="13"/>
      <c r="C10" s="13">
        <v>5</v>
      </c>
    </row>
    <row r="11" spans="1:4" ht="16.5" x14ac:dyDescent="0.2">
      <c r="A11" s="13" t="s">
        <v>27</v>
      </c>
      <c r="B11" s="13"/>
      <c r="C11" s="13">
        <v>40</v>
      </c>
    </row>
    <row r="12" spans="1:4" ht="16.5" x14ac:dyDescent="0.2">
      <c r="A12" s="13" t="s">
        <v>28</v>
      </c>
      <c r="B12" s="13"/>
      <c r="C12" s="13">
        <v>50</v>
      </c>
    </row>
    <row r="13" spans="1:4" ht="16.5" x14ac:dyDescent="0.2">
      <c r="A13" s="18" t="s">
        <v>34</v>
      </c>
      <c r="B13" s="18"/>
      <c r="C13" s="18">
        <v>7</v>
      </c>
    </row>
    <row r="14" spans="1:4" ht="16.5" x14ac:dyDescent="0.2">
      <c r="A14" s="18" t="s">
        <v>35</v>
      </c>
      <c r="B14" s="18"/>
      <c r="C14" s="18">
        <v>35</v>
      </c>
    </row>
    <row r="15" spans="1:4" ht="16.5" x14ac:dyDescent="0.2">
      <c r="A15" s="18" t="s">
        <v>36</v>
      </c>
      <c r="B15" s="18"/>
      <c r="C15" s="18">
        <v>100</v>
      </c>
    </row>
    <row r="16" spans="1:4" ht="16.5" x14ac:dyDescent="0.2">
      <c r="A16" s="13" t="s">
        <v>37</v>
      </c>
      <c r="B16" s="13"/>
      <c r="C16" s="13">
        <v>10</v>
      </c>
    </row>
    <row r="17" spans="1:3" ht="16.5" x14ac:dyDescent="0.2">
      <c r="A17" s="13" t="s">
        <v>38</v>
      </c>
      <c r="B17" s="13"/>
      <c r="C17" s="13">
        <v>50</v>
      </c>
    </row>
    <row r="18" spans="1:3" ht="16.5" x14ac:dyDescent="0.2">
      <c r="A18" s="13" t="s">
        <v>39</v>
      </c>
      <c r="B18" s="13"/>
      <c r="C18" s="13">
        <v>200</v>
      </c>
    </row>
    <row r="19" spans="1:3" ht="16.5" x14ac:dyDescent="0.2">
      <c r="A19" s="13" t="s">
        <v>32</v>
      </c>
      <c r="B19" s="13"/>
      <c r="C19" s="13">
        <v>350</v>
      </c>
    </row>
    <row r="20" spans="1:3" ht="16.5" x14ac:dyDescent="0.2">
      <c r="A20" s="13" t="s">
        <v>33</v>
      </c>
      <c r="B20" s="13"/>
      <c r="C20" s="13">
        <v>75</v>
      </c>
    </row>
    <row r="21" spans="1:3" ht="16.5" x14ac:dyDescent="0.2">
      <c r="A21" s="13" t="s">
        <v>29</v>
      </c>
      <c r="B21" s="13">
        <v>5000</v>
      </c>
      <c r="C21" s="13">
        <v>5</v>
      </c>
    </row>
    <row r="22" spans="1:3" ht="16.5" x14ac:dyDescent="0.2">
      <c r="A22" s="13" t="s">
        <v>30</v>
      </c>
      <c r="B22" s="13">
        <v>10000</v>
      </c>
      <c r="C22" s="13">
        <v>10</v>
      </c>
    </row>
    <row r="23" spans="1:3" ht="16.5" x14ac:dyDescent="0.2">
      <c r="A23" s="13" t="s">
        <v>31</v>
      </c>
      <c r="B23" s="13">
        <v>50000</v>
      </c>
      <c r="C23" s="13">
        <v>50</v>
      </c>
    </row>
    <row r="24" spans="1:3" ht="16.5" x14ac:dyDescent="0.2">
      <c r="A24" s="27" t="s">
        <v>234</v>
      </c>
      <c r="B24" s="27"/>
      <c r="C24" s="27">
        <v>1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18"/>
  <sheetViews>
    <sheetView workbookViewId="0">
      <selection activeCell="E30" sqref="E30"/>
    </sheetView>
  </sheetViews>
  <sheetFormatPr defaultRowHeight="14.25" x14ac:dyDescent="0.2"/>
  <cols>
    <col min="3" max="4" width="9.75" customWidth="1"/>
    <col min="10" max="10" width="10.875" customWidth="1"/>
    <col min="11" max="11" width="12.25" customWidth="1"/>
    <col min="12" max="12" width="10.75" customWidth="1"/>
    <col min="13" max="13" width="7.75" customWidth="1"/>
    <col min="14" max="14" width="9" customWidth="1"/>
    <col min="15" max="15" width="8.25" customWidth="1"/>
    <col min="16" max="16" width="45.625" customWidth="1"/>
  </cols>
  <sheetData>
    <row r="3" spans="1:17" ht="17.25" x14ac:dyDescent="0.2">
      <c r="A3" s="12" t="s">
        <v>163</v>
      </c>
      <c r="B3" s="12" t="s">
        <v>164</v>
      </c>
      <c r="C3" s="12" t="s">
        <v>167</v>
      </c>
      <c r="D3" s="12" t="s">
        <v>168</v>
      </c>
      <c r="F3" s="63" t="s">
        <v>165</v>
      </c>
      <c r="G3" s="27">
        <v>100</v>
      </c>
      <c r="I3" s="12" t="s">
        <v>189</v>
      </c>
      <c r="J3" s="12" t="s">
        <v>156</v>
      </c>
      <c r="K3" s="12" t="s">
        <v>158</v>
      </c>
      <c r="L3" s="12" t="s">
        <v>175</v>
      </c>
      <c r="M3" s="12" t="s">
        <v>176</v>
      </c>
      <c r="N3" s="12" t="s">
        <v>177</v>
      </c>
      <c r="O3" s="12" t="s">
        <v>178</v>
      </c>
      <c r="P3" s="12" t="s">
        <v>170</v>
      </c>
      <c r="Q3" s="12" t="s">
        <v>219</v>
      </c>
    </row>
    <row r="4" spans="1:17" ht="17.25" x14ac:dyDescent="0.2">
      <c r="A4" s="27">
        <v>24</v>
      </c>
      <c r="B4" s="27">
        <v>30</v>
      </c>
      <c r="C4" s="27">
        <v>40</v>
      </c>
      <c r="D4" s="27">
        <v>50</v>
      </c>
      <c r="F4" s="63" t="s">
        <v>166</v>
      </c>
      <c r="G4" s="27">
        <v>110</v>
      </c>
      <c r="I4" s="27">
        <v>1</v>
      </c>
      <c r="J4" s="27" t="s">
        <v>157</v>
      </c>
      <c r="K4" s="27">
        <v>2</v>
      </c>
      <c r="L4" s="27">
        <v>1</v>
      </c>
      <c r="M4" s="27">
        <f>ROUND((SUM($K$4:$K4)-SUM($L$4:$L4))/B$4,2)</f>
        <v>0.03</v>
      </c>
      <c r="N4" s="27">
        <f>ROUND((SUM($K$4:$K4)-SUM($L$4:$L4))/C$4,2)</f>
        <v>0.03</v>
      </c>
      <c r="O4" s="27">
        <f>ROUND((SUM($K$4:$K4)-SUM($L$4:$L4))/D$4,2)</f>
        <v>0.02</v>
      </c>
      <c r="P4" s="27" t="s">
        <v>171</v>
      </c>
      <c r="Q4" s="27">
        <f>N4</f>
        <v>0.03</v>
      </c>
    </row>
    <row r="5" spans="1:17" ht="16.5" x14ac:dyDescent="0.2">
      <c r="I5" s="27">
        <v>2</v>
      </c>
      <c r="J5" s="27" t="s">
        <v>159</v>
      </c>
      <c r="K5" s="27">
        <v>4</v>
      </c>
      <c r="L5" s="27">
        <v>1</v>
      </c>
      <c r="M5" s="27">
        <f>ROUND((SUM($K$4:$K5)-SUM($L$4:$L5))/B$4,2)</f>
        <v>0.13</v>
      </c>
      <c r="N5" s="27">
        <f>ROUND((SUM($K$4:$K5)-SUM($L$4:$L5))/C$4,2)</f>
        <v>0.1</v>
      </c>
      <c r="O5" s="27">
        <f>ROUND((SUM($K$4:$K5)-SUM($L$4:$L5))/D$4,2)</f>
        <v>0.08</v>
      </c>
      <c r="P5" s="27" t="s">
        <v>172</v>
      </c>
      <c r="Q5" s="27">
        <f>N5-N4</f>
        <v>7.0000000000000007E-2</v>
      </c>
    </row>
    <row r="6" spans="1:17" ht="17.25" x14ac:dyDescent="0.2">
      <c r="A6" s="12" t="s">
        <v>169</v>
      </c>
      <c r="I6" s="27">
        <v>3</v>
      </c>
      <c r="J6" s="27" t="s">
        <v>160</v>
      </c>
      <c r="K6" s="27">
        <v>8</v>
      </c>
      <c r="L6" s="27"/>
      <c r="M6" s="27">
        <f>ROUND((SUM($K$4:$K6)-SUM($L$4:$L6))/B$4,2)</f>
        <v>0.4</v>
      </c>
      <c r="N6" s="27">
        <f>ROUND((SUM($K$4:$K6)-SUM($L$4:$L6))/C$4,2)</f>
        <v>0.3</v>
      </c>
      <c r="O6" s="27">
        <f>ROUND((SUM($K$4:$K6)-SUM($L$4:$L6))/D$4,2)</f>
        <v>0.24</v>
      </c>
      <c r="P6" s="27" t="s">
        <v>173</v>
      </c>
      <c r="Q6" s="27">
        <f t="shared" ref="Q6:Q18" si="0">N6-N5</f>
        <v>0.19999999999999998</v>
      </c>
    </row>
    <row r="7" spans="1:17" ht="21" customHeight="1" x14ac:dyDescent="0.2">
      <c r="A7" s="27">
        <v>20</v>
      </c>
      <c r="I7" s="27">
        <v>4</v>
      </c>
      <c r="J7" s="27" t="s">
        <v>161</v>
      </c>
      <c r="K7" s="27">
        <v>24</v>
      </c>
      <c r="L7" s="27"/>
      <c r="M7" s="27">
        <f>ROUND((SUM($K$4:$K7)-SUM($L$4:$L7))/B$4,2)</f>
        <v>1.2</v>
      </c>
      <c r="N7" s="27">
        <f>ROUND((SUM($K$4:$K7)-SUM($L$4:$L7))/C$4,2)</f>
        <v>0.9</v>
      </c>
      <c r="O7" s="27">
        <f>ROUND((SUM($K$4:$K7)-SUM($L$4:$L7))/D$4,2)</f>
        <v>0.72</v>
      </c>
      <c r="P7" s="27" t="s">
        <v>174</v>
      </c>
      <c r="Q7" s="27">
        <f t="shared" si="0"/>
        <v>0.60000000000000009</v>
      </c>
    </row>
    <row r="8" spans="1:17" ht="16.5" x14ac:dyDescent="0.2">
      <c r="A8" s="27">
        <v>30</v>
      </c>
      <c r="I8" s="27">
        <v>5</v>
      </c>
      <c r="J8" s="27" t="s">
        <v>162</v>
      </c>
      <c r="K8" s="27">
        <v>40</v>
      </c>
      <c r="L8" s="27"/>
      <c r="M8" s="27">
        <f>ROUND((SUM($K$4:$K8)-SUM($L$4:$L8))/B$4,2)</f>
        <v>2.5299999999999998</v>
      </c>
      <c r="N8" s="27">
        <f>ROUND((SUM($K$4:$K8)-SUM($L$4:$L8))/C$4,2)</f>
        <v>1.9</v>
      </c>
      <c r="O8" s="27">
        <f>ROUND((SUM($K$4:$K8)-SUM($L$4:$L8))/D$4,2)</f>
        <v>1.52</v>
      </c>
      <c r="P8" s="27"/>
      <c r="Q8" s="27">
        <f t="shared" si="0"/>
        <v>0.99999999999999989</v>
      </c>
    </row>
    <row r="9" spans="1:17" ht="16.5" x14ac:dyDescent="0.2">
      <c r="A9" s="27">
        <v>30</v>
      </c>
      <c r="I9" s="27">
        <v>6</v>
      </c>
      <c r="J9" s="27" t="s">
        <v>179</v>
      </c>
      <c r="K9" s="27">
        <v>60</v>
      </c>
      <c r="L9" s="27"/>
      <c r="M9" s="27">
        <f>ROUND((SUM($K$4:$K9)-SUM($L$4:$L9))/B$4,2)</f>
        <v>4.53</v>
      </c>
      <c r="N9" s="27">
        <f>ROUND((SUM($K$4:$K9)-SUM($L$4:$L9))/C$4,2)</f>
        <v>3.4</v>
      </c>
      <c r="O9" s="27">
        <f>ROUND((SUM($K$4:$K9)-SUM($L$4:$L9))/D$4,2)</f>
        <v>2.72</v>
      </c>
      <c r="P9" s="27"/>
      <c r="Q9" s="27">
        <f t="shared" si="0"/>
        <v>1.5</v>
      </c>
    </row>
    <row r="10" spans="1:17" ht="16.5" x14ac:dyDescent="0.2">
      <c r="A10" s="27">
        <v>40</v>
      </c>
      <c r="I10" s="27">
        <v>7</v>
      </c>
      <c r="J10" s="27" t="s">
        <v>180</v>
      </c>
      <c r="K10" s="27">
        <v>80</v>
      </c>
      <c r="L10" s="27"/>
      <c r="M10" s="27">
        <f>ROUND((SUM($K$4:$K10)-SUM($L$4:$L10))/B$4,2)</f>
        <v>7.2</v>
      </c>
      <c r="N10" s="27">
        <f>ROUND((SUM($K$4:$K10)-SUM($L$4:$L10))/C$4,2)</f>
        <v>5.4</v>
      </c>
      <c r="O10" s="27">
        <f>ROUND((SUM($K$4:$K10)-SUM($L$4:$L10))/D$4,2)</f>
        <v>4.32</v>
      </c>
      <c r="P10" s="27"/>
      <c r="Q10" s="27">
        <f t="shared" si="0"/>
        <v>2.0000000000000004</v>
      </c>
    </row>
    <row r="11" spans="1:17" ht="16.5" x14ac:dyDescent="0.2">
      <c r="A11" s="27">
        <v>40</v>
      </c>
      <c r="I11" s="27">
        <v>8</v>
      </c>
      <c r="J11" s="27" t="s">
        <v>181</v>
      </c>
      <c r="K11" s="27">
        <v>100</v>
      </c>
      <c r="L11" s="27"/>
      <c r="M11" s="27">
        <f>ROUND((SUM($K$4:$K11)-SUM($L$4:$L11))/B$4,2)</f>
        <v>10.53</v>
      </c>
      <c r="N11" s="27">
        <f>ROUND((SUM($K$4:$K11)-SUM($L$4:$L11))/C$4,2)</f>
        <v>7.9</v>
      </c>
      <c r="O11" s="27">
        <f>ROUND((SUM($K$4:$K11)-SUM($L$4:$L11))/D$4,2)</f>
        <v>6.32</v>
      </c>
      <c r="P11" s="27"/>
      <c r="Q11" s="27">
        <f t="shared" si="0"/>
        <v>2.5</v>
      </c>
    </row>
    <row r="12" spans="1:17" ht="16.5" x14ac:dyDescent="0.2">
      <c r="A12" s="27">
        <v>50</v>
      </c>
      <c r="I12" s="27">
        <v>9</v>
      </c>
      <c r="J12" s="27" t="s">
        <v>182</v>
      </c>
      <c r="K12" s="27">
        <v>150</v>
      </c>
      <c r="L12" s="27"/>
      <c r="M12" s="27">
        <f>ROUND((SUM($K$4:$K12)-SUM($L$4:$L12))/B$4,2)</f>
        <v>15.53</v>
      </c>
      <c r="N12" s="27">
        <f>ROUND((SUM($K$4:$K12)-SUM($L$4:$L12))/C$4,2)</f>
        <v>11.65</v>
      </c>
      <c r="O12" s="27">
        <f>ROUND((SUM($K$4:$K12)-SUM($L$4:$L12))/D$4,2)</f>
        <v>9.32</v>
      </c>
      <c r="P12" s="27"/>
      <c r="Q12" s="27">
        <f t="shared" si="0"/>
        <v>3.75</v>
      </c>
    </row>
    <row r="13" spans="1:17" ht="16.5" x14ac:dyDescent="0.2">
      <c r="A13" s="27">
        <v>60</v>
      </c>
      <c r="I13" s="27">
        <v>10</v>
      </c>
      <c r="J13" s="27" t="s">
        <v>183</v>
      </c>
      <c r="K13" s="27">
        <v>250</v>
      </c>
      <c r="L13" s="27"/>
      <c r="M13" s="27">
        <f>ROUND((SUM($K$4:$K13)-SUM($L$4:$L13))/B$4,2)</f>
        <v>23.87</v>
      </c>
      <c r="N13" s="27">
        <f>ROUND((SUM($K$4:$K13)-SUM($L$4:$L13))/C$4,2)</f>
        <v>17.899999999999999</v>
      </c>
      <c r="O13" s="27">
        <f>ROUND((SUM($K$4:$K13)-SUM($L$4:$L13))/D$4,2)</f>
        <v>14.32</v>
      </c>
      <c r="P13" s="27"/>
      <c r="Q13" s="27">
        <f t="shared" si="0"/>
        <v>6.2499999999999982</v>
      </c>
    </row>
    <row r="14" spans="1:17" ht="16.5" x14ac:dyDescent="0.2">
      <c r="A14" s="27">
        <v>80</v>
      </c>
      <c r="I14" s="27">
        <v>11</v>
      </c>
      <c r="J14" s="27" t="s">
        <v>184</v>
      </c>
      <c r="K14" s="27">
        <v>400</v>
      </c>
      <c r="L14" s="27"/>
      <c r="M14" s="27">
        <f>ROUND((SUM($K$4:$K14)-SUM($L$4:$L14))/B$4,2)</f>
        <v>37.200000000000003</v>
      </c>
      <c r="N14" s="27">
        <f>ROUND((SUM($K$4:$K14)-SUM($L$4:$L14))/C$4,2)</f>
        <v>27.9</v>
      </c>
      <c r="O14" s="27">
        <f>ROUND((SUM($K$4:$K14)-SUM($L$4:$L14))/D$4,2)</f>
        <v>22.32</v>
      </c>
      <c r="P14" s="27"/>
      <c r="Q14" s="27">
        <f t="shared" si="0"/>
        <v>10</v>
      </c>
    </row>
    <row r="15" spans="1:17" ht="16.5" x14ac:dyDescent="0.2">
      <c r="A15" s="27">
        <v>90</v>
      </c>
      <c r="I15" s="27">
        <v>12</v>
      </c>
      <c r="J15" s="27" t="s">
        <v>185</v>
      </c>
      <c r="K15" s="27">
        <v>550</v>
      </c>
      <c r="L15" s="27"/>
      <c r="M15" s="27">
        <f>ROUND((SUM($K$4:$K15)-SUM($L$4:$L15))/B$4,2)</f>
        <v>55.53</v>
      </c>
      <c r="N15" s="27">
        <f>ROUND((SUM($K$4:$K15)-SUM($L$4:$L15))/C$4,2)</f>
        <v>41.65</v>
      </c>
      <c r="O15" s="27">
        <f>ROUND((SUM($K$4:$K15)-SUM($L$4:$L15))/D$4,2)</f>
        <v>33.32</v>
      </c>
      <c r="P15" s="27"/>
      <c r="Q15" s="27">
        <f t="shared" si="0"/>
        <v>13.75</v>
      </c>
    </row>
    <row r="16" spans="1:17" ht="16.5" x14ac:dyDescent="0.2">
      <c r="A16" s="27">
        <v>100</v>
      </c>
      <c r="I16" s="27">
        <v>13</v>
      </c>
      <c r="J16" s="27" t="s">
        <v>186</v>
      </c>
      <c r="K16" s="27">
        <v>700</v>
      </c>
      <c r="L16" s="27"/>
      <c r="M16" s="27">
        <f>ROUND((SUM($K$4:$K16)-SUM($L$4:$L16))/B$4,2)</f>
        <v>78.87</v>
      </c>
      <c r="N16" s="27">
        <f>ROUND((SUM($K$4:$K16)-SUM($L$4:$L16))/C$4,2)</f>
        <v>59.15</v>
      </c>
      <c r="O16" s="27">
        <f>ROUND((SUM($K$4:$K16)-SUM($L$4:$L16))/D$4,2)</f>
        <v>47.32</v>
      </c>
      <c r="P16" s="27"/>
      <c r="Q16" s="27">
        <f t="shared" si="0"/>
        <v>17.5</v>
      </c>
    </row>
    <row r="17" spans="1:17" ht="16.5" x14ac:dyDescent="0.2">
      <c r="A17" s="27">
        <v>120</v>
      </c>
      <c r="I17" s="27">
        <v>14</v>
      </c>
      <c r="J17" s="27" t="s">
        <v>187</v>
      </c>
      <c r="K17" s="27">
        <v>1000</v>
      </c>
      <c r="L17" s="27"/>
      <c r="M17" s="27">
        <f>ROUND((SUM($K$4:$K17)-SUM($L$4:$L17))/B$4,2)</f>
        <v>112.2</v>
      </c>
      <c r="N17" s="27">
        <f>ROUND((SUM($K$4:$K17)-SUM($L$4:$L17))/C$4,2)</f>
        <v>84.15</v>
      </c>
      <c r="O17" s="27">
        <f>ROUND((SUM($K$4:$K17)-SUM($L$4:$L17))/D$4,2)</f>
        <v>67.319999999999993</v>
      </c>
      <c r="P17" s="27"/>
      <c r="Q17" s="27">
        <f t="shared" si="0"/>
        <v>25.000000000000007</v>
      </c>
    </row>
    <row r="18" spans="1:17" ht="16.5" x14ac:dyDescent="0.2">
      <c r="I18" s="27">
        <v>15</v>
      </c>
      <c r="J18" s="27" t="s">
        <v>188</v>
      </c>
      <c r="K18" s="27">
        <v>1500</v>
      </c>
      <c r="L18" s="27"/>
      <c r="M18" s="27">
        <f>ROUND((SUM($K$4:$K18)-SUM($L$4:$L18))/B$4,2)</f>
        <v>162.19999999999999</v>
      </c>
      <c r="N18" s="27">
        <f>ROUND((SUM($K$4:$K18)-SUM($L$4:$L18))/C$4,2)</f>
        <v>121.65</v>
      </c>
      <c r="O18" s="27">
        <f>ROUND((SUM($K$4:$K18)-SUM($L$4:$L18))/D$4,2)</f>
        <v>97.32</v>
      </c>
      <c r="P18" s="27"/>
      <c r="Q18" s="27">
        <f t="shared" si="0"/>
        <v>37.5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X215"/>
  <sheetViews>
    <sheetView workbookViewId="0">
      <selection activeCell="E13" sqref="E13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2" max="34" width="11.125" customWidth="1"/>
    <col min="38" max="38" width="9.625" customWidth="1"/>
    <col min="39" max="39" width="10.5" customWidth="1"/>
    <col min="40" max="42" width="10.625" customWidth="1"/>
  </cols>
  <sheetData>
    <row r="3" spans="1:50" ht="20.25" x14ac:dyDescent="0.2">
      <c r="A3" s="64" t="s">
        <v>193</v>
      </c>
      <c r="B3" s="64"/>
      <c r="C3" s="64"/>
      <c r="D3" s="64"/>
      <c r="E3" s="64"/>
      <c r="F3" s="64"/>
      <c r="G3" s="64"/>
      <c r="H3" s="64"/>
      <c r="I3" s="64"/>
      <c r="K3" s="49" t="s">
        <v>202</v>
      </c>
      <c r="L3" s="49"/>
      <c r="M3" s="49"/>
      <c r="N3" s="49"/>
      <c r="O3" s="49"/>
      <c r="P3" s="49"/>
      <c r="Q3" s="49"/>
      <c r="R3" s="49"/>
      <c r="T3" s="49" t="s">
        <v>208</v>
      </c>
      <c r="U3" s="49"/>
      <c r="V3" s="49"/>
      <c r="W3" s="49"/>
      <c r="X3" s="49"/>
      <c r="Y3" s="49"/>
      <c r="Z3" s="49"/>
      <c r="AA3" s="49"/>
      <c r="AC3" s="64" t="s">
        <v>190</v>
      </c>
      <c r="AD3" s="64"/>
      <c r="AE3" s="64"/>
      <c r="AF3" s="64"/>
      <c r="AG3" s="64"/>
      <c r="AH3" s="64"/>
      <c r="AK3" s="64" t="s">
        <v>47</v>
      </c>
      <c r="AL3" s="64"/>
      <c r="AM3" s="64"/>
      <c r="AN3" s="64"/>
      <c r="AO3" s="64"/>
      <c r="AP3" s="64"/>
      <c r="AS3" s="49" t="s">
        <v>48</v>
      </c>
      <c r="AT3" s="49"/>
      <c r="AU3" s="49"/>
      <c r="AV3" s="49"/>
      <c r="AW3" s="49"/>
      <c r="AX3" s="49"/>
    </row>
    <row r="4" spans="1:50" ht="17.25" x14ac:dyDescent="0.2">
      <c r="A4" s="12" t="s">
        <v>41</v>
      </c>
      <c r="B4" s="12" t="s">
        <v>194</v>
      </c>
      <c r="C4" s="12" t="s">
        <v>43</v>
      </c>
      <c r="D4" s="12" t="s">
        <v>195</v>
      </c>
      <c r="E4" s="12" t="s">
        <v>197</v>
      </c>
      <c r="F4" s="12" t="s">
        <v>198</v>
      </c>
      <c r="G4" s="12" t="s">
        <v>196</v>
      </c>
      <c r="H4" s="12" t="s">
        <v>199</v>
      </c>
      <c r="I4" s="12" t="s">
        <v>201</v>
      </c>
      <c r="K4" s="12" t="s">
        <v>41</v>
      </c>
      <c r="L4" s="12" t="s">
        <v>207</v>
      </c>
      <c r="M4" s="12" t="s">
        <v>203</v>
      </c>
      <c r="N4" s="12" t="s">
        <v>204</v>
      </c>
      <c r="O4" s="12" t="s">
        <v>194</v>
      </c>
      <c r="P4" s="12" t="s">
        <v>205</v>
      </c>
      <c r="Q4" s="12" t="s">
        <v>206</v>
      </c>
      <c r="R4" s="12" t="s">
        <v>200</v>
      </c>
      <c r="T4" s="12" t="s">
        <v>41</v>
      </c>
      <c r="U4" s="12" t="s">
        <v>207</v>
      </c>
      <c r="V4" s="12" t="s">
        <v>203</v>
      </c>
      <c r="W4" s="12" t="s">
        <v>204</v>
      </c>
      <c r="X4" s="12" t="s">
        <v>194</v>
      </c>
      <c r="Y4" s="12" t="s">
        <v>205</v>
      </c>
      <c r="Z4" s="12" t="s">
        <v>206</v>
      </c>
      <c r="AA4" s="12" t="s">
        <v>200</v>
      </c>
      <c r="AC4" s="12" t="s">
        <v>40</v>
      </c>
      <c r="AD4" s="12" t="s">
        <v>41</v>
      </c>
      <c r="AE4" s="12" t="s">
        <v>42</v>
      </c>
      <c r="AF4" s="12" t="s">
        <v>43</v>
      </c>
      <c r="AG4" s="12" t="s">
        <v>205</v>
      </c>
      <c r="AH4" s="12" t="s">
        <v>200</v>
      </c>
      <c r="AK4" s="12" t="s">
        <v>40</v>
      </c>
      <c r="AL4" s="12" t="s">
        <v>41</v>
      </c>
      <c r="AM4" s="12" t="s">
        <v>42</v>
      </c>
      <c r="AN4" s="12" t="s">
        <v>46</v>
      </c>
      <c r="AO4" s="12" t="s">
        <v>191</v>
      </c>
      <c r="AP4" s="12" t="s">
        <v>192</v>
      </c>
      <c r="AS4" s="12" t="s">
        <v>40</v>
      </c>
      <c r="AT4" s="12" t="s">
        <v>41</v>
      </c>
      <c r="AU4" s="12" t="s">
        <v>42</v>
      </c>
      <c r="AV4" s="12" t="s">
        <v>46</v>
      </c>
      <c r="AW4" s="12" t="s">
        <v>191</v>
      </c>
      <c r="AX4" s="12" t="s">
        <v>192</v>
      </c>
    </row>
    <row r="5" spans="1:50" ht="16.5" x14ac:dyDescent="0.2">
      <c r="A5" s="27">
        <v>0</v>
      </c>
      <c r="B5" s="27">
        <v>0</v>
      </c>
      <c r="C5" s="27">
        <v>0</v>
      </c>
      <c r="D5" s="27">
        <v>0</v>
      </c>
      <c r="E5" s="27">
        <v>20</v>
      </c>
      <c r="F5" s="27">
        <v>0</v>
      </c>
      <c r="G5" s="27">
        <v>0</v>
      </c>
      <c r="H5" s="27">
        <v>10</v>
      </c>
      <c r="I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C5" s="27">
        <v>1</v>
      </c>
      <c r="AD5" s="27">
        <v>1</v>
      </c>
      <c r="AE5" s="27">
        <v>1</v>
      </c>
      <c r="AF5" s="27">
        <f>INDEX($C$6:$C$20,AD5)</f>
        <v>5</v>
      </c>
      <c r="AG5" s="27">
        <f>INT(INDEX($E$5:$E$20,AD5)+AE5*INDEX($F$6:$F$20,AD5))</f>
        <v>27</v>
      </c>
      <c r="AH5" s="27">
        <f>INT(INDEX($H$5:$H$20,AD5)+AE5*INDEX($I$6:$I$20,AD5))</f>
        <v>13</v>
      </c>
      <c r="AK5" s="19">
        <v>1</v>
      </c>
      <c r="AL5" s="19">
        <v>1</v>
      </c>
      <c r="AM5" s="19">
        <v>1</v>
      </c>
      <c r="AN5" s="16">
        <f>INDEX($N$6:$N$20,AL5)</f>
        <v>100</v>
      </c>
      <c r="AO5" s="16">
        <f>INDEX($P$6:$P$20,AL5)</f>
        <v>1500</v>
      </c>
      <c r="AP5" s="16">
        <f>INDEX($R$6:$R$20,AL5)</f>
        <v>750</v>
      </c>
      <c r="AS5" s="19">
        <v>1</v>
      </c>
      <c r="AT5" s="19">
        <v>1</v>
      </c>
      <c r="AU5" s="19">
        <v>1</v>
      </c>
      <c r="AV5" s="16">
        <f>INDEX($W$6:$W$20,AT5)</f>
        <v>200</v>
      </c>
      <c r="AW5" s="16">
        <f>INDEX($Y$6:$Y$20,AT5)</f>
        <v>3000</v>
      </c>
      <c r="AX5" s="16">
        <f>INDEX($AA$6:$AA$20,AT5)</f>
        <v>1500</v>
      </c>
    </row>
    <row r="6" spans="1:50" ht="16.5" x14ac:dyDescent="0.2">
      <c r="A6" s="27">
        <v>1</v>
      </c>
      <c r="B6" s="27">
        <v>4</v>
      </c>
      <c r="C6" s="27">
        <v>5</v>
      </c>
      <c r="D6" s="27">
        <v>10</v>
      </c>
      <c r="E6" s="27">
        <f>C6*D6</f>
        <v>50</v>
      </c>
      <c r="F6" s="27">
        <f>(E6-E5)/$B6</f>
        <v>7.5</v>
      </c>
      <c r="G6" s="27">
        <v>5</v>
      </c>
      <c r="H6" s="27">
        <f>C6*G6</f>
        <v>25</v>
      </c>
      <c r="I6" s="27">
        <f>(H6-H5)/$B6</f>
        <v>3.75</v>
      </c>
      <c r="K6" s="27">
        <v>1</v>
      </c>
      <c r="L6" s="27">
        <v>8</v>
      </c>
      <c r="M6" s="27">
        <v>20</v>
      </c>
      <c r="N6" s="27">
        <f>INDEX($C$6:$C$20,K6)*M6</f>
        <v>100</v>
      </c>
      <c r="O6" s="27">
        <v>30</v>
      </c>
      <c r="P6" s="27">
        <f>INDEX($E$6:$E$20,K6)*O6</f>
        <v>1500</v>
      </c>
      <c r="Q6" s="27">
        <v>30</v>
      </c>
      <c r="R6" s="27">
        <f>INDEX($H$6:$H$20,K6)*Q6</f>
        <v>750</v>
      </c>
      <c r="T6" s="27">
        <v>1</v>
      </c>
      <c r="U6" s="27">
        <v>8</v>
      </c>
      <c r="V6" s="27">
        <v>40</v>
      </c>
      <c r="W6" s="27">
        <f>INDEX($C$6:$C$20,T6)*V6</f>
        <v>200</v>
      </c>
      <c r="X6" s="27">
        <v>60</v>
      </c>
      <c r="Y6" s="27">
        <f>INDEX($E$6:$E$20,T6)*X6</f>
        <v>3000</v>
      </c>
      <c r="Z6" s="27">
        <v>60</v>
      </c>
      <c r="AA6" s="27">
        <f>INDEX($H$6:$H$20,T6)*Z6</f>
        <v>1500</v>
      </c>
      <c r="AC6" s="27">
        <v>2</v>
      </c>
      <c r="AD6" s="27">
        <v>1</v>
      </c>
      <c r="AE6" s="27">
        <v>2</v>
      </c>
      <c r="AF6" s="27">
        <f>INDEX($C$6:$C$20,AD6)</f>
        <v>5</v>
      </c>
      <c r="AG6" s="27">
        <f t="shared" ref="AG6:AG69" si="0">INT(INDEX($E$5:$E$20,AD6)+AE6*INDEX($F$6:$F$20,AD6))</f>
        <v>35</v>
      </c>
      <c r="AH6" s="27">
        <f t="shared" ref="AH6:AH69" si="1">INT(INDEX($H$5:$H$20,AD6)+AE6*INDEX($I$6:$I$20,AD6))</f>
        <v>17</v>
      </c>
      <c r="AK6" s="19">
        <v>2</v>
      </c>
      <c r="AL6" s="19">
        <v>1</v>
      </c>
      <c r="AM6" s="19">
        <v>2</v>
      </c>
      <c r="AN6" s="16">
        <f t="shared" ref="AN6:AN69" si="2">INDEX($N$6:$N$20,AL6)</f>
        <v>100</v>
      </c>
      <c r="AO6" s="16">
        <f t="shared" ref="AO6:AO69" si="3">INDEX($P$6:$P$20,AL6)</f>
        <v>1500</v>
      </c>
      <c r="AP6" s="16">
        <f t="shared" ref="AP6:AP69" si="4">INDEX($R$6:$R$20,AL6)</f>
        <v>750</v>
      </c>
      <c r="AS6" s="19">
        <v>2</v>
      </c>
      <c r="AT6" s="19">
        <v>1</v>
      </c>
      <c r="AU6" s="19">
        <v>2</v>
      </c>
      <c r="AV6" s="16">
        <f t="shared" ref="AV6:AV69" si="5">INDEX($W$6:$W$20,AT6)</f>
        <v>200</v>
      </c>
      <c r="AW6" s="16">
        <f t="shared" ref="AW6:AW69" si="6">INDEX($Y$6:$Y$20,AT6)</f>
        <v>3000</v>
      </c>
      <c r="AX6" s="16">
        <f t="shared" ref="AX6:AX69" si="7">INDEX($AA$6:$AA$20,AT6)</f>
        <v>1500</v>
      </c>
    </row>
    <row r="7" spans="1:50" ht="16.5" x14ac:dyDescent="0.2">
      <c r="A7" s="27">
        <v>2</v>
      </c>
      <c r="B7" s="27">
        <v>8</v>
      </c>
      <c r="C7" s="27">
        <v>7</v>
      </c>
      <c r="D7" s="27">
        <v>10</v>
      </c>
      <c r="E7" s="27">
        <f t="shared" ref="E7:E20" si="8">C7*D7</f>
        <v>70</v>
      </c>
      <c r="F7" s="27">
        <f t="shared" ref="F7:F20" si="9">(E7-E6)/$B7</f>
        <v>2.5</v>
      </c>
      <c r="G7" s="27">
        <v>6</v>
      </c>
      <c r="H7" s="27">
        <f t="shared" ref="H7:H20" si="10">C7*G7</f>
        <v>42</v>
      </c>
      <c r="I7" s="27">
        <f t="shared" ref="I7:I20" si="11">(H7-H6)/$B7</f>
        <v>2.125</v>
      </c>
      <c r="K7" s="27">
        <v>2</v>
      </c>
      <c r="L7" s="27">
        <v>9</v>
      </c>
      <c r="M7" s="27">
        <v>20</v>
      </c>
      <c r="N7" s="27">
        <f t="shared" ref="N7:N20" si="12">INDEX($C$6:$C$20,K7)*M7</f>
        <v>140</v>
      </c>
      <c r="O7" s="27">
        <v>30</v>
      </c>
      <c r="P7" s="27">
        <f t="shared" ref="P7:P20" si="13">INDEX($E$6:$E$20,K7)*O7</f>
        <v>2100</v>
      </c>
      <c r="Q7" s="27">
        <v>30</v>
      </c>
      <c r="R7" s="27">
        <f t="shared" ref="R7:R20" si="14">INDEX($H$6:$H$20,K7)*Q7</f>
        <v>1260</v>
      </c>
      <c r="T7" s="27">
        <v>2</v>
      </c>
      <c r="U7" s="27">
        <v>9</v>
      </c>
      <c r="V7" s="27">
        <v>40</v>
      </c>
      <c r="W7" s="27">
        <f t="shared" ref="W7:W20" si="15">INDEX($C$6:$C$20,T7)*V7</f>
        <v>280</v>
      </c>
      <c r="X7" s="27">
        <v>60</v>
      </c>
      <c r="Y7" s="27">
        <f t="shared" ref="Y7:Y20" si="16">INDEX($E$6:$E$20,T7)*X7</f>
        <v>4200</v>
      </c>
      <c r="Z7" s="27">
        <v>60</v>
      </c>
      <c r="AA7" s="27">
        <f t="shared" ref="AA7:AA20" si="17">INDEX($H$6:$H$20,T7)*Z7</f>
        <v>2520</v>
      </c>
      <c r="AC7" s="27">
        <v>3</v>
      </c>
      <c r="AD7" s="27">
        <v>1</v>
      </c>
      <c r="AE7" s="27">
        <v>3</v>
      </c>
      <c r="AF7" s="27">
        <f>INDEX($C$6:$C$20,AD7)</f>
        <v>5</v>
      </c>
      <c r="AG7" s="27">
        <f t="shared" si="0"/>
        <v>42</v>
      </c>
      <c r="AH7" s="27">
        <f t="shared" si="1"/>
        <v>21</v>
      </c>
      <c r="AK7" s="19">
        <v>3</v>
      </c>
      <c r="AL7" s="19">
        <v>1</v>
      </c>
      <c r="AM7" s="19">
        <v>3</v>
      </c>
      <c r="AN7" s="16">
        <f t="shared" si="2"/>
        <v>100</v>
      </c>
      <c r="AO7" s="16">
        <f t="shared" si="3"/>
        <v>1500</v>
      </c>
      <c r="AP7" s="16">
        <f t="shared" si="4"/>
        <v>750</v>
      </c>
      <c r="AS7" s="19">
        <v>3</v>
      </c>
      <c r="AT7" s="19">
        <v>1</v>
      </c>
      <c r="AU7" s="19">
        <v>3</v>
      </c>
      <c r="AV7" s="16">
        <f t="shared" si="5"/>
        <v>200</v>
      </c>
      <c r="AW7" s="16">
        <f t="shared" si="6"/>
        <v>3000</v>
      </c>
      <c r="AX7" s="16">
        <f t="shared" si="7"/>
        <v>1500</v>
      </c>
    </row>
    <row r="8" spans="1:50" ht="16.5" x14ac:dyDescent="0.2">
      <c r="A8" s="27">
        <v>3</v>
      </c>
      <c r="B8" s="27">
        <v>9</v>
      </c>
      <c r="C8" s="27">
        <v>10</v>
      </c>
      <c r="D8" s="27">
        <v>10</v>
      </c>
      <c r="E8" s="27">
        <f t="shared" si="8"/>
        <v>100</v>
      </c>
      <c r="F8" s="27">
        <f t="shared" si="9"/>
        <v>3.3333333333333335</v>
      </c>
      <c r="G8" s="27">
        <v>7</v>
      </c>
      <c r="H8" s="27">
        <f t="shared" si="10"/>
        <v>70</v>
      </c>
      <c r="I8" s="27">
        <f t="shared" si="11"/>
        <v>3.1111111111111112</v>
      </c>
      <c r="K8" s="27">
        <v>3</v>
      </c>
      <c r="L8" s="27">
        <v>8</v>
      </c>
      <c r="M8" s="27">
        <v>20</v>
      </c>
      <c r="N8" s="27">
        <f t="shared" si="12"/>
        <v>200</v>
      </c>
      <c r="O8" s="27">
        <v>30</v>
      </c>
      <c r="P8" s="27">
        <f t="shared" si="13"/>
        <v>3000</v>
      </c>
      <c r="Q8" s="27">
        <v>30</v>
      </c>
      <c r="R8" s="27">
        <f t="shared" si="14"/>
        <v>2100</v>
      </c>
      <c r="T8" s="27">
        <v>3</v>
      </c>
      <c r="U8" s="27">
        <v>8</v>
      </c>
      <c r="V8" s="27">
        <v>40</v>
      </c>
      <c r="W8" s="27">
        <f t="shared" si="15"/>
        <v>400</v>
      </c>
      <c r="X8" s="27">
        <v>60</v>
      </c>
      <c r="Y8" s="27">
        <f t="shared" si="16"/>
        <v>6000</v>
      </c>
      <c r="Z8" s="27">
        <v>60</v>
      </c>
      <c r="AA8" s="27">
        <f t="shared" si="17"/>
        <v>4200</v>
      </c>
      <c r="AC8" s="27">
        <v>4</v>
      </c>
      <c r="AD8" s="27">
        <v>1</v>
      </c>
      <c r="AE8" s="27">
        <v>4</v>
      </c>
      <c r="AF8" s="27">
        <f>INDEX($C$6:$C$20,AD8)</f>
        <v>5</v>
      </c>
      <c r="AG8" s="27">
        <f t="shared" si="0"/>
        <v>50</v>
      </c>
      <c r="AH8" s="27">
        <f t="shared" si="1"/>
        <v>25</v>
      </c>
      <c r="AK8" s="19">
        <v>4</v>
      </c>
      <c r="AL8" s="19">
        <v>1</v>
      </c>
      <c r="AM8" s="19">
        <v>4</v>
      </c>
      <c r="AN8" s="16">
        <f t="shared" si="2"/>
        <v>100</v>
      </c>
      <c r="AO8" s="16">
        <f t="shared" si="3"/>
        <v>1500</v>
      </c>
      <c r="AP8" s="16">
        <f t="shared" si="4"/>
        <v>750</v>
      </c>
      <c r="AS8" s="19">
        <v>4</v>
      </c>
      <c r="AT8" s="19">
        <v>1</v>
      </c>
      <c r="AU8" s="19">
        <v>4</v>
      </c>
      <c r="AV8" s="16">
        <f t="shared" si="5"/>
        <v>200</v>
      </c>
      <c r="AW8" s="16">
        <f t="shared" si="6"/>
        <v>3000</v>
      </c>
      <c r="AX8" s="16">
        <f t="shared" si="7"/>
        <v>1500</v>
      </c>
    </row>
    <row r="9" spans="1:50" ht="16.5" x14ac:dyDescent="0.2">
      <c r="A9" s="27">
        <v>4</v>
      </c>
      <c r="B9" s="27">
        <v>9</v>
      </c>
      <c r="C9" s="27">
        <v>13</v>
      </c>
      <c r="D9" s="27">
        <v>10</v>
      </c>
      <c r="E9" s="27">
        <f t="shared" si="8"/>
        <v>130</v>
      </c>
      <c r="F9" s="27">
        <f t="shared" si="9"/>
        <v>3.3333333333333335</v>
      </c>
      <c r="G9" s="27">
        <v>8</v>
      </c>
      <c r="H9" s="27">
        <f t="shared" si="10"/>
        <v>104</v>
      </c>
      <c r="I9" s="27">
        <f t="shared" si="11"/>
        <v>3.7777777777777777</v>
      </c>
      <c r="K9" s="27">
        <v>4</v>
      </c>
      <c r="L9" s="27">
        <v>7</v>
      </c>
      <c r="M9" s="27">
        <v>20</v>
      </c>
      <c r="N9" s="27">
        <f t="shared" si="12"/>
        <v>260</v>
      </c>
      <c r="O9" s="27">
        <v>30</v>
      </c>
      <c r="P9" s="27">
        <f t="shared" si="13"/>
        <v>3900</v>
      </c>
      <c r="Q9" s="27">
        <v>30</v>
      </c>
      <c r="R9" s="27">
        <f t="shared" si="14"/>
        <v>3120</v>
      </c>
      <c r="T9" s="27">
        <v>4</v>
      </c>
      <c r="U9" s="27">
        <v>7</v>
      </c>
      <c r="V9" s="27">
        <v>40</v>
      </c>
      <c r="W9" s="27">
        <f t="shared" si="15"/>
        <v>520</v>
      </c>
      <c r="X9" s="27">
        <v>60</v>
      </c>
      <c r="Y9" s="27">
        <f t="shared" si="16"/>
        <v>7800</v>
      </c>
      <c r="Z9" s="27">
        <v>60</v>
      </c>
      <c r="AA9" s="27">
        <f t="shared" si="17"/>
        <v>6240</v>
      </c>
      <c r="AC9" s="27">
        <v>5</v>
      </c>
      <c r="AD9" s="27">
        <v>2</v>
      </c>
      <c r="AE9" s="27">
        <v>1</v>
      </c>
      <c r="AF9" s="27">
        <f>INDEX($C$6:$C$20,AD9)</f>
        <v>7</v>
      </c>
      <c r="AG9" s="27">
        <f t="shared" si="0"/>
        <v>52</v>
      </c>
      <c r="AH9" s="27">
        <f t="shared" si="1"/>
        <v>27</v>
      </c>
      <c r="AK9" s="19">
        <v>5</v>
      </c>
      <c r="AL9" s="19">
        <v>1</v>
      </c>
      <c r="AM9" s="19">
        <v>5</v>
      </c>
      <c r="AN9" s="16">
        <f t="shared" si="2"/>
        <v>100</v>
      </c>
      <c r="AO9" s="16">
        <f t="shared" si="3"/>
        <v>1500</v>
      </c>
      <c r="AP9" s="16">
        <f t="shared" si="4"/>
        <v>750</v>
      </c>
      <c r="AS9" s="19">
        <v>5</v>
      </c>
      <c r="AT9" s="19">
        <v>1</v>
      </c>
      <c r="AU9" s="19">
        <v>5</v>
      </c>
      <c r="AV9" s="16">
        <f t="shared" si="5"/>
        <v>200</v>
      </c>
      <c r="AW9" s="16">
        <f t="shared" si="6"/>
        <v>3000</v>
      </c>
      <c r="AX9" s="16">
        <f t="shared" si="7"/>
        <v>1500</v>
      </c>
    </row>
    <row r="10" spans="1:50" ht="16.5" x14ac:dyDescent="0.2">
      <c r="A10" s="27">
        <v>5</v>
      </c>
      <c r="B10" s="27">
        <v>15</v>
      </c>
      <c r="C10" s="27">
        <v>16</v>
      </c>
      <c r="D10" s="27">
        <v>10</v>
      </c>
      <c r="E10" s="27">
        <f t="shared" si="8"/>
        <v>160</v>
      </c>
      <c r="F10" s="27">
        <f t="shared" si="9"/>
        <v>2</v>
      </c>
      <c r="G10" s="27">
        <v>9</v>
      </c>
      <c r="H10" s="27">
        <f t="shared" si="10"/>
        <v>144</v>
      </c>
      <c r="I10" s="27">
        <f t="shared" si="11"/>
        <v>2.6666666666666665</v>
      </c>
      <c r="K10" s="27">
        <v>5</v>
      </c>
      <c r="L10" s="27">
        <v>15</v>
      </c>
      <c r="M10" s="27">
        <v>20</v>
      </c>
      <c r="N10" s="27">
        <f t="shared" si="12"/>
        <v>320</v>
      </c>
      <c r="O10" s="27">
        <v>30</v>
      </c>
      <c r="P10" s="27">
        <f t="shared" si="13"/>
        <v>4800</v>
      </c>
      <c r="Q10" s="27">
        <v>30</v>
      </c>
      <c r="R10" s="27">
        <f t="shared" si="14"/>
        <v>4320</v>
      </c>
      <c r="T10" s="27">
        <v>5</v>
      </c>
      <c r="U10" s="27">
        <v>15</v>
      </c>
      <c r="V10" s="27">
        <v>40</v>
      </c>
      <c r="W10" s="27">
        <f t="shared" si="15"/>
        <v>640</v>
      </c>
      <c r="X10" s="27">
        <v>60</v>
      </c>
      <c r="Y10" s="27">
        <f t="shared" si="16"/>
        <v>9600</v>
      </c>
      <c r="Z10" s="27">
        <v>60</v>
      </c>
      <c r="AA10" s="27">
        <f t="shared" si="17"/>
        <v>8640</v>
      </c>
      <c r="AC10" s="27">
        <v>6</v>
      </c>
      <c r="AD10" s="27">
        <v>2</v>
      </c>
      <c r="AE10" s="27">
        <v>2</v>
      </c>
      <c r="AF10" s="27">
        <f>INDEX($C$6:$C$20,AD10)</f>
        <v>7</v>
      </c>
      <c r="AG10" s="27">
        <f t="shared" si="0"/>
        <v>55</v>
      </c>
      <c r="AH10" s="27">
        <f t="shared" si="1"/>
        <v>29</v>
      </c>
      <c r="AK10" s="19">
        <v>6</v>
      </c>
      <c r="AL10" s="19">
        <v>1</v>
      </c>
      <c r="AM10" s="19">
        <v>6</v>
      </c>
      <c r="AN10" s="16">
        <f t="shared" si="2"/>
        <v>100</v>
      </c>
      <c r="AO10" s="16">
        <f t="shared" si="3"/>
        <v>1500</v>
      </c>
      <c r="AP10" s="16">
        <f t="shared" si="4"/>
        <v>750</v>
      </c>
      <c r="AS10" s="19">
        <v>6</v>
      </c>
      <c r="AT10" s="19">
        <v>1</v>
      </c>
      <c r="AU10" s="19">
        <v>6</v>
      </c>
      <c r="AV10" s="16">
        <f t="shared" si="5"/>
        <v>200</v>
      </c>
      <c r="AW10" s="16">
        <f t="shared" si="6"/>
        <v>3000</v>
      </c>
      <c r="AX10" s="16">
        <f t="shared" si="7"/>
        <v>1500</v>
      </c>
    </row>
    <row r="11" spans="1:50" ht="16.5" x14ac:dyDescent="0.2">
      <c r="A11" s="27">
        <v>6</v>
      </c>
      <c r="B11" s="27">
        <v>15</v>
      </c>
      <c r="C11" s="27">
        <v>20</v>
      </c>
      <c r="D11" s="27">
        <v>10</v>
      </c>
      <c r="E11" s="27">
        <f t="shared" si="8"/>
        <v>200</v>
      </c>
      <c r="F11" s="27">
        <f t="shared" si="9"/>
        <v>2.6666666666666665</v>
      </c>
      <c r="G11" s="27">
        <v>10</v>
      </c>
      <c r="H11" s="27">
        <f t="shared" si="10"/>
        <v>200</v>
      </c>
      <c r="I11" s="27">
        <f t="shared" si="11"/>
        <v>3.7333333333333334</v>
      </c>
      <c r="K11" s="27">
        <v>6</v>
      </c>
      <c r="L11" s="27">
        <v>15</v>
      </c>
      <c r="M11" s="27">
        <v>20</v>
      </c>
      <c r="N11" s="27">
        <f t="shared" si="12"/>
        <v>400</v>
      </c>
      <c r="O11" s="27">
        <v>30</v>
      </c>
      <c r="P11" s="27">
        <f t="shared" si="13"/>
        <v>6000</v>
      </c>
      <c r="Q11" s="27">
        <v>30</v>
      </c>
      <c r="R11" s="27">
        <f t="shared" si="14"/>
        <v>6000</v>
      </c>
      <c r="T11" s="27">
        <v>6</v>
      </c>
      <c r="U11" s="27">
        <v>15</v>
      </c>
      <c r="V11" s="27">
        <v>40</v>
      </c>
      <c r="W11" s="27">
        <f t="shared" si="15"/>
        <v>800</v>
      </c>
      <c r="X11" s="27">
        <v>60</v>
      </c>
      <c r="Y11" s="27">
        <f t="shared" si="16"/>
        <v>12000</v>
      </c>
      <c r="Z11" s="27">
        <v>60</v>
      </c>
      <c r="AA11" s="27">
        <f t="shared" si="17"/>
        <v>12000</v>
      </c>
      <c r="AC11" s="27">
        <v>7</v>
      </c>
      <c r="AD11" s="27">
        <v>2</v>
      </c>
      <c r="AE11" s="27">
        <v>3</v>
      </c>
      <c r="AF11" s="27">
        <f>INDEX($C$6:$C$20,AD11)</f>
        <v>7</v>
      </c>
      <c r="AG11" s="27">
        <f t="shared" si="0"/>
        <v>57</v>
      </c>
      <c r="AH11" s="27">
        <f t="shared" si="1"/>
        <v>31</v>
      </c>
      <c r="AK11" s="19">
        <v>7</v>
      </c>
      <c r="AL11" s="19">
        <v>1</v>
      </c>
      <c r="AM11" s="19">
        <v>7</v>
      </c>
      <c r="AN11" s="16">
        <f t="shared" si="2"/>
        <v>100</v>
      </c>
      <c r="AO11" s="16">
        <f t="shared" si="3"/>
        <v>1500</v>
      </c>
      <c r="AP11" s="16">
        <f t="shared" si="4"/>
        <v>750</v>
      </c>
      <c r="AS11" s="19">
        <v>7</v>
      </c>
      <c r="AT11" s="19">
        <v>2</v>
      </c>
      <c r="AU11" s="19">
        <v>1</v>
      </c>
      <c r="AV11" s="16">
        <f t="shared" si="5"/>
        <v>280</v>
      </c>
      <c r="AW11" s="16">
        <f t="shared" si="6"/>
        <v>4200</v>
      </c>
      <c r="AX11" s="16">
        <f t="shared" si="7"/>
        <v>2520</v>
      </c>
    </row>
    <row r="12" spans="1:50" ht="16.5" x14ac:dyDescent="0.2">
      <c r="A12" s="27">
        <v>7</v>
      </c>
      <c r="B12" s="27">
        <v>15</v>
      </c>
      <c r="C12" s="27">
        <v>25</v>
      </c>
      <c r="D12" s="27">
        <v>10</v>
      </c>
      <c r="E12" s="27">
        <f t="shared" si="8"/>
        <v>250</v>
      </c>
      <c r="F12" s="27">
        <f t="shared" si="9"/>
        <v>3.3333333333333335</v>
      </c>
      <c r="G12" s="27">
        <v>11</v>
      </c>
      <c r="H12" s="27">
        <f t="shared" si="10"/>
        <v>275</v>
      </c>
      <c r="I12" s="27">
        <f t="shared" si="11"/>
        <v>5</v>
      </c>
      <c r="K12" s="27">
        <v>7</v>
      </c>
      <c r="L12" s="27">
        <v>15</v>
      </c>
      <c r="M12" s="27">
        <v>20</v>
      </c>
      <c r="N12" s="27">
        <f t="shared" si="12"/>
        <v>500</v>
      </c>
      <c r="O12" s="27">
        <v>30</v>
      </c>
      <c r="P12" s="27">
        <f t="shared" si="13"/>
        <v>7500</v>
      </c>
      <c r="Q12" s="27">
        <v>30</v>
      </c>
      <c r="R12" s="27">
        <f t="shared" si="14"/>
        <v>8250</v>
      </c>
      <c r="T12" s="27">
        <v>7</v>
      </c>
      <c r="U12" s="27">
        <v>15</v>
      </c>
      <c r="V12" s="27">
        <v>40</v>
      </c>
      <c r="W12" s="27">
        <f t="shared" si="15"/>
        <v>1000</v>
      </c>
      <c r="X12" s="27">
        <v>60</v>
      </c>
      <c r="Y12" s="27">
        <f t="shared" si="16"/>
        <v>15000</v>
      </c>
      <c r="Z12" s="27">
        <v>60</v>
      </c>
      <c r="AA12" s="27">
        <f t="shared" si="17"/>
        <v>16500</v>
      </c>
      <c r="AC12" s="27">
        <v>8</v>
      </c>
      <c r="AD12" s="27">
        <v>2</v>
      </c>
      <c r="AE12" s="27">
        <v>4</v>
      </c>
      <c r="AF12" s="27">
        <f>INDEX($C$6:$C$20,AD12)</f>
        <v>7</v>
      </c>
      <c r="AG12" s="27">
        <f t="shared" si="0"/>
        <v>60</v>
      </c>
      <c r="AH12" s="27">
        <f t="shared" si="1"/>
        <v>33</v>
      </c>
      <c r="AK12" s="19">
        <v>8</v>
      </c>
      <c r="AL12" s="19">
        <v>2</v>
      </c>
      <c r="AM12" s="19">
        <v>1</v>
      </c>
      <c r="AN12" s="16">
        <f t="shared" si="2"/>
        <v>140</v>
      </c>
      <c r="AO12" s="16">
        <f t="shared" si="3"/>
        <v>2100</v>
      </c>
      <c r="AP12" s="16">
        <f t="shared" si="4"/>
        <v>1260</v>
      </c>
      <c r="AS12" s="19">
        <v>8</v>
      </c>
      <c r="AT12" s="19">
        <v>2</v>
      </c>
      <c r="AU12" s="19">
        <v>2</v>
      </c>
      <c r="AV12" s="16">
        <f t="shared" si="5"/>
        <v>280</v>
      </c>
      <c r="AW12" s="16">
        <f t="shared" si="6"/>
        <v>4200</v>
      </c>
      <c r="AX12" s="16">
        <f t="shared" si="7"/>
        <v>2520</v>
      </c>
    </row>
    <row r="13" spans="1:50" ht="16.5" x14ac:dyDescent="0.2">
      <c r="A13" s="27">
        <v>8</v>
      </c>
      <c r="B13" s="27">
        <v>15</v>
      </c>
      <c r="C13" s="27">
        <v>30</v>
      </c>
      <c r="D13" s="27">
        <v>10</v>
      </c>
      <c r="E13" s="27">
        <f t="shared" si="8"/>
        <v>300</v>
      </c>
      <c r="F13" s="27">
        <f t="shared" si="9"/>
        <v>3.3333333333333335</v>
      </c>
      <c r="G13" s="27">
        <v>12</v>
      </c>
      <c r="H13" s="27">
        <f t="shared" si="10"/>
        <v>360</v>
      </c>
      <c r="I13" s="27">
        <f t="shared" si="11"/>
        <v>5.666666666666667</v>
      </c>
      <c r="K13" s="27">
        <v>8</v>
      </c>
      <c r="L13" s="27">
        <v>15</v>
      </c>
      <c r="M13" s="27">
        <v>20</v>
      </c>
      <c r="N13" s="27">
        <f t="shared" si="12"/>
        <v>600</v>
      </c>
      <c r="O13" s="27">
        <v>30</v>
      </c>
      <c r="P13" s="27">
        <f t="shared" si="13"/>
        <v>9000</v>
      </c>
      <c r="Q13" s="27">
        <v>30</v>
      </c>
      <c r="R13" s="27">
        <f t="shared" si="14"/>
        <v>10800</v>
      </c>
      <c r="T13" s="27">
        <v>8</v>
      </c>
      <c r="U13" s="27">
        <v>15</v>
      </c>
      <c r="V13" s="27">
        <v>40</v>
      </c>
      <c r="W13" s="27">
        <f t="shared" si="15"/>
        <v>1200</v>
      </c>
      <c r="X13" s="27">
        <v>60</v>
      </c>
      <c r="Y13" s="27">
        <f t="shared" si="16"/>
        <v>18000</v>
      </c>
      <c r="Z13" s="27">
        <v>60</v>
      </c>
      <c r="AA13" s="27">
        <f t="shared" si="17"/>
        <v>21600</v>
      </c>
      <c r="AC13" s="27">
        <v>9</v>
      </c>
      <c r="AD13" s="27">
        <v>2</v>
      </c>
      <c r="AE13" s="27">
        <v>5</v>
      </c>
      <c r="AF13" s="27">
        <f>INDEX($C$6:$C$20,AD13)</f>
        <v>7</v>
      </c>
      <c r="AG13" s="27">
        <f t="shared" si="0"/>
        <v>62</v>
      </c>
      <c r="AH13" s="27">
        <f t="shared" si="1"/>
        <v>35</v>
      </c>
      <c r="AK13" s="19">
        <v>9</v>
      </c>
      <c r="AL13" s="19">
        <v>2</v>
      </c>
      <c r="AM13" s="19">
        <v>2</v>
      </c>
      <c r="AN13" s="16">
        <f t="shared" si="2"/>
        <v>140</v>
      </c>
      <c r="AO13" s="16">
        <f t="shared" si="3"/>
        <v>2100</v>
      </c>
      <c r="AP13" s="16">
        <f t="shared" si="4"/>
        <v>1260</v>
      </c>
      <c r="AS13" s="19">
        <v>9</v>
      </c>
      <c r="AT13" s="19">
        <v>2</v>
      </c>
      <c r="AU13" s="19">
        <v>3</v>
      </c>
      <c r="AV13" s="16">
        <f t="shared" si="5"/>
        <v>280</v>
      </c>
      <c r="AW13" s="16">
        <f t="shared" si="6"/>
        <v>4200</v>
      </c>
      <c r="AX13" s="16">
        <f t="shared" si="7"/>
        <v>2520</v>
      </c>
    </row>
    <row r="14" spans="1:50" ht="16.5" x14ac:dyDescent="0.2">
      <c r="A14" s="27">
        <v>9</v>
      </c>
      <c r="B14" s="27">
        <v>15</v>
      </c>
      <c r="C14" s="27">
        <v>36</v>
      </c>
      <c r="D14" s="27">
        <v>10</v>
      </c>
      <c r="E14" s="27">
        <f t="shared" si="8"/>
        <v>360</v>
      </c>
      <c r="F14" s="27">
        <f t="shared" si="9"/>
        <v>4</v>
      </c>
      <c r="G14" s="27">
        <v>13</v>
      </c>
      <c r="H14" s="27">
        <f t="shared" si="10"/>
        <v>468</v>
      </c>
      <c r="I14" s="27">
        <f t="shared" si="11"/>
        <v>7.2</v>
      </c>
      <c r="K14" s="27">
        <v>9</v>
      </c>
      <c r="L14" s="27">
        <v>15</v>
      </c>
      <c r="M14" s="27">
        <v>20</v>
      </c>
      <c r="N14" s="27">
        <f t="shared" si="12"/>
        <v>720</v>
      </c>
      <c r="O14" s="27">
        <v>30</v>
      </c>
      <c r="P14" s="27">
        <f t="shared" si="13"/>
        <v>10800</v>
      </c>
      <c r="Q14" s="27">
        <v>30</v>
      </c>
      <c r="R14" s="27">
        <f t="shared" si="14"/>
        <v>14040</v>
      </c>
      <c r="T14" s="27">
        <v>9</v>
      </c>
      <c r="U14" s="27">
        <v>15</v>
      </c>
      <c r="V14" s="27">
        <v>40</v>
      </c>
      <c r="W14" s="27">
        <f t="shared" si="15"/>
        <v>1440</v>
      </c>
      <c r="X14" s="27">
        <v>60</v>
      </c>
      <c r="Y14" s="27">
        <f t="shared" si="16"/>
        <v>21600</v>
      </c>
      <c r="Z14" s="27">
        <v>60</v>
      </c>
      <c r="AA14" s="27">
        <f t="shared" si="17"/>
        <v>28080</v>
      </c>
      <c r="AC14" s="27">
        <v>10</v>
      </c>
      <c r="AD14" s="27">
        <v>2</v>
      </c>
      <c r="AE14" s="27">
        <v>6</v>
      </c>
      <c r="AF14" s="27">
        <f>INDEX($C$6:$C$20,AD14)</f>
        <v>7</v>
      </c>
      <c r="AG14" s="27">
        <f t="shared" si="0"/>
        <v>65</v>
      </c>
      <c r="AH14" s="27">
        <f t="shared" si="1"/>
        <v>37</v>
      </c>
      <c r="AK14" s="19">
        <v>10</v>
      </c>
      <c r="AL14" s="19">
        <v>2</v>
      </c>
      <c r="AM14" s="19">
        <v>3</v>
      </c>
      <c r="AN14" s="16">
        <f t="shared" si="2"/>
        <v>140</v>
      </c>
      <c r="AO14" s="16">
        <f t="shared" si="3"/>
        <v>2100</v>
      </c>
      <c r="AP14" s="16">
        <f t="shared" si="4"/>
        <v>1260</v>
      </c>
      <c r="AS14" s="19">
        <v>10</v>
      </c>
      <c r="AT14" s="19">
        <v>2</v>
      </c>
      <c r="AU14" s="19">
        <v>4</v>
      </c>
      <c r="AV14" s="16">
        <f t="shared" si="5"/>
        <v>280</v>
      </c>
      <c r="AW14" s="16">
        <f t="shared" si="6"/>
        <v>4200</v>
      </c>
      <c r="AX14" s="16">
        <f t="shared" si="7"/>
        <v>2520</v>
      </c>
    </row>
    <row r="15" spans="1:50" ht="16.5" x14ac:dyDescent="0.2">
      <c r="A15" s="27">
        <v>10</v>
      </c>
      <c r="B15" s="27">
        <v>15</v>
      </c>
      <c r="C15" s="27">
        <v>44</v>
      </c>
      <c r="D15" s="27">
        <v>10</v>
      </c>
      <c r="E15" s="27">
        <f t="shared" si="8"/>
        <v>440</v>
      </c>
      <c r="F15" s="27">
        <f t="shared" si="9"/>
        <v>5.333333333333333</v>
      </c>
      <c r="G15" s="27">
        <v>14</v>
      </c>
      <c r="H15" s="27">
        <f t="shared" si="10"/>
        <v>616</v>
      </c>
      <c r="I15" s="27">
        <f t="shared" si="11"/>
        <v>9.8666666666666671</v>
      </c>
      <c r="K15" s="27">
        <v>10</v>
      </c>
      <c r="L15" s="27">
        <v>15</v>
      </c>
      <c r="M15" s="27">
        <v>20</v>
      </c>
      <c r="N15" s="27">
        <f t="shared" si="12"/>
        <v>880</v>
      </c>
      <c r="O15" s="27">
        <v>30</v>
      </c>
      <c r="P15" s="27">
        <f t="shared" si="13"/>
        <v>13200</v>
      </c>
      <c r="Q15" s="27">
        <v>30</v>
      </c>
      <c r="R15" s="27">
        <f t="shared" si="14"/>
        <v>18480</v>
      </c>
      <c r="T15" s="27">
        <v>10</v>
      </c>
      <c r="U15" s="27">
        <v>15</v>
      </c>
      <c r="V15" s="27">
        <v>40</v>
      </c>
      <c r="W15" s="27">
        <f t="shared" si="15"/>
        <v>1760</v>
      </c>
      <c r="X15" s="27">
        <v>60</v>
      </c>
      <c r="Y15" s="27">
        <f t="shared" si="16"/>
        <v>26400</v>
      </c>
      <c r="Z15" s="27">
        <v>60</v>
      </c>
      <c r="AA15" s="27">
        <f t="shared" si="17"/>
        <v>36960</v>
      </c>
      <c r="AC15" s="27">
        <v>11</v>
      </c>
      <c r="AD15" s="27">
        <v>2</v>
      </c>
      <c r="AE15" s="27">
        <v>7</v>
      </c>
      <c r="AF15" s="27">
        <f>INDEX($C$6:$C$20,AD15)</f>
        <v>7</v>
      </c>
      <c r="AG15" s="27">
        <f t="shared" si="0"/>
        <v>67</v>
      </c>
      <c r="AH15" s="27">
        <f t="shared" si="1"/>
        <v>39</v>
      </c>
      <c r="AK15" s="19">
        <v>11</v>
      </c>
      <c r="AL15" s="19">
        <v>2</v>
      </c>
      <c r="AM15" s="19">
        <v>4</v>
      </c>
      <c r="AN15" s="16">
        <f t="shared" si="2"/>
        <v>140</v>
      </c>
      <c r="AO15" s="16">
        <f t="shared" si="3"/>
        <v>2100</v>
      </c>
      <c r="AP15" s="16">
        <f t="shared" si="4"/>
        <v>1260</v>
      </c>
      <c r="AS15" s="19">
        <v>11</v>
      </c>
      <c r="AT15" s="19">
        <v>2</v>
      </c>
      <c r="AU15" s="19">
        <v>5</v>
      </c>
      <c r="AV15" s="16">
        <f t="shared" si="5"/>
        <v>280</v>
      </c>
      <c r="AW15" s="16">
        <f t="shared" si="6"/>
        <v>4200</v>
      </c>
      <c r="AX15" s="16">
        <f t="shared" si="7"/>
        <v>2520</v>
      </c>
    </row>
    <row r="16" spans="1:50" ht="16.5" x14ac:dyDescent="0.2">
      <c r="A16" s="27">
        <v>11</v>
      </c>
      <c r="B16" s="27">
        <v>15</v>
      </c>
      <c r="C16" s="27">
        <v>53</v>
      </c>
      <c r="D16" s="27">
        <v>10</v>
      </c>
      <c r="E16" s="27">
        <f t="shared" si="8"/>
        <v>530</v>
      </c>
      <c r="F16" s="27">
        <f t="shared" si="9"/>
        <v>6</v>
      </c>
      <c r="G16" s="27">
        <v>15</v>
      </c>
      <c r="H16" s="27">
        <f t="shared" si="10"/>
        <v>795</v>
      </c>
      <c r="I16" s="27">
        <f t="shared" si="11"/>
        <v>11.933333333333334</v>
      </c>
      <c r="K16" s="27">
        <v>11</v>
      </c>
      <c r="L16" s="27">
        <v>15</v>
      </c>
      <c r="M16" s="27">
        <v>20</v>
      </c>
      <c r="N16" s="27">
        <f t="shared" si="12"/>
        <v>1060</v>
      </c>
      <c r="O16" s="27">
        <v>30</v>
      </c>
      <c r="P16" s="27">
        <f t="shared" si="13"/>
        <v>15900</v>
      </c>
      <c r="Q16" s="27">
        <v>30</v>
      </c>
      <c r="R16" s="27">
        <f t="shared" si="14"/>
        <v>23850</v>
      </c>
      <c r="T16" s="27">
        <v>11</v>
      </c>
      <c r="U16" s="27">
        <v>15</v>
      </c>
      <c r="V16" s="27">
        <v>40</v>
      </c>
      <c r="W16" s="27">
        <f t="shared" si="15"/>
        <v>2120</v>
      </c>
      <c r="X16" s="27">
        <v>60</v>
      </c>
      <c r="Y16" s="27">
        <f t="shared" si="16"/>
        <v>31800</v>
      </c>
      <c r="Z16" s="27">
        <v>60</v>
      </c>
      <c r="AA16" s="27">
        <f t="shared" si="17"/>
        <v>47700</v>
      </c>
      <c r="AC16" s="27">
        <v>12</v>
      </c>
      <c r="AD16" s="27">
        <v>2</v>
      </c>
      <c r="AE16" s="27">
        <v>8</v>
      </c>
      <c r="AF16" s="27">
        <f>INDEX($C$6:$C$20,AD16)</f>
        <v>7</v>
      </c>
      <c r="AG16" s="27">
        <f t="shared" si="0"/>
        <v>70</v>
      </c>
      <c r="AH16" s="27">
        <f t="shared" si="1"/>
        <v>42</v>
      </c>
      <c r="AK16" s="19">
        <v>12</v>
      </c>
      <c r="AL16" s="19">
        <v>2</v>
      </c>
      <c r="AM16" s="19">
        <v>5</v>
      </c>
      <c r="AN16" s="16">
        <f t="shared" si="2"/>
        <v>140</v>
      </c>
      <c r="AO16" s="16">
        <f t="shared" si="3"/>
        <v>2100</v>
      </c>
      <c r="AP16" s="16">
        <f t="shared" si="4"/>
        <v>1260</v>
      </c>
      <c r="AS16" s="19">
        <v>12</v>
      </c>
      <c r="AT16" s="19">
        <v>2</v>
      </c>
      <c r="AU16" s="19">
        <v>6</v>
      </c>
      <c r="AV16" s="16">
        <f t="shared" si="5"/>
        <v>280</v>
      </c>
      <c r="AW16" s="16">
        <f t="shared" si="6"/>
        <v>4200</v>
      </c>
      <c r="AX16" s="16">
        <f t="shared" si="7"/>
        <v>2520</v>
      </c>
    </row>
    <row r="17" spans="1:50" ht="16.5" x14ac:dyDescent="0.2">
      <c r="A17" s="27">
        <v>12</v>
      </c>
      <c r="B17" s="27">
        <v>15</v>
      </c>
      <c r="C17" s="27">
        <v>65</v>
      </c>
      <c r="D17" s="27">
        <v>10</v>
      </c>
      <c r="E17" s="27">
        <f t="shared" si="8"/>
        <v>650</v>
      </c>
      <c r="F17" s="27">
        <f t="shared" si="9"/>
        <v>8</v>
      </c>
      <c r="G17" s="27">
        <v>16</v>
      </c>
      <c r="H17" s="27">
        <f t="shared" si="10"/>
        <v>1040</v>
      </c>
      <c r="I17" s="27">
        <f t="shared" si="11"/>
        <v>16.333333333333332</v>
      </c>
      <c r="K17" s="27">
        <v>12</v>
      </c>
      <c r="L17" s="27">
        <v>15</v>
      </c>
      <c r="M17" s="27">
        <v>20</v>
      </c>
      <c r="N17" s="27">
        <f t="shared" si="12"/>
        <v>1300</v>
      </c>
      <c r="O17" s="27">
        <v>30</v>
      </c>
      <c r="P17" s="27">
        <f t="shared" si="13"/>
        <v>19500</v>
      </c>
      <c r="Q17" s="27">
        <v>30</v>
      </c>
      <c r="R17" s="27">
        <f t="shared" si="14"/>
        <v>31200</v>
      </c>
      <c r="T17" s="27">
        <v>12</v>
      </c>
      <c r="U17" s="27">
        <v>15</v>
      </c>
      <c r="V17" s="27">
        <v>40</v>
      </c>
      <c r="W17" s="27">
        <f t="shared" si="15"/>
        <v>2600</v>
      </c>
      <c r="X17" s="27">
        <v>60</v>
      </c>
      <c r="Y17" s="27">
        <f t="shared" si="16"/>
        <v>39000</v>
      </c>
      <c r="Z17" s="27">
        <v>60</v>
      </c>
      <c r="AA17" s="27">
        <f t="shared" si="17"/>
        <v>62400</v>
      </c>
      <c r="AC17" s="27">
        <v>13</v>
      </c>
      <c r="AD17" s="27">
        <v>3</v>
      </c>
      <c r="AE17" s="27">
        <v>1</v>
      </c>
      <c r="AF17" s="27">
        <f>INDEX($C$6:$C$20,AD17)</f>
        <v>10</v>
      </c>
      <c r="AG17" s="27">
        <f t="shared" si="0"/>
        <v>73</v>
      </c>
      <c r="AH17" s="27">
        <f t="shared" si="1"/>
        <v>45</v>
      </c>
      <c r="AK17" s="19">
        <v>13</v>
      </c>
      <c r="AL17" s="19">
        <v>2</v>
      </c>
      <c r="AM17" s="19">
        <v>6</v>
      </c>
      <c r="AN17" s="16">
        <f t="shared" si="2"/>
        <v>140</v>
      </c>
      <c r="AO17" s="16">
        <f t="shared" si="3"/>
        <v>2100</v>
      </c>
      <c r="AP17" s="16">
        <f t="shared" si="4"/>
        <v>1260</v>
      </c>
      <c r="AS17" s="19">
        <v>13</v>
      </c>
      <c r="AT17" s="19">
        <v>2</v>
      </c>
      <c r="AU17" s="19">
        <v>7</v>
      </c>
      <c r="AV17" s="16">
        <f t="shared" si="5"/>
        <v>280</v>
      </c>
      <c r="AW17" s="16">
        <f t="shared" si="6"/>
        <v>4200</v>
      </c>
      <c r="AX17" s="16">
        <f t="shared" si="7"/>
        <v>2520</v>
      </c>
    </row>
    <row r="18" spans="1:50" ht="16.5" x14ac:dyDescent="0.2">
      <c r="A18" s="27">
        <v>13</v>
      </c>
      <c r="B18" s="27">
        <v>15</v>
      </c>
      <c r="C18" s="27">
        <v>80</v>
      </c>
      <c r="D18" s="27">
        <v>10</v>
      </c>
      <c r="E18" s="27">
        <f t="shared" si="8"/>
        <v>800</v>
      </c>
      <c r="F18" s="27">
        <f t="shared" si="9"/>
        <v>10</v>
      </c>
      <c r="G18" s="27">
        <v>17</v>
      </c>
      <c r="H18" s="27">
        <f t="shared" si="10"/>
        <v>1360</v>
      </c>
      <c r="I18" s="27">
        <f t="shared" si="11"/>
        <v>21.333333333333332</v>
      </c>
      <c r="K18" s="27">
        <v>13</v>
      </c>
      <c r="L18" s="27">
        <v>15</v>
      </c>
      <c r="M18" s="27">
        <v>20</v>
      </c>
      <c r="N18" s="27">
        <f t="shared" si="12"/>
        <v>1600</v>
      </c>
      <c r="O18" s="27">
        <v>30</v>
      </c>
      <c r="P18" s="27">
        <f t="shared" si="13"/>
        <v>24000</v>
      </c>
      <c r="Q18" s="27">
        <v>30</v>
      </c>
      <c r="R18" s="27">
        <f t="shared" si="14"/>
        <v>40800</v>
      </c>
      <c r="T18" s="27">
        <v>13</v>
      </c>
      <c r="U18" s="27">
        <v>15</v>
      </c>
      <c r="V18" s="27">
        <v>40</v>
      </c>
      <c r="W18" s="27">
        <f t="shared" si="15"/>
        <v>3200</v>
      </c>
      <c r="X18" s="27">
        <v>60</v>
      </c>
      <c r="Y18" s="27">
        <f t="shared" si="16"/>
        <v>48000</v>
      </c>
      <c r="Z18" s="27">
        <v>60</v>
      </c>
      <c r="AA18" s="27">
        <f t="shared" si="17"/>
        <v>81600</v>
      </c>
      <c r="AC18" s="27">
        <v>14</v>
      </c>
      <c r="AD18" s="27">
        <v>3</v>
      </c>
      <c r="AE18" s="27">
        <v>2</v>
      </c>
      <c r="AF18" s="27">
        <f>INDEX($C$6:$C$20,AD18)</f>
        <v>10</v>
      </c>
      <c r="AG18" s="27">
        <f t="shared" si="0"/>
        <v>76</v>
      </c>
      <c r="AH18" s="27">
        <f t="shared" si="1"/>
        <v>48</v>
      </c>
      <c r="AK18" s="19">
        <v>14</v>
      </c>
      <c r="AL18" s="19">
        <v>2</v>
      </c>
      <c r="AM18" s="19">
        <v>7</v>
      </c>
      <c r="AN18" s="16">
        <f t="shared" si="2"/>
        <v>140</v>
      </c>
      <c r="AO18" s="16">
        <f t="shared" si="3"/>
        <v>2100</v>
      </c>
      <c r="AP18" s="16">
        <f t="shared" si="4"/>
        <v>1260</v>
      </c>
      <c r="AS18" s="19">
        <v>14</v>
      </c>
      <c r="AT18" s="19">
        <v>2</v>
      </c>
      <c r="AU18" s="19">
        <v>8</v>
      </c>
      <c r="AV18" s="16">
        <f t="shared" si="5"/>
        <v>280</v>
      </c>
      <c r="AW18" s="16">
        <f t="shared" si="6"/>
        <v>4200</v>
      </c>
      <c r="AX18" s="16">
        <f t="shared" si="7"/>
        <v>2520</v>
      </c>
    </row>
    <row r="19" spans="1:50" ht="16.5" x14ac:dyDescent="0.2">
      <c r="A19" s="27">
        <v>14</v>
      </c>
      <c r="B19" s="27">
        <v>15</v>
      </c>
      <c r="C19" s="27">
        <v>100</v>
      </c>
      <c r="D19" s="27">
        <v>10</v>
      </c>
      <c r="E19" s="27">
        <f t="shared" si="8"/>
        <v>1000</v>
      </c>
      <c r="F19" s="27">
        <f t="shared" si="9"/>
        <v>13.333333333333334</v>
      </c>
      <c r="G19" s="27">
        <v>18</v>
      </c>
      <c r="H19" s="27">
        <f t="shared" si="10"/>
        <v>1800</v>
      </c>
      <c r="I19" s="27">
        <f t="shared" si="11"/>
        <v>29.333333333333332</v>
      </c>
      <c r="K19" s="27">
        <v>14</v>
      </c>
      <c r="L19" s="27">
        <v>15</v>
      </c>
      <c r="M19" s="27">
        <v>20</v>
      </c>
      <c r="N19" s="27">
        <f t="shared" si="12"/>
        <v>2000</v>
      </c>
      <c r="O19" s="27">
        <v>30</v>
      </c>
      <c r="P19" s="27">
        <f t="shared" si="13"/>
        <v>30000</v>
      </c>
      <c r="Q19" s="27">
        <v>30</v>
      </c>
      <c r="R19" s="27">
        <f t="shared" si="14"/>
        <v>54000</v>
      </c>
      <c r="T19" s="27">
        <v>14</v>
      </c>
      <c r="U19" s="27">
        <v>15</v>
      </c>
      <c r="V19" s="27">
        <v>40</v>
      </c>
      <c r="W19" s="27">
        <f t="shared" si="15"/>
        <v>4000</v>
      </c>
      <c r="X19" s="27">
        <v>60</v>
      </c>
      <c r="Y19" s="27">
        <f t="shared" si="16"/>
        <v>60000</v>
      </c>
      <c r="Z19" s="27">
        <v>60</v>
      </c>
      <c r="AA19" s="27">
        <f t="shared" si="17"/>
        <v>108000</v>
      </c>
      <c r="AC19" s="27">
        <v>15</v>
      </c>
      <c r="AD19" s="27">
        <v>3</v>
      </c>
      <c r="AE19" s="27">
        <v>3</v>
      </c>
      <c r="AF19" s="27">
        <f>INDEX($C$6:$C$20,AD19)</f>
        <v>10</v>
      </c>
      <c r="AG19" s="27">
        <f t="shared" si="0"/>
        <v>80</v>
      </c>
      <c r="AH19" s="27">
        <f t="shared" si="1"/>
        <v>51</v>
      </c>
      <c r="AK19" s="19">
        <v>15</v>
      </c>
      <c r="AL19" s="19">
        <v>2</v>
      </c>
      <c r="AM19" s="19">
        <v>8</v>
      </c>
      <c r="AN19" s="16">
        <f t="shared" si="2"/>
        <v>140</v>
      </c>
      <c r="AO19" s="16">
        <f t="shared" si="3"/>
        <v>2100</v>
      </c>
      <c r="AP19" s="16">
        <f t="shared" si="4"/>
        <v>1260</v>
      </c>
      <c r="AS19" s="19">
        <v>15</v>
      </c>
      <c r="AT19" s="19">
        <v>2</v>
      </c>
      <c r="AU19" s="19">
        <v>9</v>
      </c>
      <c r="AV19" s="16">
        <f t="shared" si="5"/>
        <v>280</v>
      </c>
      <c r="AW19" s="16">
        <f t="shared" si="6"/>
        <v>4200</v>
      </c>
      <c r="AX19" s="16">
        <f t="shared" si="7"/>
        <v>2520</v>
      </c>
    </row>
    <row r="20" spans="1:50" ht="16.5" x14ac:dyDescent="0.2">
      <c r="A20" s="27">
        <v>15</v>
      </c>
      <c r="B20" s="27">
        <v>15</v>
      </c>
      <c r="C20" s="27">
        <v>125</v>
      </c>
      <c r="D20" s="27">
        <v>10</v>
      </c>
      <c r="E20" s="27">
        <f t="shared" si="8"/>
        <v>1250</v>
      </c>
      <c r="F20" s="27">
        <f t="shared" si="9"/>
        <v>16.666666666666668</v>
      </c>
      <c r="G20" s="27">
        <v>20</v>
      </c>
      <c r="H20" s="27">
        <f t="shared" si="10"/>
        <v>2500</v>
      </c>
      <c r="I20" s="27">
        <f t="shared" si="11"/>
        <v>46.666666666666664</v>
      </c>
      <c r="K20" s="27">
        <v>15</v>
      </c>
      <c r="L20" s="27">
        <v>15</v>
      </c>
      <c r="M20" s="27">
        <v>20</v>
      </c>
      <c r="N20" s="27">
        <f t="shared" si="12"/>
        <v>2500</v>
      </c>
      <c r="O20" s="27">
        <v>30</v>
      </c>
      <c r="P20" s="27">
        <f t="shared" si="13"/>
        <v>37500</v>
      </c>
      <c r="Q20" s="27">
        <v>30</v>
      </c>
      <c r="R20" s="27">
        <f t="shared" si="14"/>
        <v>75000</v>
      </c>
      <c r="T20" s="27">
        <v>15</v>
      </c>
      <c r="U20" s="27">
        <v>15</v>
      </c>
      <c r="V20" s="27">
        <v>40</v>
      </c>
      <c r="W20" s="27">
        <f t="shared" si="15"/>
        <v>5000</v>
      </c>
      <c r="X20" s="27">
        <v>60</v>
      </c>
      <c r="Y20" s="27">
        <f t="shared" si="16"/>
        <v>75000</v>
      </c>
      <c r="Z20" s="27">
        <v>60</v>
      </c>
      <c r="AA20" s="27">
        <f t="shared" si="17"/>
        <v>150000</v>
      </c>
      <c r="AC20" s="27">
        <v>16</v>
      </c>
      <c r="AD20" s="27">
        <v>3</v>
      </c>
      <c r="AE20" s="27">
        <v>4</v>
      </c>
      <c r="AF20" s="27">
        <f>INDEX($C$6:$C$20,AD20)</f>
        <v>10</v>
      </c>
      <c r="AG20" s="27">
        <f t="shared" si="0"/>
        <v>83</v>
      </c>
      <c r="AH20" s="27">
        <f t="shared" si="1"/>
        <v>54</v>
      </c>
      <c r="AK20" s="19">
        <v>16</v>
      </c>
      <c r="AL20" s="19">
        <v>2</v>
      </c>
      <c r="AM20" s="19">
        <v>9</v>
      </c>
      <c r="AN20" s="16">
        <f t="shared" si="2"/>
        <v>140</v>
      </c>
      <c r="AO20" s="16">
        <f t="shared" si="3"/>
        <v>2100</v>
      </c>
      <c r="AP20" s="16">
        <f t="shared" si="4"/>
        <v>1260</v>
      </c>
      <c r="AS20" s="19">
        <v>16</v>
      </c>
      <c r="AT20" s="19">
        <v>3</v>
      </c>
      <c r="AU20" s="19">
        <v>1</v>
      </c>
      <c r="AV20" s="16">
        <f t="shared" si="5"/>
        <v>400</v>
      </c>
      <c r="AW20" s="16">
        <f t="shared" si="6"/>
        <v>6000</v>
      </c>
      <c r="AX20" s="16">
        <f t="shared" si="7"/>
        <v>4200</v>
      </c>
    </row>
    <row r="21" spans="1:50" ht="16.5" x14ac:dyDescent="0.2">
      <c r="A21" s="17"/>
      <c r="B21" s="17"/>
      <c r="C21" s="17"/>
      <c r="D21" s="17"/>
      <c r="E21" s="17"/>
      <c r="F21" s="17"/>
      <c r="G21" s="17"/>
      <c r="H21" s="17"/>
      <c r="I21" s="17"/>
      <c r="AC21" s="27">
        <v>17</v>
      </c>
      <c r="AD21" s="27">
        <v>3</v>
      </c>
      <c r="AE21" s="27">
        <v>5</v>
      </c>
      <c r="AF21" s="27">
        <f>INDEX($C$6:$C$20,AD21)</f>
        <v>10</v>
      </c>
      <c r="AG21" s="27">
        <f t="shared" si="0"/>
        <v>86</v>
      </c>
      <c r="AH21" s="27">
        <f t="shared" si="1"/>
        <v>57</v>
      </c>
      <c r="AK21" s="19">
        <v>17</v>
      </c>
      <c r="AL21" s="19">
        <v>3</v>
      </c>
      <c r="AM21" s="19">
        <v>1</v>
      </c>
      <c r="AN21" s="16">
        <f t="shared" si="2"/>
        <v>200</v>
      </c>
      <c r="AO21" s="16">
        <f t="shared" si="3"/>
        <v>3000</v>
      </c>
      <c r="AP21" s="16">
        <f t="shared" si="4"/>
        <v>2100</v>
      </c>
      <c r="AS21" s="19">
        <v>17</v>
      </c>
      <c r="AT21" s="19">
        <v>3</v>
      </c>
      <c r="AU21" s="19">
        <v>2</v>
      </c>
      <c r="AV21" s="16">
        <f t="shared" si="5"/>
        <v>400</v>
      </c>
      <c r="AW21" s="16">
        <f t="shared" si="6"/>
        <v>6000</v>
      </c>
      <c r="AX21" s="16">
        <f t="shared" si="7"/>
        <v>4200</v>
      </c>
    </row>
    <row r="22" spans="1:50" ht="16.5" x14ac:dyDescent="0.2">
      <c r="A22" s="17"/>
      <c r="B22" s="17"/>
      <c r="C22" s="17"/>
      <c r="D22" s="17"/>
      <c r="E22" s="17"/>
      <c r="F22" s="17"/>
      <c r="G22" s="17"/>
      <c r="H22" s="17"/>
      <c r="I22" s="17"/>
      <c r="AC22" s="27">
        <v>18</v>
      </c>
      <c r="AD22" s="27">
        <v>3</v>
      </c>
      <c r="AE22" s="27">
        <v>6</v>
      </c>
      <c r="AF22" s="27">
        <f>INDEX($C$6:$C$20,AD22)</f>
        <v>10</v>
      </c>
      <c r="AG22" s="27">
        <f t="shared" si="0"/>
        <v>90</v>
      </c>
      <c r="AH22" s="27">
        <f t="shared" si="1"/>
        <v>60</v>
      </c>
      <c r="AK22" s="19">
        <v>18</v>
      </c>
      <c r="AL22" s="19">
        <v>3</v>
      </c>
      <c r="AM22" s="19">
        <v>2</v>
      </c>
      <c r="AN22" s="16">
        <f t="shared" si="2"/>
        <v>200</v>
      </c>
      <c r="AO22" s="16">
        <f t="shared" si="3"/>
        <v>3000</v>
      </c>
      <c r="AP22" s="16">
        <f t="shared" si="4"/>
        <v>2100</v>
      </c>
      <c r="AS22" s="19">
        <v>18</v>
      </c>
      <c r="AT22" s="19">
        <v>3</v>
      </c>
      <c r="AU22" s="19">
        <v>3</v>
      </c>
      <c r="AV22" s="16">
        <f t="shared" si="5"/>
        <v>400</v>
      </c>
      <c r="AW22" s="16">
        <f t="shared" si="6"/>
        <v>6000</v>
      </c>
      <c r="AX22" s="16">
        <f t="shared" si="7"/>
        <v>4200</v>
      </c>
    </row>
    <row r="23" spans="1:50" ht="16.5" x14ac:dyDescent="0.2">
      <c r="A23" s="17"/>
      <c r="B23" s="17"/>
      <c r="C23" s="17"/>
      <c r="D23" s="17"/>
      <c r="E23" s="17"/>
      <c r="F23" s="17"/>
      <c r="G23" s="17"/>
      <c r="H23" s="17"/>
      <c r="I23" s="17"/>
      <c r="AC23" s="27">
        <v>19</v>
      </c>
      <c r="AD23" s="27">
        <v>3</v>
      </c>
      <c r="AE23" s="27">
        <v>7</v>
      </c>
      <c r="AF23" s="27">
        <f>INDEX($C$6:$C$20,AD23)</f>
        <v>10</v>
      </c>
      <c r="AG23" s="27">
        <f t="shared" si="0"/>
        <v>93</v>
      </c>
      <c r="AH23" s="27">
        <f t="shared" si="1"/>
        <v>63</v>
      </c>
      <c r="AK23" s="19">
        <v>19</v>
      </c>
      <c r="AL23" s="19">
        <v>3</v>
      </c>
      <c r="AM23" s="19">
        <v>3</v>
      </c>
      <c r="AN23" s="16">
        <f t="shared" si="2"/>
        <v>200</v>
      </c>
      <c r="AO23" s="16">
        <f t="shared" si="3"/>
        <v>3000</v>
      </c>
      <c r="AP23" s="16">
        <f t="shared" si="4"/>
        <v>2100</v>
      </c>
      <c r="AS23" s="19">
        <v>19</v>
      </c>
      <c r="AT23" s="19">
        <v>3</v>
      </c>
      <c r="AU23" s="19">
        <v>4</v>
      </c>
      <c r="AV23" s="16">
        <f t="shared" si="5"/>
        <v>400</v>
      </c>
      <c r="AW23" s="16">
        <f t="shared" si="6"/>
        <v>6000</v>
      </c>
      <c r="AX23" s="16">
        <f t="shared" si="7"/>
        <v>4200</v>
      </c>
    </row>
    <row r="24" spans="1:50" ht="16.5" x14ac:dyDescent="0.2">
      <c r="A24" s="17"/>
      <c r="B24" s="17"/>
      <c r="C24" s="17"/>
      <c r="D24" s="17"/>
      <c r="E24" s="17"/>
      <c r="F24" s="17"/>
      <c r="G24" s="17"/>
      <c r="H24" s="17"/>
      <c r="I24" s="17"/>
      <c r="AC24" s="27">
        <v>20</v>
      </c>
      <c r="AD24" s="27">
        <v>3</v>
      </c>
      <c r="AE24" s="27">
        <v>8</v>
      </c>
      <c r="AF24" s="27">
        <f>INDEX($C$6:$C$20,AD24)</f>
        <v>10</v>
      </c>
      <c r="AG24" s="27">
        <f t="shared" si="0"/>
        <v>96</v>
      </c>
      <c r="AH24" s="27">
        <f t="shared" si="1"/>
        <v>66</v>
      </c>
      <c r="AK24" s="19">
        <v>20</v>
      </c>
      <c r="AL24" s="19">
        <v>3</v>
      </c>
      <c r="AM24" s="19">
        <v>4</v>
      </c>
      <c r="AN24" s="16">
        <f t="shared" si="2"/>
        <v>200</v>
      </c>
      <c r="AO24" s="16">
        <f t="shared" si="3"/>
        <v>3000</v>
      </c>
      <c r="AP24" s="16">
        <f t="shared" si="4"/>
        <v>2100</v>
      </c>
      <c r="AS24" s="19">
        <v>20</v>
      </c>
      <c r="AT24" s="19">
        <v>3</v>
      </c>
      <c r="AU24" s="19">
        <v>5</v>
      </c>
      <c r="AV24" s="16">
        <f t="shared" si="5"/>
        <v>400</v>
      </c>
      <c r="AW24" s="16">
        <f t="shared" si="6"/>
        <v>6000</v>
      </c>
      <c r="AX24" s="16">
        <f t="shared" si="7"/>
        <v>4200</v>
      </c>
    </row>
    <row r="25" spans="1:50" ht="16.5" x14ac:dyDescent="0.2">
      <c r="A25" s="17"/>
      <c r="B25" s="17"/>
      <c r="C25" s="17"/>
      <c r="D25" s="17"/>
      <c r="E25" s="17"/>
      <c r="F25" s="17"/>
      <c r="G25" s="17"/>
      <c r="H25" s="17"/>
      <c r="I25" s="17"/>
      <c r="AC25" s="27">
        <v>21</v>
      </c>
      <c r="AD25" s="27">
        <v>3</v>
      </c>
      <c r="AE25" s="27">
        <v>9</v>
      </c>
      <c r="AF25" s="27">
        <f>INDEX($C$6:$C$20,AD25)</f>
        <v>10</v>
      </c>
      <c r="AG25" s="27">
        <f t="shared" si="0"/>
        <v>100</v>
      </c>
      <c r="AH25" s="27">
        <f t="shared" si="1"/>
        <v>70</v>
      </c>
      <c r="AK25" s="19">
        <v>21</v>
      </c>
      <c r="AL25" s="19">
        <v>3</v>
      </c>
      <c r="AM25" s="19">
        <v>5</v>
      </c>
      <c r="AN25" s="16">
        <f t="shared" si="2"/>
        <v>200</v>
      </c>
      <c r="AO25" s="16">
        <f t="shared" si="3"/>
        <v>3000</v>
      </c>
      <c r="AP25" s="16">
        <f t="shared" si="4"/>
        <v>2100</v>
      </c>
      <c r="AS25" s="19">
        <v>21</v>
      </c>
      <c r="AT25" s="19">
        <v>3</v>
      </c>
      <c r="AU25" s="19">
        <v>6</v>
      </c>
      <c r="AV25" s="16">
        <f t="shared" si="5"/>
        <v>400</v>
      </c>
      <c r="AW25" s="16">
        <f t="shared" si="6"/>
        <v>6000</v>
      </c>
      <c r="AX25" s="16">
        <f t="shared" si="7"/>
        <v>4200</v>
      </c>
    </row>
    <row r="26" spans="1:50" ht="16.5" x14ac:dyDescent="0.2">
      <c r="AC26" s="27">
        <v>22</v>
      </c>
      <c r="AD26" s="27">
        <v>3</v>
      </c>
      <c r="AE26" s="27">
        <v>10</v>
      </c>
      <c r="AF26" s="27">
        <f>INDEX($C$6:$C$20,AD26)</f>
        <v>10</v>
      </c>
      <c r="AG26" s="27">
        <f t="shared" si="0"/>
        <v>103</v>
      </c>
      <c r="AH26" s="27">
        <f t="shared" si="1"/>
        <v>73</v>
      </c>
      <c r="AK26" s="19">
        <v>22</v>
      </c>
      <c r="AL26" s="19">
        <v>3</v>
      </c>
      <c r="AM26" s="19">
        <v>6</v>
      </c>
      <c r="AN26" s="16">
        <f t="shared" si="2"/>
        <v>200</v>
      </c>
      <c r="AO26" s="16">
        <f t="shared" si="3"/>
        <v>3000</v>
      </c>
      <c r="AP26" s="16">
        <f t="shared" si="4"/>
        <v>2100</v>
      </c>
      <c r="AS26" s="19">
        <v>22</v>
      </c>
      <c r="AT26" s="19">
        <v>3</v>
      </c>
      <c r="AU26" s="19">
        <v>7</v>
      </c>
      <c r="AV26" s="16">
        <f t="shared" si="5"/>
        <v>400</v>
      </c>
      <c r="AW26" s="16">
        <f t="shared" si="6"/>
        <v>6000</v>
      </c>
      <c r="AX26" s="16">
        <f t="shared" si="7"/>
        <v>4200</v>
      </c>
    </row>
    <row r="27" spans="1:50" ht="16.5" x14ac:dyDescent="0.2">
      <c r="AC27" s="27">
        <v>23</v>
      </c>
      <c r="AD27" s="27">
        <v>3</v>
      </c>
      <c r="AE27" s="27">
        <v>11</v>
      </c>
      <c r="AF27" s="27">
        <f>INDEX($C$6:$C$20,AD27)</f>
        <v>10</v>
      </c>
      <c r="AG27" s="27">
        <f t="shared" si="0"/>
        <v>106</v>
      </c>
      <c r="AH27" s="27">
        <f t="shared" si="1"/>
        <v>76</v>
      </c>
      <c r="AK27" s="19">
        <v>23</v>
      </c>
      <c r="AL27" s="19">
        <v>3</v>
      </c>
      <c r="AM27" s="19">
        <v>7</v>
      </c>
      <c r="AN27" s="16">
        <f t="shared" si="2"/>
        <v>200</v>
      </c>
      <c r="AO27" s="16">
        <f t="shared" si="3"/>
        <v>3000</v>
      </c>
      <c r="AP27" s="16">
        <f t="shared" si="4"/>
        <v>2100</v>
      </c>
      <c r="AS27" s="19">
        <v>23</v>
      </c>
      <c r="AT27" s="19">
        <v>4</v>
      </c>
      <c r="AU27" s="19">
        <v>1</v>
      </c>
      <c r="AV27" s="16">
        <f t="shared" si="5"/>
        <v>520</v>
      </c>
      <c r="AW27" s="16">
        <f t="shared" si="6"/>
        <v>7800</v>
      </c>
      <c r="AX27" s="16">
        <f t="shared" si="7"/>
        <v>6240</v>
      </c>
    </row>
    <row r="28" spans="1:50" ht="16.5" x14ac:dyDescent="0.2">
      <c r="AC28" s="27">
        <v>24</v>
      </c>
      <c r="AD28" s="27">
        <v>3</v>
      </c>
      <c r="AE28" s="27">
        <v>12</v>
      </c>
      <c r="AF28" s="27">
        <f>INDEX($C$6:$C$20,AD28)</f>
        <v>10</v>
      </c>
      <c r="AG28" s="27">
        <f t="shared" si="0"/>
        <v>110</v>
      </c>
      <c r="AH28" s="27">
        <f t="shared" si="1"/>
        <v>79</v>
      </c>
      <c r="AK28" s="19">
        <v>24</v>
      </c>
      <c r="AL28" s="19">
        <v>4</v>
      </c>
      <c r="AM28" s="19">
        <v>1</v>
      </c>
      <c r="AN28" s="16">
        <f t="shared" si="2"/>
        <v>260</v>
      </c>
      <c r="AO28" s="16">
        <f t="shared" si="3"/>
        <v>3900</v>
      </c>
      <c r="AP28" s="16">
        <f t="shared" si="4"/>
        <v>3120</v>
      </c>
      <c r="AS28" s="19">
        <v>24</v>
      </c>
      <c r="AT28" s="27">
        <v>4</v>
      </c>
      <c r="AU28" s="19">
        <v>2</v>
      </c>
      <c r="AV28" s="16">
        <f t="shared" si="5"/>
        <v>520</v>
      </c>
      <c r="AW28" s="16">
        <f t="shared" si="6"/>
        <v>7800</v>
      </c>
      <c r="AX28" s="16">
        <f t="shared" si="7"/>
        <v>6240</v>
      </c>
    </row>
    <row r="29" spans="1:50" ht="16.5" x14ac:dyDescent="0.2">
      <c r="AC29" s="27">
        <v>25</v>
      </c>
      <c r="AD29" s="27">
        <v>3</v>
      </c>
      <c r="AE29" s="27">
        <v>13</v>
      </c>
      <c r="AF29" s="27">
        <f>INDEX($C$6:$C$20,AD29)</f>
        <v>10</v>
      </c>
      <c r="AG29" s="27">
        <f t="shared" si="0"/>
        <v>113</v>
      </c>
      <c r="AH29" s="27">
        <f t="shared" si="1"/>
        <v>82</v>
      </c>
      <c r="AK29" s="19">
        <v>25</v>
      </c>
      <c r="AL29" s="27">
        <v>4</v>
      </c>
      <c r="AM29" s="19">
        <v>2</v>
      </c>
      <c r="AN29" s="16">
        <f t="shared" si="2"/>
        <v>260</v>
      </c>
      <c r="AO29" s="16">
        <f t="shared" si="3"/>
        <v>3900</v>
      </c>
      <c r="AP29" s="16">
        <f t="shared" si="4"/>
        <v>3120</v>
      </c>
      <c r="AS29" s="19">
        <v>25</v>
      </c>
      <c r="AT29" s="27">
        <v>4</v>
      </c>
      <c r="AU29" s="27">
        <v>3</v>
      </c>
      <c r="AV29" s="16">
        <f t="shared" si="5"/>
        <v>520</v>
      </c>
      <c r="AW29" s="16">
        <f t="shared" si="6"/>
        <v>7800</v>
      </c>
      <c r="AX29" s="16">
        <f t="shared" si="7"/>
        <v>6240</v>
      </c>
    </row>
    <row r="30" spans="1:50" ht="16.5" x14ac:dyDescent="0.2">
      <c r="AC30" s="27">
        <v>26</v>
      </c>
      <c r="AD30" s="27">
        <v>3</v>
      </c>
      <c r="AE30" s="27">
        <v>14</v>
      </c>
      <c r="AF30" s="27">
        <f>INDEX($C$6:$C$20,AD30)</f>
        <v>10</v>
      </c>
      <c r="AG30" s="27">
        <f t="shared" si="0"/>
        <v>116</v>
      </c>
      <c r="AH30" s="27">
        <f t="shared" si="1"/>
        <v>85</v>
      </c>
      <c r="AK30" s="19">
        <v>26</v>
      </c>
      <c r="AL30" s="27">
        <v>4</v>
      </c>
      <c r="AM30" s="27">
        <v>3</v>
      </c>
      <c r="AN30" s="16">
        <f t="shared" si="2"/>
        <v>260</v>
      </c>
      <c r="AO30" s="16">
        <f t="shared" si="3"/>
        <v>3900</v>
      </c>
      <c r="AP30" s="16">
        <f t="shared" si="4"/>
        <v>3120</v>
      </c>
      <c r="AS30" s="19">
        <v>26</v>
      </c>
      <c r="AT30" s="27">
        <v>4</v>
      </c>
      <c r="AU30" s="27">
        <v>4</v>
      </c>
      <c r="AV30" s="16">
        <f t="shared" si="5"/>
        <v>520</v>
      </c>
      <c r="AW30" s="16">
        <f t="shared" si="6"/>
        <v>7800</v>
      </c>
      <c r="AX30" s="16">
        <f t="shared" si="7"/>
        <v>6240</v>
      </c>
    </row>
    <row r="31" spans="1:50" ht="16.5" x14ac:dyDescent="0.2">
      <c r="AC31" s="27">
        <v>27</v>
      </c>
      <c r="AD31" s="27">
        <v>3</v>
      </c>
      <c r="AE31" s="27">
        <v>15</v>
      </c>
      <c r="AF31" s="27">
        <f>INDEX($C$6:$C$20,AD31)</f>
        <v>10</v>
      </c>
      <c r="AG31" s="27">
        <f t="shared" si="0"/>
        <v>120</v>
      </c>
      <c r="AH31" s="27">
        <f t="shared" si="1"/>
        <v>88</v>
      </c>
      <c r="AK31" s="19">
        <v>27</v>
      </c>
      <c r="AL31" s="27">
        <v>4</v>
      </c>
      <c r="AM31" s="27">
        <v>4</v>
      </c>
      <c r="AN31" s="16">
        <f t="shared" si="2"/>
        <v>260</v>
      </c>
      <c r="AO31" s="16">
        <f t="shared" si="3"/>
        <v>3900</v>
      </c>
      <c r="AP31" s="16">
        <f t="shared" si="4"/>
        <v>3120</v>
      </c>
      <c r="AS31" s="19">
        <v>27</v>
      </c>
      <c r="AT31" s="27">
        <v>4</v>
      </c>
      <c r="AU31" s="27">
        <v>5</v>
      </c>
      <c r="AV31" s="16">
        <f t="shared" si="5"/>
        <v>520</v>
      </c>
      <c r="AW31" s="16">
        <f t="shared" si="6"/>
        <v>7800</v>
      </c>
      <c r="AX31" s="16">
        <f t="shared" si="7"/>
        <v>6240</v>
      </c>
    </row>
    <row r="32" spans="1:50" ht="16.5" x14ac:dyDescent="0.2">
      <c r="AC32" s="27">
        <v>28</v>
      </c>
      <c r="AD32" s="27">
        <v>4</v>
      </c>
      <c r="AE32" s="27">
        <v>1</v>
      </c>
      <c r="AF32" s="27">
        <f>INDEX($C$6:$C$20,AD32)</f>
        <v>13</v>
      </c>
      <c r="AG32" s="27">
        <f t="shared" si="0"/>
        <v>103</v>
      </c>
      <c r="AH32" s="27">
        <f t="shared" si="1"/>
        <v>73</v>
      </c>
      <c r="AK32" s="19">
        <v>28</v>
      </c>
      <c r="AL32" s="27">
        <v>4</v>
      </c>
      <c r="AM32" s="27">
        <v>5</v>
      </c>
      <c r="AN32" s="16">
        <f t="shared" si="2"/>
        <v>260</v>
      </c>
      <c r="AO32" s="16">
        <f t="shared" si="3"/>
        <v>3900</v>
      </c>
      <c r="AP32" s="16">
        <f t="shared" si="4"/>
        <v>3120</v>
      </c>
      <c r="AS32" s="19">
        <v>28</v>
      </c>
      <c r="AT32" s="27">
        <v>4</v>
      </c>
      <c r="AU32" s="27">
        <v>6</v>
      </c>
      <c r="AV32" s="16">
        <f t="shared" si="5"/>
        <v>520</v>
      </c>
      <c r="AW32" s="16">
        <f t="shared" si="6"/>
        <v>7800</v>
      </c>
      <c r="AX32" s="16">
        <f t="shared" si="7"/>
        <v>6240</v>
      </c>
    </row>
    <row r="33" spans="29:50" ht="16.5" x14ac:dyDescent="0.2">
      <c r="AC33" s="27">
        <v>29</v>
      </c>
      <c r="AD33" s="27">
        <v>4</v>
      </c>
      <c r="AE33" s="27">
        <v>2</v>
      </c>
      <c r="AF33" s="27">
        <f>INDEX($C$6:$C$20,AD33)</f>
        <v>13</v>
      </c>
      <c r="AG33" s="27">
        <f t="shared" si="0"/>
        <v>106</v>
      </c>
      <c r="AH33" s="27">
        <f t="shared" si="1"/>
        <v>77</v>
      </c>
      <c r="AK33" s="19">
        <v>29</v>
      </c>
      <c r="AL33" s="27">
        <v>4</v>
      </c>
      <c r="AM33" s="27">
        <v>6</v>
      </c>
      <c r="AN33" s="16">
        <f t="shared" si="2"/>
        <v>260</v>
      </c>
      <c r="AO33" s="16">
        <f t="shared" si="3"/>
        <v>3900</v>
      </c>
      <c r="AP33" s="16">
        <f t="shared" si="4"/>
        <v>3120</v>
      </c>
      <c r="AS33" s="19">
        <v>29</v>
      </c>
      <c r="AT33" s="27">
        <v>4</v>
      </c>
      <c r="AU33" s="27">
        <v>7</v>
      </c>
      <c r="AV33" s="16">
        <f t="shared" si="5"/>
        <v>520</v>
      </c>
      <c r="AW33" s="16">
        <f t="shared" si="6"/>
        <v>7800</v>
      </c>
      <c r="AX33" s="16">
        <f t="shared" si="7"/>
        <v>6240</v>
      </c>
    </row>
    <row r="34" spans="29:50" ht="16.5" x14ac:dyDescent="0.2">
      <c r="AC34" s="27">
        <v>30</v>
      </c>
      <c r="AD34" s="27">
        <v>4</v>
      </c>
      <c r="AE34" s="27">
        <v>3</v>
      </c>
      <c r="AF34" s="27">
        <f>INDEX($C$6:$C$20,AD34)</f>
        <v>13</v>
      </c>
      <c r="AG34" s="27">
        <f t="shared" si="0"/>
        <v>110</v>
      </c>
      <c r="AH34" s="27">
        <f t="shared" si="1"/>
        <v>81</v>
      </c>
      <c r="AK34" s="19">
        <v>30</v>
      </c>
      <c r="AL34" s="27">
        <v>4</v>
      </c>
      <c r="AM34" s="27">
        <v>7</v>
      </c>
      <c r="AN34" s="16">
        <f t="shared" si="2"/>
        <v>260</v>
      </c>
      <c r="AO34" s="16">
        <f t="shared" si="3"/>
        <v>3900</v>
      </c>
      <c r="AP34" s="16">
        <f t="shared" si="4"/>
        <v>3120</v>
      </c>
      <c r="AS34" s="19">
        <v>30</v>
      </c>
      <c r="AT34" s="27">
        <v>4</v>
      </c>
      <c r="AU34" s="27">
        <v>8</v>
      </c>
      <c r="AV34" s="16">
        <f t="shared" si="5"/>
        <v>520</v>
      </c>
      <c r="AW34" s="16">
        <f t="shared" si="6"/>
        <v>7800</v>
      </c>
      <c r="AX34" s="16">
        <f t="shared" si="7"/>
        <v>6240</v>
      </c>
    </row>
    <row r="35" spans="29:50" ht="16.5" x14ac:dyDescent="0.2">
      <c r="AC35" s="27">
        <v>31</v>
      </c>
      <c r="AD35" s="27">
        <v>4</v>
      </c>
      <c r="AE35" s="27">
        <v>4</v>
      </c>
      <c r="AF35" s="27">
        <f>INDEX($C$6:$C$20,AD35)</f>
        <v>13</v>
      </c>
      <c r="AG35" s="27">
        <f t="shared" si="0"/>
        <v>113</v>
      </c>
      <c r="AH35" s="27">
        <f t="shared" si="1"/>
        <v>85</v>
      </c>
      <c r="AK35" s="19">
        <v>31</v>
      </c>
      <c r="AL35" s="27">
        <v>4</v>
      </c>
      <c r="AM35" s="27">
        <v>8</v>
      </c>
      <c r="AN35" s="16">
        <f t="shared" si="2"/>
        <v>260</v>
      </c>
      <c r="AO35" s="16">
        <f t="shared" si="3"/>
        <v>3900</v>
      </c>
      <c r="AP35" s="16">
        <f t="shared" si="4"/>
        <v>3120</v>
      </c>
      <c r="AS35" s="19">
        <v>31</v>
      </c>
      <c r="AT35" s="27">
        <v>5</v>
      </c>
      <c r="AU35" s="19">
        <v>1</v>
      </c>
      <c r="AV35" s="16">
        <f t="shared" si="5"/>
        <v>640</v>
      </c>
      <c r="AW35" s="16">
        <f t="shared" si="6"/>
        <v>9600</v>
      </c>
      <c r="AX35" s="16">
        <f t="shared" si="7"/>
        <v>8640</v>
      </c>
    </row>
    <row r="36" spans="29:50" ht="16.5" x14ac:dyDescent="0.2">
      <c r="AC36" s="27">
        <v>32</v>
      </c>
      <c r="AD36" s="27">
        <v>4</v>
      </c>
      <c r="AE36" s="27">
        <v>5</v>
      </c>
      <c r="AF36" s="27">
        <f>INDEX($C$6:$C$20,AD36)</f>
        <v>13</v>
      </c>
      <c r="AG36" s="27">
        <f t="shared" si="0"/>
        <v>116</v>
      </c>
      <c r="AH36" s="27">
        <f t="shared" si="1"/>
        <v>88</v>
      </c>
      <c r="AK36" s="19">
        <v>32</v>
      </c>
      <c r="AL36" s="19">
        <v>5</v>
      </c>
      <c r="AM36" s="19">
        <v>1</v>
      </c>
      <c r="AN36" s="16">
        <f t="shared" si="2"/>
        <v>320</v>
      </c>
      <c r="AO36" s="16">
        <f t="shared" si="3"/>
        <v>4800</v>
      </c>
      <c r="AP36" s="16">
        <f t="shared" si="4"/>
        <v>4320</v>
      </c>
      <c r="AS36" s="19">
        <v>32</v>
      </c>
      <c r="AT36" s="27">
        <v>5</v>
      </c>
      <c r="AU36" s="19">
        <v>2</v>
      </c>
      <c r="AV36" s="16">
        <f t="shared" si="5"/>
        <v>640</v>
      </c>
      <c r="AW36" s="16">
        <f t="shared" si="6"/>
        <v>9600</v>
      </c>
      <c r="AX36" s="16">
        <f t="shared" si="7"/>
        <v>8640</v>
      </c>
    </row>
    <row r="37" spans="29:50" ht="16.5" x14ac:dyDescent="0.2">
      <c r="AC37" s="27">
        <v>33</v>
      </c>
      <c r="AD37" s="27">
        <v>4</v>
      </c>
      <c r="AE37" s="27">
        <v>6</v>
      </c>
      <c r="AF37" s="27">
        <f>INDEX($C$6:$C$20,AD37)</f>
        <v>13</v>
      </c>
      <c r="AG37" s="27">
        <f t="shared" si="0"/>
        <v>120</v>
      </c>
      <c r="AH37" s="27">
        <f t="shared" si="1"/>
        <v>92</v>
      </c>
      <c r="AK37" s="19">
        <v>33</v>
      </c>
      <c r="AL37" s="27">
        <v>5</v>
      </c>
      <c r="AM37" s="19">
        <v>2</v>
      </c>
      <c r="AN37" s="16">
        <f t="shared" si="2"/>
        <v>320</v>
      </c>
      <c r="AO37" s="16">
        <f t="shared" si="3"/>
        <v>4800</v>
      </c>
      <c r="AP37" s="16">
        <f t="shared" si="4"/>
        <v>4320</v>
      </c>
      <c r="AS37" s="19">
        <v>33</v>
      </c>
      <c r="AT37" s="27">
        <v>5</v>
      </c>
      <c r="AU37" s="19">
        <v>3</v>
      </c>
      <c r="AV37" s="16">
        <f t="shared" si="5"/>
        <v>640</v>
      </c>
      <c r="AW37" s="16">
        <f t="shared" si="6"/>
        <v>9600</v>
      </c>
      <c r="AX37" s="16">
        <f t="shared" si="7"/>
        <v>8640</v>
      </c>
    </row>
    <row r="38" spans="29:50" ht="16.5" x14ac:dyDescent="0.2">
      <c r="AC38" s="27">
        <v>34</v>
      </c>
      <c r="AD38" s="27">
        <v>4</v>
      </c>
      <c r="AE38" s="27">
        <v>7</v>
      </c>
      <c r="AF38" s="27">
        <f>INDEX($C$6:$C$20,AD38)</f>
        <v>13</v>
      </c>
      <c r="AG38" s="27">
        <f t="shared" si="0"/>
        <v>123</v>
      </c>
      <c r="AH38" s="27">
        <f t="shared" si="1"/>
        <v>96</v>
      </c>
      <c r="AK38" s="19">
        <v>34</v>
      </c>
      <c r="AL38" s="27">
        <v>5</v>
      </c>
      <c r="AM38" s="19">
        <v>3</v>
      </c>
      <c r="AN38" s="16">
        <f t="shared" si="2"/>
        <v>320</v>
      </c>
      <c r="AO38" s="16">
        <f t="shared" si="3"/>
        <v>4800</v>
      </c>
      <c r="AP38" s="16">
        <f t="shared" si="4"/>
        <v>4320</v>
      </c>
      <c r="AS38" s="19">
        <v>34</v>
      </c>
      <c r="AT38" s="27">
        <v>5</v>
      </c>
      <c r="AU38" s="19">
        <v>4</v>
      </c>
      <c r="AV38" s="16">
        <f t="shared" si="5"/>
        <v>640</v>
      </c>
      <c r="AW38" s="16">
        <f t="shared" si="6"/>
        <v>9600</v>
      </c>
      <c r="AX38" s="16">
        <f t="shared" si="7"/>
        <v>8640</v>
      </c>
    </row>
    <row r="39" spans="29:50" ht="16.5" x14ac:dyDescent="0.2">
      <c r="AC39" s="27">
        <v>35</v>
      </c>
      <c r="AD39" s="27">
        <v>4</v>
      </c>
      <c r="AE39" s="27">
        <v>8</v>
      </c>
      <c r="AF39" s="27">
        <f>INDEX($C$6:$C$20,AD39)</f>
        <v>13</v>
      </c>
      <c r="AG39" s="27">
        <f t="shared" si="0"/>
        <v>126</v>
      </c>
      <c r="AH39" s="27">
        <f t="shared" si="1"/>
        <v>100</v>
      </c>
      <c r="AK39" s="19">
        <v>35</v>
      </c>
      <c r="AL39" s="27">
        <v>5</v>
      </c>
      <c r="AM39" s="19">
        <v>4</v>
      </c>
      <c r="AN39" s="16">
        <f t="shared" si="2"/>
        <v>320</v>
      </c>
      <c r="AO39" s="16">
        <f t="shared" si="3"/>
        <v>4800</v>
      </c>
      <c r="AP39" s="16">
        <f t="shared" si="4"/>
        <v>4320</v>
      </c>
      <c r="AS39" s="19">
        <v>35</v>
      </c>
      <c r="AT39" s="27">
        <v>5</v>
      </c>
      <c r="AU39" s="19">
        <v>5</v>
      </c>
      <c r="AV39" s="16">
        <f t="shared" si="5"/>
        <v>640</v>
      </c>
      <c r="AW39" s="16">
        <f t="shared" si="6"/>
        <v>9600</v>
      </c>
      <c r="AX39" s="16">
        <f t="shared" si="7"/>
        <v>8640</v>
      </c>
    </row>
    <row r="40" spans="29:50" ht="16.5" x14ac:dyDescent="0.2">
      <c r="AC40" s="27">
        <v>36</v>
      </c>
      <c r="AD40" s="27">
        <v>4</v>
      </c>
      <c r="AE40" s="27">
        <v>9</v>
      </c>
      <c r="AF40" s="27">
        <f>INDEX($C$6:$C$20,AD40)</f>
        <v>13</v>
      </c>
      <c r="AG40" s="27">
        <f t="shared" si="0"/>
        <v>130</v>
      </c>
      <c r="AH40" s="27">
        <f t="shared" si="1"/>
        <v>104</v>
      </c>
      <c r="AK40" s="19">
        <v>36</v>
      </c>
      <c r="AL40" s="27">
        <v>5</v>
      </c>
      <c r="AM40" s="19">
        <v>5</v>
      </c>
      <c r="AN40" s="16">
        <f t="shared" si="2"/>
        <v>320</v>
      </c>
      <c r="AO40" s="16">
        <f t="shared" si="3"/>
        <v>4800</v>
      </c>
      <c r="AP40" s="16">
        <f t="shared" si="4"/>
        <v>4320</v>
      </c>
      <c r="AS40" s="19">
        <v>36</v>
      </c>
      <c r="AT40" s="27">
        <v>5</v>
      </c>
      <c r="AU40" s="19">
        <v>6</v>
      </c>
      <c r="AV40" s="16">
        <f t="shared" si="5"/>
        <v>640</v>
      </c>
      <c r="AW40" s="16">
        <f t="shared" si="6"/>
        <v>9600</v>
      </c>
      <c r="AX40" s="16">
        <f t="shared" si="7"/>
        <v>8640</v>
      </c>
    </row>
    <row r="41" spans="29:50" ht="16.5" x14ac:dyDescent="0.2">
      <c r="AC41" s="27">
        <v>37</v>
      </c>
      <c r="AD41" s="27">
        <v>4</v>
      </c>
      <c r="AE41" s="27">
        <v>10</v>
      </c>
      <c r="AF41" s="27">
        <f>INDEX($C$6:$C$20,AD41)</f>
        <v>13</v>
      </c>
      <c r="AG41" s="27">
        <f t="shared" si="0"/>
        <v>133</v>
      </c>
      <c r="AH41" s="27">
        <f t="shared" si="1"/>
        <v>107</v>
      </c>
      <c r="AK41" s="19">
        <v>37</v>
      </c>
      <c r="AL41" s="27">
        <v>5</v>
      </c>
      <c r="AM41" s="19">
        <v>6</v>
      </c>
      <c r="AN41" s="16">
        <f t="shared" si="2"/>
        <v>320</v>
      </c>
      <c r="AO41" s="16">
        <f t="shared" si="3"/>
        <v>4800</v>
      </c>
      <c r="AP41" s="16">
        <f t="shared" si="4"/>
        <v>4320</v>
      </c>
      <c r="AS41" s="19">
        <v>37</v>
      </c>
      <c r="AT41" s="27">
        <v>5</v>
      </c>
      <c r="AU41" s="19">
        <v>7</v>
      </c>
      <c r="AV41" s="16">
        <f t="shared" si="5"/>
        <v>640</v>
      </c>
      <c r="AW41" s="16">
        <f t="shared" si="6"/>
        <v>9600</v>
      </c>
      <c r="AX41" s="16">
        <f t="shared" si="7"/>
        <v>8640</v>
      </c>
    </row>
    <row r="42" spans="29:50" ht="16.5" x14ac:dyDescent="0.2">
      <c r="AC42" s="27">
        <v>38</v>
      </c>
      <c r="AD42" s="27">
        <v>4</v>
      </c>
      <c r="AE42" s="27">
        <v>11</v>
      </c>
      <c r="AF42" s="27">
        <f>INDEX($C$6:$C$20,AD42)</f>
        <v>13</v>
      </c>
      <c r="AG42" s="27">
        <f t="shared" si="0"/>
        <v>136</v>
      </c>
      <c r="AH42" s="27">
        <f t="shared" si="1"/>
        <v>111</v>
      </c>
      <c r="AK42" s="19">
        <v>38</v>
      </c>
      <c r="AL42" s="27">
        <v>5</v>
      </c>
      <c r="AM42" s="19">
        <v>7</v>
      </c>
      <c r="AN42" s="16">
        <f t="shared" si="2"/>
        <v>320</v>
      </c>
      <c r="AO42" s="16">
        <f t="shared" si="3"/>
        <v>4800</v>
      </c>
      <c r="AP42" s="16">
        <f t="shared" si="4"/>
        <v>4320</v>
      </c>
      <c r="AS42" s="19">
        <v>38</v>
      </c>
      <c r="AT42" s="27">
        <v>5</v>
      </c>
      <c r="AU42" s="19">
        <v>8</v>
      </c>
      <c r="AV42" s="16">
        <f t="shared" si="5"/>
        <v>640</v>
      </c>
      <c r="AW42" s="16">
        <f t="shared" si="6"/>
        <v>9600</v>
      </c>
      <c r="AX42" s="16">
        <f t="shared" si="7"/>
        <v>8640</v>
      </c>
    </row>
    <row r="43" spans="29:50" ht="16.5" x14ac:dyDescent="0.2">
      <c r="AC43" s="27">
        <v>39</v>
      </c>
      <c r="AD43" s="27">
        <v>4</v>
      </c>
      <c r="AE43" s="27">
        <v>12</v>
      </c>
      <c r="AF43" s="27">
        <f>INDEX($C$6:$C$20,AD43)</f>
        <v>13</v>
      </c>
      <c r="AG43" s="27">
        <f t="shared" si="0"/>
        <v>140</v>
      </c>
      <c r="AH43" s="27">
        <f t="shared" si="1"/>
        <v>115</v>
      </c>
      <c r="AK43" s="19">
        <v>39</v>
      </c>
      <c r="AL43" s="27">
        <v>5</v>
      </c>
      <c r="AM43" s="19">
        <v>8</v>
      </c>
      <c r="AN43" s="16">
        <f t="shared" si="2"/>
        <v>320</v>
      </c>
      <c r="AO43" s="16">
        <f t="shared" si="3"/>
        <v>4800</v>
      </c>
      <c r="AP43" s="16">
        <f t="shared" si="4"/>
        <v>4320</v>
      </c>
      <c r="AS43" s="19">
        <v>39</v>
      </c>
      <c r="AT43" s="27">
        <v>5</v>
      </c>
      <c r="AU43" s="19">
        <v>9</v>
      </c>
      <c r="AV43" s="16">
        <f t="shared" si="5"/>
        <v>640</v>
      </c>
      <c r="AW43" s="16">
        <f t="shared" si="6"/>
        <v>9600</v>
      </c>
      <c r="AX43" s="16">
        <f t="shared" si="7"/>
        <v>8640</v>
      </c>
    </row>
    <row r="44" spans="29:50" ht="16.5" x14ac:dyDescent="0.2">
      <c r="AC44" s="27">
        <v>40</v>
      </c>
      <c r="AD44" s="27">
        <v>4</v>
      </c>
      <c r="AE44" s="27">
        <v>13</v>
      </c>
      <c r="AF44" s="27">
        <f>INDEX($C$6:$C$20,AD44)</f>
        <v>13</v>
      </c>
      <c r="AG44" s="27">
        <f t="shared" si="0"/>
        <v>143</v>
      </c>
      <c r="AH44" s="27">
        <f t="shared" si="1"/>
        <v>119</v>
      </c>
      <c r="AK44" s="19">
        <v>40</v>
      </c>
      <c r="AL44" s="27">
        <v>5</v>
      </c>
      <c r="AM44" s="19">
        <v>9</v>
      </c>
      <c r="AN44" s="16">
        <f t="shared" si="2"/>
        <v>320</v>
      </c>
      <c r="AO44" s="16">
        <f t="shared" si="3"/>
        <v>4800</v>
      </c>
      <c r="AP44" s="16">
        <f t="shared" si="4"/>
        <v>4320</v>
      </c>
      <c r="AS44" s="19">
        <v>40</v>
      </c>
      <c r="AT44" s="27">
        <v>5</v>
      </c>
      <c r="AU44" s="19">
        <v>10</v>
      </c>
      <c r="AV44" s="16">
        <f t="shared" si="5"/>
        <v>640</v>
      </c>
      <c r="AW44" s="16">
        <f t="shared" si="6"/>
        <v>9600</v>
      </c>
      <c r="AX44" s="16">
        <f t="shared" si="7"/>
        <v>8640</v>
      </c>
    </row>
    <row r="45" spans="29:50" ht="16.5" x14ac:dyDescent="0.2">
      <c r="AC45" s="27">
        <v>41</v>
      </c>
      <c r="AD45" s="27">
        <v>4</v>
      </c>
      <c r="AE45" s="27">
        <v>14</v>
      </c>
      <c r="AF45" s="27">
        <f>INDEX($C$6:$C$20,AD45)</f>
        <v>13</v>
      </c>
      <c r="AG45" s="27">
        <f t="shared" si="0"/>
        <v>146</v>
      </c>
      <c r="AH45" s="27">
        <f t="shared" si="1"/>
        <v>122</v>
      </c>
      <c r="AK45" s="19">
        <v>41</v>
      </c>
      <c r="AL45" s="27">
        <v>5</v>
      </c>
      <c r="AM45" s="19">
        <v>10</v>
      </c>
      <c r="AN45" s="16">
        <f t="shared" si="2"/>
        <v>320</v>
      </c>
      <c r="AO45" s="16">
        <f t="shared" si="3"/>
        <v>4800</v>
      </c>
      <c r="AP45" s="16">
        <f t="shared" si="4"/>
        <v>4320</v>
      </c>
      <c r="AS45" s="19">
        <v>41</v>
      </c>
      <c r="AT45" s="27">
        <v>5</v>
      </c>
      <c r="AU45" s="19">
        <v>11</v>
      </c>
      <c r="AV45" s="16">
        <f t="shared" si="5"/>
        <v>640</v>
      </c>
      <c r="AW45" s="16">
        <f t="shared" si="6"/>
        <v>9600</v>
      </c>
      <c r="AX45" s="16">
        <f t="shared" si="7"/>
        <v>8640</v>
      </c>
    </row>
    <row r="46" spans="29:50" ht="16.5" x14ac:dyDescent="0.2">
      <c r="AC46" s="27">
        <v>42</v>
      </c>
      <c r="AD46" s="27">
        <v>4</v>
      </c>
      <c r="AE46" s="27">
        <v>15</v>
      </c>
      <c r="AF46" s="27">
        <f>INDEX($C$6:$C$20,AD46)</f>
        <v>13</v>
      </c>
      <c r="AG46" s="27">
        <f t="shared" si="0"/>
        <v>150</v>
      </c>
      <c r="AH46" s="27">
        <f t="shared" si="1"/>
        <v>126</v>
      </c>
      <c r="AK46" s="19">
        <v>42</v>
      </c>
      <c r="AL46" s="27">
        <v>5</v>
      </c>
      <c r="AM46" s="19">
        <v>11</v>
      </c>
      <c r="AN46" s="16">
        <f t="shared" si="2"/>
        <v>320</v>
      </c>
      <c r="AO46" s="16">
        <f t="shared" si="3"/>
        <v>4800</v>
      </c>
      <c r="AP46" s="16">
        <f t="shared" si="4"/>
        <v>4320</v>
      </c>
      <c r="AS46" s="19">
        <v>42</v>
      </c>
      <c r="AT46" s="27">
        <v>5</v>
      </c>
      <c r="AU46" s="19">
        <v>12</v>
      </c>
      <c r="AV46" s="16">
        <f t="shared" si="5"/>
        <v>640</v>
      </c>
      <c r="AW46" s="16">
        <f t="shared" si="6"/>
        <v>9600</v>
      </c>
      <c r="AX46" s="16">
        <f t="shared" si="7"/>
        <v>8640</v>
      </c>
    </row>
    <row r="47" spans="29:50" ht="16.5" x14ac:dyDescent="0.2">
      <c r="AC47" s="27">
        <v>43</v>
      </c>
      <c r="AD47" s="27">
        <v>5</v>
      </c>
      <c r="AE47" s="27">
        <v>1</v>
      </c>
      <c r="AF47" s="27">
        <f>INDEX($C$6:$C$20,AD47)</f>
        <v>16</v>
      </c>
      <c r="AG47" s="27">
        <f t="shared" si="0"/>
        <v>132</v>
      </c>
      <c r="AH47" s="27">
        <f t="shared" si="1"/>
        <v>106</v>
      </c>
      <c r="AK47" s="19">
        <v>43</v>
      </c>
      <c r="AL47" s="27">
        <v>5</v>
      </c>
      <c r="AM47" s="19">
        <v>12</v>
      </c>
      <c r="AN47" s="16">
        <f t="shared" si="2"/>
        <v>320</v>
      </c>
      <c r="AO47" s="16">
        <f t="shared" si="3"/>
        <v>4800</v>
      </c>
      <c r="AP47" s="16">
        <f t="shared" si="4"/>
        <v>4320</v>
      </c>
      <c r="AS47" s="19">
        <v>43</v>
      </c>
      <c r="AT47" s="27">
        <v>5</v>
      </c>
      <c r="AU47" s="19">
        <v>13</v>
      </c>
      <c r="AV47" s="16">
        <f t="shared" si="5"/>
        <v>640</v>
      </c>
      <c r="AW47" s="16">
        <f t="shared" si="6"/>
        <v>9600</v>
      </c>
      <c r="AX47" s="16">
        <f t="shared" si="7"/>
        <v>8640</v>
      </c>
    </row>
    <row r="48" spans="29:50" ht="16.5" x14ac:dyDescent="0.2">
      <c r="AC48" s="27">
        <v>44</v>
      </c>
      <c r="AD48" s="27">
        <v>5</v>
      </c>
      <c r="AE48" s="27">
        <v>2</v>
      </c>
      <c r="AF48" s="27">
        <f>INDEX($C$6:$C$20,AD48)</f>
        <v>16</v>
      </c>
      <c r="AG48" s="27">
        <f t="shared" si="0"/>
        <v>134</v>
      </c>
      <c r="AH48" s="27">
        <f t="shared" si="1"/>
        <v>109</v>
      </c>
      <c r="AK48" s="19">
        <v>44</v>
      </c>
      <c r="AL48" s="27">
        <v>5</v>
      </c>
      <c r="AM48" s="19">
        <v>13</v>
      </c>
      <c r="AN48" s="16">
        <f t="shared" si="2"/>
        <v>320</v>
      </c>
      <c r="AO48" s="16">
        <f t="shared" si="3"/>
        <v>4800</v>
      </c>
      <c r="AP48" s="16">
        <f t="shared" si="4"/>
        <v>4320</v>
      </c>
      <c r="AS48" s="19">
        <v>44</v>
      </c>
      <c r="AT48" s="27">
        <v>5</v>
      </c>
      <c r="AU48" s="19">
        <v>14</v>
      </c>
      <c r="AV48" s="16">
        <f t="shared" si="5"/>
        <v>640</v>
      </c>
      <c r="AW48" s="16">
        <f t="shared" si="6"/>
        <v>9600</v>
      </c>
      <c r="AX48" s="16">
        <f t="shared" si="7"/>
        <v>8640</v>
      </c>
    </row>
    <row r="49" spans="29:50" ht="16.5" x14ac:dyDescent="0.2">
      <c r="AC49" s="27">
        <v>45</v>
      </c>
      <c r="AD49" s="27">
        <v>5</v>
      </c>
      <c r="AE49" s="27">
        <v>3</v>
      </c>
      <c r="AF49" s="27">
        <f>INDEX($C$6:$C$20,AD49)</f>
        <v>16</v>
      </c>
      <c r="AG49" s="27">
        <f t="shared" si="0"/>
        <v>136</v>
      </c>
      <c r="AH49" s="27">
        <f t="shared" si="1"/>
        <v>112</v>
      </c>
      <c r="AK49" s="19">
        <v>45</v>
      </c>
      <c r="AL49" s="27">
        <v>5</v>
      </c>
      <c r="AM49" s="19">
        <v>14</v>
      </c>
      <c r="AN49" s="16">
        <f t="shared" si="2"/>
        <v>320</v>
      </c>
      <c r="AO49" s="16">
        <f t="shared" si="3"/>
        <v>4800</v>
      </c>
      <c r="AP49" s="16">
        <f t="shared" si="4"/>
        <v>4320</v>
      </c>
      <c r="AS49" s="19">
        <v>45</v>
      </c>
      <c r="AT49" s="27">
        <v>5</v>
      </c>
      <c r="AU49" s="19">
        <v>15</v>
      </c>
      <c r="AV49" s="16">
        <f t="shared" si="5"/>
        <v>640</v>
      </c>
      <c r="AW49" s="16">
        <f t="shared" si="6"/>
        <v>9600</v>
      </c>
      <c r="AX49" s="16">
        <f t="shared" si="7"/>
        <v>8640</v>
      </c>
    </row>
    <row r="50" spans="29:50" ht="16.5" x14ac:dyDescent="0.2">
      <c r="AC50" s="27">
        <v>46</v>
      </c>
      <c r="AD50" s="27">
        <v>5</v>
      </c>
      <c r="AE50" s="27">
        <v>4</v>
      </c>
      <c r="AF50" s="27">
        <f>INDEX($C$6:$C$20,AD50)</f>
        <v>16</v>
      </c>
      <c r="AG50" s="27">
        <f t="shared" si="0"/>
        <v>138</v>
      </c>
      <c r="AH50" s="27">
        <f t="shared" si="1"/>
        <v>114</v>
      </c>
      <c r="AK50" s="19">
        <v>46</v>
      </c>
      <c r="AL50" s="27">
        <v>5</v>
      </c>
      <c r="AM50" s="19">
        <v>15</v>
      </c>
      <c r="AN50" s="16">
        <f t="shared" si="2"/>
        <v>320</v>
      </c>
      <c r="AO50" s="16">
        <f t="shared" si="3"/>
        <v>4800</v>
      </c>
      <c r="AP50" s="16">
        <f t="shared" si="4"/>
        <v>4320</v>
      </c>
      <c r="AS50" s="19">
        <v>46</v>
      </c>
      <c r="AT50" s="27">
        <v>6</v>
      </c>
      <c r="AU50" s="19">
        <v>1</v>
      </c>
      <c r="AV50" s="16">
        <f t="shared" si="5"/>
        <v>800</v>
      </c>
      <c r="AW50" s="16">
        <f t="shared" si="6"/>
        <v>12000</v>
      </c>
      <c r="AX50" s="16">
        <f t="shared" si="7"/>
        <v>12000</v>
      </c>
    </row>
    <row r="51" spans="29:50" ht="16.5" x14ac:dyDescent="0.2">
      <c r="AC51" s="27">
        <v>47</v>
      </c>
      <c r="AD51" s="27">
        <v>5</v>
      </c>
      <c r="AE51" s="27">
        <v>5</v>
      </c>
      <c r="AF51" s="27">
        <f>INDEX($C$6:$C$20,AD51)</f>
        <v>16</v>
      </c>
      <c r="AG51" s="27">
        <f t="shared" si="0"/>
        <v>140</v>
      </c>
      <c r="AH51" s="27">
        <f t="shared" si="1"/>
        <v>117</v>
      </c>
      <c r="AK51" s="19">
        <v>47</v>
      </c>
      <c r="AL51" s="27">
        <v>6</v>
      </c>
      <c r="AM51" s="19">
        <v>1</v>
      </c>
      <c r="AN51" s="16">
        <f t="shared" si="2"/>
        <v>400</v>
      </c>
      <c r="AO51" s="16">
        <f t="shared" si="3"/>
        <v>6000</v>
      </c>
      <c r="AP51" s="16">
        <f t="shared" si="4"/>
        <v>6000</v>
      </c>
      <c r="AS51" s="19">
        <v>47</v>
      </c>
      <c r="AT51" s="27">
        <v>6</v>
      </c>
      <c r="AU51" s="19">
        <v>2</v>
      </c>
      <c r="AV51" s="16">
        <f t="shared" si="5"/>
        <v>800</v>
      </c>
      <c r="AW51" s="16">
        <f t="shared" si="6"/>
        <v>12000</v>
      </c>
      <c r="AX51" s="16">
        <f t="shared" si="7"/>
        <v>12000</v>
      </c>
    </row>
    <row r="52" spans="29:50" ht="16.5" x14ac:dyDescent="0.2">
      <c r="AC52" s="27">
        <v>48</v>
      </c>
      <c r="AD52" s="27">
        <v>5</v>
      </c>
      <c r="AE52" s="27">
        <v>6</v>
      </c>
      <c r="AF52" s="27">
        <f>INDEX($C$6:$C$20,AD52)</f>
        <v>16</v>
      </c>
      <c r="AG52" s="27">
        <f t="shared" si="0"/>
        <v>142</v>
      </c>
      <c r="AH52" s="27">
        <f t="shared" si="1"/>
        <v>120</v>
      </c>
      <c r="AK52" s="19">
        <v>48</v>
      </c>
      <c r="AL52" s="27">
        <v>6</v>
      </c>
      <c r="AM52" s="19">
        <v>2</v>
      </c>
      <c r="AN52" s="16">
        <f t="shared" si="2"/>
        <v>400</v>
      </c>
      <c r="AO52" s="16">
        <f t="shared" si="3"/>
        <v>6000</v>
      </c>
      <c r="AP52" s="16">
        <f t="shared" si="4"/>
        <v>6000</v>
      </c>
      <c r="AS52" s="19">
        <v>48</v>
      </c>
      <c r="AT52" s="27">
        <v>6</v>
      </c>
      <c r="AU52" s="19">
        <v>3</v>
      </c>
      <c r="AV52" s="16">
        <f t="shared" si="5"/>
        <v>800</v>
      </c>
      <c r="AW52" s="16">
        <f t="shared" si="6"/>
        <v>12000</v>
      </c>
      <c r="AX52" s="16">
        <f t="shared" si="7"/>
        <v>12000</v>
      </c>
    </row>
    <row r="53" spans="29:50" ht="16.5" x14ac:dyDescent="0.2">
      <c r="AC53" s="27">
        <v>49</v>
      </c>
      <c r="AD53" s="27">
        <v>5</v>
      </c>
      <c r="AE53" s="27">
        <v>7</v>
      </c>
      <c r="AF53" s="27">
        <f>INDEX($C$6:$C$20,AD53)</f>
        <v>16</v>
      </c>
      <c r="AG53" s="27">
        <f t="shared" si="0"/>
        <v>144</v>
      </c>
      <c r="AH53" s="27">
        <f t="shared" si="1"/>
        <v>122</v>
      </c>
      <c r="AK53" s="19">
        <v>49</v>
      </c>
      <c r="AL53" s="27">
        <v>6</v>
      </c>
      <c r="AM53" s="19">
        <v>3</v>
      </c>
      <c r="AN53" s="16">
        <f t="shared" si="2"/>
        <v>400</v>
      </c>
      <c r="AO53" s="16">
        <f t="shared" si="3"/>
        <v>6000</v>
      </c>
      <c r="AP53" s="16">
        <f t="shared" si="4"/>
        <v>6000</v>
      </c>
      <c r="AS53" s="19">
        <v>49</v>
      </c>
      <c r="AT53" s="27">
        <v>6</v>
      </c>
      <c r="AU53" s="19">
        <v>4</v>
      </c>
      <c r="AV53" s="16">
        <f t="shared" si="5"/>
        <v>800</v>
      </c>
      <c r="AW53" s="16">
        <f t="shared" si="6"/>
        <v>12000</v>
      </c>
      <c r="AX53" s="16">
        <f t="shared" si="7"/>
        <v>12000</v>
      </c>
    </row>
    <row r="54" spans="29:50" ht="16.5" x14ac:dyDescent="0.2">
      <c r="AC54" s="27">
        <v>50</v>
      </c>
      <c r="AD54" s="27">
        <v>5</v>
      </c>
      <c r="AE54" s="27">
        <v>8</v>
      </c>
      <c r="AF54" s="27">
        <f>INDEX($C$6:$C$20,AD54)</f>
        <v>16</v>
      </c>
      <c r="AG54" s="27">
        <f t="shared" si="0"/>
        <v>146</v>
      </c>
      <c r="AH54" s="27">
        <f t="shared" si="1"/>
        <v>125</v>
      </c>
      <c r="AK54" s="19">
        <v>50</v>
      </c>
      <c r="AL54" s="27">
        <v>6</v>
      </c>
      <c r="AM54" s="19">
        <v>4</v>
      </c>
      <c r="AN54" s="16">
        <f t="shared" si="2"/>
        <v>400</v>
      </c>
      <c r="AO54" s="16">
        <f t="shared" si="3"/>
        <v>6000</v>
      </c>
      <c r="AP54" s="16">
        <f t="shared" si="4"/>
        <v>6000</v>
      </c>
      <c r="AS54" s="19">
        <v>50</v>
      </c>
      <c r="AT54" s="27">
        <v>6</v>
      </c>
      <c r="AU54" s="19">
        <v>5</v>
      </c>
      <c r="AV54" s="16">
        <f t="shared" si="5"/>
        <v>800</v>
      </c>
      <c r="AW54" s="16">
        <f t="shared" si="6"/>
        <v>12000</v>
      </c>
      <c r="AX54" s="16">
        <f t="shared" si="7"/>
        <v>12000</v>
      </c>
    </row>
    <row r="55" spans="29:50" ht="16.5" x14ac:dyDescent="0.2">
      <c r="AC55" s="27">
        <v>51</v>
      </c>
      <c r="AD55" s="27">
        <v>5</v>
      </c>
      <c r="AE55" s="27">
        <v>9</v>
      </c>
      <c r="AF55" s="27">
        <f>INDEX($C$6:$C$20,AD55)</f>
        <v>16</v>
      </c>
      <c r="AG55" s="27">
        <f t="shared" si="0"/>
        <v>148</v>
      </c>
      <c r="AH55" s="27">
        <f t="shared" si="1"/>
        <v>128</v>
      </c>
      <c r="AK55" s="19">
        <v>51</v>
      </c>
      <c r="AL55" s="27">
        <v>6</v>
      </c>
      <c r="AM55" s="19">
        <v>5</v>
      </c>
      <c r="AN55" s="16">
        <f t="shared" si="2"/>
        <v>400</v>
      </c>
      <c r="AO55" s="16">
        <f t="shared" si="3"/>
        <v>6000</v>
      </c>
      <c r="AP55" s="16">
        <f t="shared" si="4"/>
        <v>6000</v>
      </c>
      <c r="AS55" s="19">
        <v>51</v>
      </c>
      <c r="AT55" s="27">
        <v>6</v>
      </c>
      <c r="AU55" s="19">
        <v>6</v>
      </c>
      <c r="AV55" s="16">
        <f t="shared" si="5"/>
        <v>800</v>
      </c>
      <c r="AW55" s="16">
        <f t="shared" si="6"/>
        <v>12000</v>
      </c>
      <c r="AX55" s="16">
        <f t="shared" si="7"/>
        <v>12000</v>
      </c>
    </row>
    <row r="56" spans="29:50" ht="16.5" x14ac:dyDescent="0.2">
      <c r="AC56" s="27">
        <v>52</v>
      </c>
      <c r="AD56" s="27">
        <v>5</v>
      </c>
      <c r="AE56" s="27">
        <v>10</v>
      </c>
      <c r="AF56" s="27">
        <f>INDEX($C$6:$C$20,AD56)</f>
        <v>16</v>
      </c>
      <c r="AG56" s="27">
        <f t="shared" si="0"/>
        <v>150</v>
      </c>
      <c r="AH56" s="27">
        <f t="shared" si="1"/>
        <v>130</v>
      </c>
      <c r="AK56" s="19">
        <v>52</v>
      </c>
      <c r="AL56" s="27">
        <v>6</v>
      </c>
      <c r="AM56" s="19">
        <v>6</v>
      </c>
      <c r="AN56" s="16">
        <f t="shared" si="2"/>
        <v>400</v>
      </c>
      <c r="AO56" s="16">
        <f t="shared" si="3"/>
        <v>6000</v>
      </c>
      <c r="AP56" s="16">
        <f t="shared" si="4"/>
        <v>6000</v>
      </c>
      <c r="AS56" s="19">
        <v>52</v>
      </c>
      <c r="AT56" s="27">
        <v>6</v>
      </c>
      <c r="AU56" s="19">
        <v>7</v>
      </c>
      <c r="AV56" s="16">
        <f t="shared" si="5"/>
        <v>800</v>
      </c>
      <c r="AW56" s="16">
        <f t="shared" si="6"/>
        <v>12000</v>
      </c>
      <c r="AX56" s="16">
        <f t="shared" si="7"/>
        <v>12000</v>
      </c>
    </row>
    <row r="57" spans="29:50" ht="16.5" x14ac:dyDescent="0.2">
      <c r="AC57" s="27">
        <v>53</v>
      </c>
      <c r="AD57" s="27">
        <v>5</v>
      </c>
      <c r="AE57" s="27">
        <v>11</v>
      </c>
      <c r="AF57" s="27">
        <f>INDEX($C$6:$C$20,AD57)</f>
        <v>16</v>
      </c>
      <c r="AG57" s="27">
        <f t="shared" si="0"/>
        <v>152</v>
      </c>
      <c r="AH57" s="27">
        <f t="shared" si="1"/>
        <v>133</v>
      </c>
      <c r="AK57" s="19">
        <v>53</v>
      </c>
      <c r="AL57" s="27">
        <v>6</v>
      </c>
      <c r="AM57" s="19">
        <v>7</v>
      </c>
      <c r="AN57" s="16">
        <f t="shared" si="2"/>
        <v>400</v>
      </c>
      <c r="AO57" s="16">
        <f t="shared" si="3"/>
        <v>6000</v>
      </c>
      <c r="AP57" s="16">
        <f t="shared" si="4"/>
        <v>6000</v>
      </c>
      <c r="AS57" s="19">
        <v>53</v>
      </c>
      <c r="AT57" s="27">
        <v>6</v>
      </c>
      <c r="AU57" s="19">
        <v>8</v>
      </c>
      <c r="AV57" s="16">
        <f t="shared" si="5"/>
        <v>800</v>
      </c>
      <c r="AW57" s="16">
        <f t="shared" si="6"/>
        <v>12000</v>
      </c>
      <c r="AX57" s="16">
        <f t="shared" si="7"/>
        <v>12000</v>
      </c>
    </row>
    <row r="58" spans="29:50" ht="16.5" x14ac:dyDescent="0.2">
      <c r="AC58" s="27">
        <v>54</v>
      </c>
      <c r="AD58" s="27">
        <v>5</v>
      </c>
      <c r="AE58" s="27">
        <v>12</v>
      </c>
      <c r="AF58" s="27">
        <f>INDEX($C$6:$C$20,AD58)</f>
        <v>16</v>
      </c>
      <c r="AG58" s="27">
        <f t="shared" si="0"/>
        <v>154</v>
      </c>
      <c r="AH58" s="27">
        <f t="shared" si="1"/>
        <v>136</v>
      </c>
      <c r="AK58" s="19">
        <v>54</v>
      </c>
      <c r="AL58" s="27">
        <v>6</v>
      </c>
      <c r="AM58" s="19">
        <v>8</v>
      </c>
      <c r="AN58" s="16">
        <f t="shared" si="2"/>
        <v>400</v>
      </c>
      <c r="AO58" s="16">
        <f t="shared" si="3"/>
        <v>6000</v>
      </c>
      <c r="AP58" s="16">
        <f t="shared" si="4"/>
        <v>6000</v>
      </c>
      <c r="AS58" s="19">
        <v>54</v>
      </c>
      <c r="AT58" s="27">
        <v>6</v>
      </c>
      <c r="AU58" s="19">
        <v>9</v>
      </c>
      <c r="AV58" s="16">
        <f t="shared" si="5"/>
        <v>800</v>
      </c>
      <c r="AW58" s="16">
        <f t="shared" si="6"/>
        <v>12000</v>
      </c>
      <c r="AX58" s="16">
        <f t="shared" si="7"/>
        <v>12000</v>
      </c>
    </row>
    <row r="59" spans="29:50" ht="16.5" x14ac:dyDescent="0.2">
      <c r="AC59" s="27">
        <v>55</v>
      </c>
      <c r="AD59" s="27">
        <v>5</v>
      </c>
      <c r="AE59" s="27">
        <v>13</v>
      </c>
      <c r="AF59" s="27">
        <f>INDEX($C$6:$C$20,AD59)</f>
        <v>16</v>
      </c>
      <c r="AG59" s="27">
        <f t="shared" si="0"/>
        <v>156</v>
      </c>
      <c r="AH59" s="27">
        <f t="shared" si="1"/>
        <v>138</v>
      </c>
      <c r="AK59" s="19">
        <v>55</v>
      </c>
      <c r="AL59" s="27">
        <v>6</v>
      </c>
      <c r="AM59" s="19">
        <v>9</v>
      </c>
      <c r="AN59" s="16">
        <f t="shared" si="2"/>
        <v>400</v>
      </c>
      <c r="AO59" s="16">
        <f t="shared" si="3"/>
        <v>6000</v>
      </c>
      <c r="AP59" s="16">
        <f t="shared" si="4"/>
        <v>6000</v>
      </c>
      <c r="AS59" s="19">
        <v>55</v>
      </c>
      <c r="AT59" s="27">
        <v>6</v>
      </c>
      <c r="AU59" s="19">
        <v>10</v>
      </c>
      <c r="AV59" s="16">
        <f t="shared" si="5"/>
        <v>800</v>
      </c>
      <c r="AW59" s="16">
        <f t="shared" si="6"/>
        <v>12000</v>
      </c>
      <c r="AX59" s="16">
        <f t="shared" si="7"/>
        <v>12000</v>
      </c>
    </row>
    <row r="60" spans="29:50" ht="16.5" x14ac:dyDescent="0.2">
      <c r="AC60" s="27">
        <v>56</v>
      </c>
      <c r="AD60" s="27">
        <v>5</v>
      </c>
      <c r="AE60" s="27">
        <v>14</v>
      </c>
      <c r="AF60" s="27">
        <f>INDEX($C$6:$C$20,AD60)</f>
        <v>16</v>
      </c>
      <c r="AG60" s="27">
        <f t="shared" si="0"/>
        <v>158</v>
      </c>
      <c r="AH60" s="27">
        <f t="shared" si="1"/>
        <v>141</v>
      </c>
      <c r="AK60" s="19">
        <v>56</v>
      </c>
      <c r="AL60" s="27">
        <v>6</v>
      </c>
      <c r="AM60" s="19">
        <v>10</v>
      </c>
      <c r="AN60" s="16">
        <f t="shared" si="2"/>
        <v>400</v>
      </c>
      <c r="AO60" s="16">
        <f t="shared" si="3"/>
        <v>6000</v>
      </c>
      <c r="AP60" s="16">
        <f t="shared" si="4"/>
        <v>6000</v>
      </c>
      <c r="AS60" s="19">
        <v>56</v>
      </c>
      <c r="AT60" s="27">
        <v>6</v>
      </c>
      <c r="AU60" s="19">
        <v>11</v>
      </c>
      <c r="AV60" s="16">
        <f t="shared" si="5"/>
        <v>800</v>
      </c>
      <c r="AW60" s="16">
        <f t="shared" si="6"/>
        <v>12000</v>
      </c>
      <c r="AX60" s="16">
        <f t="shared" si="7"/>
        <v>12000</v>
      </c>
    </row>
    <row r="61" spans="29:50" ht="16.5" x14ac:dyDescent="0.2">
      <c r="AC61" s="27">
        <v>57</v>
      </c>
      <c r="AD61" s="27">
        <v>5</v>
      </c>
      <c r="AE61" s="27">
        <v>15</v>
      </c>
      <c r="AF61" s="27">
        <f>INDEX($C$6:$C$20,AD61)</f>
        <v>16</v>
      </c>
      <c r="AG61" s="27">
        <f t="shared" si="0"/>
        <v>160</v>
      </c>
      <c r="AH61" s="27">
        <f t="shared" si="1"/>
        <v>144</v>
      </c>
      <c r="AK61" s="19">
        <v>57</v>
      </c>
      <c r="AL61" s="27">
        <v>6</v>
      </c>
      <c r="AM61" s="19">
        <v>11</v>
      </c>
      <c r="AN61" s="16">
        <f t="shared" si="2"/>
        <v>400</v>
      </c>
      <c r="AO61" s="16">
        <f t="shared" si="3"/>
        <v>6000</v>
      </c>
      <c r="AP61" s="16">
        <f t="shared" si="4"/>
        <v>6000</v>
      </c>
      <c r="AS61" s="19">
        <v>57</v>
      </c>
      <c r="AT61" s="27">
        <v>6</v>
      </c>
      <c r="AU61" s="19">
        <v>12</v>
      </c>
      <c r="AV61" s="16">
        <f t="shared" si="5"/>
        <v>800</v>
      </c>
      <c r="AW61" s="16">
        <f t="shared" si="6"/>
        <v>12000</v>
      </c>
      <c r="AX61" s="16">
        <f t="shared" si="7"/>
        <v>12000</v>
      </c>
    </row>
    <row r="62" spans="29:50" ht="16.5" x14ac:dyDescent="0.2">
      <c r="AC62" s="27">
        <v>58</v>
      </c>
      <c r="AD62" s="27">
        <v>6</v>
      </c>
      <c r="AE62" s="27">
        <v>1</v>
      </c>
      <c r="AF62" s="27">
        <f>INDEX($C$6:$C$20,AD62)</f>
        <v>20</v>
      </c>
      <c r="AG62" s="27">
        <f t="shared" si="0"/>
        <v>162</v>
      </c>
      <c r="AH62" s="27">
        <f t="shared" si="1"/>
        <v>147</v>
      </c>
      <c r="AK62" s="19">
        <v>58</v>
      </c>
      <c r="AL62" s="27">
        <v>6</v>
      </c>
      <c r="AM62" s="19">
        <v>12</v>
      </c>
      <c r="AN62" s="16">
        <f t="shared" si="2"/>
        <v>400</v>
      </c>
      <c r="AO62" s="16">
        <f t="shared" si="3"/>
        <v>6000</v>
      </c>
      <c r="AP62" s="16">
        <f t="shared" si="4"/>
        <v>6000</v>
      </c>
      <c r="AS62" s="19">
        <v>58</v>
      </c>
      <c r="AT62" s="27">
        <v>6</v>
      </c>
      <c r="AU62" s="19">
        <v>13</v>
      </c>
      <c r="AV62" s="16">
        <f t="shared" si="5"/>
        <v>800</v>
      </c>
      <c r="AW62" s="16">
        <f t="shared" si="6"/>
        <v>12000</v>
      </c>
      <c r="AX62" s="16">
        <f t="shared" si="7"/>
        <v>12000</v>
      </c>
    </row>
    <row r="63" spans="29:50" ht="16.5" x14ac:dyDescent="0.2">
      <c r="AC63" s="27">
        <v>59</v>
      </c>
      <c r="AD63" s="27">
        <v>6</v>
      </c>
      <c r="AE63" s="27">
        <v>2</v>
      </c>
      <c r="AF63" s="27">
        <f>INDEX($C$6:$C$20,AD63)</f>
        <v>20</v>
      </c>
      <c r="AG63" s="27">
        <f t="shared" si="0"/>
        <v>165</v>
      </c>
      <c r="AH63" s="27">
        <f t="shared" si="1"/>
        <v>151</v>
      </c>
      <c r="AK63" s="19">
        <v>59</v>
      </c>
      <c r="AL63" s="27">
        <v>6</v>
      </c>
      <c r="AM63" s="19">
        <v>13</v>
      </c>
      <c r="AN63" s="16">
        <f t="shared" si="2"/>
        <v>400</v>
      </c>
      <c r="AO63" s="16">
        <f t="shared" si="3"/>
        <v>6000</v>
      </c>
      <c r="AP63" s="16">
        <f t="shared" si="4"/>
        <v>6000</v>
      </c>
      <c r="AS63" s="19">
        <v>59</v>
      </c>
      <c r="AT63" s="27">
        <v>6</v>
      </c>
      <c r="AU63" s="19">
        <v>14</v>
      </c>
      <c r="AV63" s="16">
        <f t="shared" si="5"/>
        <v>800</v>
      </c>
      <c r="AW63" s="16">
        <f t="shared" si="6"/>
        <v>12000</v>
      </c>
      <c r="AX63" s="16">
        <f t="shared" si="7"/>
        <v>12000</v>
      </c>
    </row>
    <row r="64" spans="29:50" ht="16.5" x14ac:dyDescent="0.2">
      <c r="AC64" s="27">
        <v>60</v>
      </c>
      <c r="AD64" s="27">
        <v>6</v>
      </c>
      <c r="AE64" s="27">
        <v>3</v>
      </c>
      <c r="AF64" s="27">
        <f>INDEX($C$6:$C$20,AD64)</f>
        <v>20</v>
      </c>
      <c r="AG64" s="27">
        <f t="shared" si="0"/>
        <v>168</v>
      </c>
      <c r="AH64" s="27">
        <f t="shared" si="1"/>
        <v>155</v>
      </c>
      <c r="AK64" s="19">
        <v>60</v>
      </c>
      <c r="AL64" s="27">
        <v>6</v>
      </c>
      <c r="AM64" s="19">
        <v>14</v>
      </c>
      <c r="AN64" s="16">
        <f t="shared" si="2"/>
        <v>400</v>
      </c>
      <c r="AO64" s="16">
        <f t="shared" si="3"/>
        <v>6000</v>
      </c>
      <c r="AP64" s="16">
        <f t="shared" si="4"/>
        <v>6000</v>
      </c>
      <c r="AS64" s="19">
        <v>60</v>
      </c>
      <c r="AT64" s="27">
        <v>6</v>
      </c>
      <c r="AU64" s="19">
        <v>15</v>
      </c>
      <c r="AV64" s="16">
        <f t="shared" si="5"/>
        <v>800</v>
      </c>
      <c r="AW64" s="16">
        <f t="shared" si="6"/>
        <v>12000</v>
      </c>
      <c r="AX64" s="16">
        <f t="shared" si="7"/>
        <v>12000</v>
      </c>
    </row>
    <row r="65" spans="29:50" ht="16.5" x14ac:dyDescent="0.2">
      <c r="AC65" s="27">
        <v>61</v>
      </c>
      <c r="AD65" s="27">
        <v>6</v>
      </c>
      <c r="AE65" s="27">
        <v>4</v>
      </c>
      <c r="AF65" s="27">
        <f>INDEX($C$6:$C$20,AD65)</f>
        <v>20</v>
      </c>
      <c r="AG65" s="27">
        <f t="shared" si="0"/>
        <v>170</v>
      </c>
      <c r="AH65" s="27">
        <f t="shared" si="1"/>
        <v>158</v>
      </c>
      <c r="AK65" s="19">
        <v>61</v>
      </c>
      <c r="AL65" s="27">
        <v>6</v>
      </c>
      <c r="AM65" s="19">
        <v>15</v>
      </c>
      <c r="AN65" s="16">
        <f t="shared" si="2"/>
        <v>400</v>
      </c>
      <c r="AO65" s="16">
        <f t="shared" si="3"/>
        <v>6000</v>
      </c>
      <c r="AP65" s="16">
        <f t="shared" si="4"/>
        <v>6000</v>
      </c>
      <c r="AS65" s="19">
        <v>61</v>
      </c>
      <c r="AT65" s="27">
        <v>7</v>
      </c>
      <c r="AU65" s="19">
        <v>1</v>
      </c>
      <c r="AV65" s="16">
        <f t="shared" si="5"/>
        <v>1000</v>
      </c>
      <c r="AW65" s="16">
        <f t="shared" si="6"/>
        <v>15000</v>
      </c>
      <c r="AX65" s="16">
        <f t="shared" si="7"/>
        <v>16500</v>
      </c>
    </row>
    <row r="66" spans="29:50" ht="16.5" x14ac:dyDescent="0.2">
      <c r="AC66" s="27">
        <v>62</v>
      </c>
      <c r="AD66" s="27">
        <v>6</v>
      </c>
      <c r="AE66" s="27">
        <v>5</v>
      </c>
      <c r="AF66" s="27">
        <f>INDEX($C$6:$C$20,AD66)</f>
        <v>20</v>
      </c>
      <c r="AG66" s="27">
        <f t="shared" si="0"/>
        <v>173</v>
      </c>
      <c r="AH66" s="27">
        <f t="shared" si="1"/>
        <v>162</v>
      </c>
      <c r="AK66" s="19">
        <v>62</v>
      </c>
      <c r="AL66" s="27">
        <v>7</v>
      </c>
      <c r="AM66" s="19">
        <v>1</v>
      </c>
      <c r="AN66" s="16">
        <f t="shared" si="2"/>
        <v>500</v>
      </c>
      <c r="AO66" s="16">
        <f t="shared" si="3"/>
        <v>7500</v>
      </c>
      <c r="AP66" s="16">
        <f t="shared" si="4"/>
        <v>8250</v>
      </c>
      <c r="AS66" s="19">
        <v>62</v>
      </c>
      <c r="AT66" s="27">
        <v>7</v>
      </c>
      <c r="AU66" s="19">
        <v>2</v>
      </c>
      <c r="AV66" s="16">
        <f t="shared" si="5"/>
        <v>1000</v>
      </c>
      <c r="AW66" s="16">
        <f t="shared" si="6"/>
        <v>15000</v>
      </c>
      <c r="AX66" s="16">
        <f t="shared" si="7"/>
        <v>16500</v>
      </c>
    </row>
    <row r="67" spans="29:50" ht="16.5" x14ac:dyDescent="0.2">
      <c r="AC67" s="27">
        <v>63</v>
      </c>
      <c r="AD67" s="27">
        <v>6</v>
      </c>
      <c r="AE67" s="27">
        <v>6</v>
      </c>
      <c r="AF67" s="27">
        <f>INDEX($C$6:$C$20,AD67)</f>
        <v>20</v>
      </c>
      <c r="AG67" s="27">
        <f t="shared" si="0"/>
        <v>176</v>
      </c>
      <c r="AH67" s="27">
        <f t="shared" si="1"/>
        <v>166</v>
      </c>
      <c r="AK67" s="19">
        <v>63</v>
      </c>
      <c r="AL67" s="27">
        <v>7</v>
      </c>
      <c r="AM67" s="19">
        <v>2</v>
      </c>
      <c r="AN67" s="16">
        <f t="shared" si="2"/>
        <v>500</v>
      </c>
      <c r="AO67" s="16">
        <f t="shared" si="3"/>
        <v>7500</v>
      </c>
      <c r="AP67" s="16">
        <f t="shared" si="4"/>
        <v>8250</v>
      </c>
      <c r="AS67" s="19">
        <v>63</v>
      </c>
      <c r="AT67" s="27">
        <v>7</v>
      </c>
      <c r="AU67" s="19">
        <v>3</v>
      </c>
      <c r="AV67" s="16">
        <f t="shared" si="5"/>
        <v>1000</v>
      </c>
      <c r="AW67" s="16">
        <f t="shared" si="6"/>
        <v>15000</v>
      </c>
      <c r="AX67" s="16">
        <f t="shared" si="7"/>
        <v>16500</v>
      </c>
    </row>
    <row r="68" spans="29:50" ht="16.5" x14ac:dyDescent="0.2">
      <c r="AC68" s="27">
        <v>64</v>
      </c>
      <c r="AD68" s="27">
        <v>6</v>
      </c>
      <c r="AE68" s="27">
        <v>7</v>
      </c>
      <c r="AF68" s="27">
        <f>INDEX($C$6:$C$20,AD68)</f>
        <v>20</v>
      </c>
      <c r="AG68" s="27">
        <f t="shared" si="0"/>
        <v>178</v>
      </c>
      <c r="AH68" s="27">
        <f t="shared" si="1"/>
        <v>170</v>
      </c>
      <c r="AK68" s="19">
        <v>64</v>
      </c>
      <c r="AL68" s="27">
        <v>7</v>
      </c>
      <c r="AM68" s="19">
        <v>3</v>
      </c>
      <c r="AN68" s="16">
        <f t="shared" si="2"/>
        <v>500</v>
      </c>
      <c r="AO68" s="16">
        <f t="shared" si="3"/>
        <v>7500</v>
      </c>
      <c r="AP68" s="16">
        <f t="shared" si="4"/>
        <v>8250</v>
      </c>
      <c r="AS68" s="19">
        <v>64</v>
      </c>
      <c r="AT68" s="27">
        <v>7</v>
      </c>
      <c r="AU68" s="19">
        <v>4</v>
      </c>
      <c r="AV68" s="16">
        <f t="shared" si="5"/>
        <v>1000</v>
      </c>
      <c r="AW68" s="16">
        <f t="shared" si="6"/>
        <v>15000</v>
      </c>
      <c r="AX68" s="16">
        <f t="shared" si="7"/>
        <v>16500</v>
      </c>
    </row>
    <row r="69" spans="29:50" ht="16.5" x14ac:dyDescent="0.2">
      <c r="AC69" s="27">
        <v>65</v>
      </c>
      <c r="AD69" s="27">
        <v>6</v>
      </c>
      <c r="AE69" s="27">
        <v>8</v>
      </c>
      <c r="AF69" s="27">
        <f>INDEX($C$6:$C$20,AD69)</f>
        <v>20</v>
      </c>
      <c r="AG69" s="27">
        <f t="shared" si="0"/>
        <v>181</v>
      </c>
      <c r="AH69" s="27">
        <f t="shared" si="1"/>
        <v>173</v>
      </c>
      <c r="AK69" s="19">
        <v>65</v>
      </c>
      <c r="AL69" s="27">
        <v>7</v>
      </c>
      <c r="AM69" s="19">
        <v>4</v>
      </c>
      <c r="AN69" s="16">
        <f t="shared" si="2"/>
        <v>500</v>
      </c>
      <c r="AO69" s="16">
        <f t="shared" si="3"/>
        <v>7500</v>
      </c>
      <c r="AP69" s="16">
        <f t="shared" si="4"/>
        <v>8250</v>
      </c>
      <c r="AS69" s="19">
        <v>65</v>
      </c>
      <c r="AT69" s="27">
        <v>7</v>
      </c>
      <c r="AU69" s="19">
        <v>5</v>
      </c>
      <c r="AV69" s="16">
        <f t="shared" si="5"/>
        <v>1000</v>
      </c>
      <c r="AW69" s="16">
        <f t="shared" si="6"/>
        <v>15000</v>
      </c>
      <c r="AX69" s="16">
        <f t="shared" si="7"/>
        <v>16500</v>
      </c>
    </row>
    <row r="70" spans="29:50" ht="16.5" x14ac:dyDescent="0.2">
      <c r="AC70" s="27">
        <v>66</v>
      </c>
      <c r="AD70" s="27">
        <v>6</v>
      </c>
      <c r="AE70" s="27">
        <v>9</v>
      </c>
      <c r="AF70" s="27">
        <f>INDEX($C$6:$C$20,AD70)</f>
        <v>20</v>
      </c>
      <c r="AG70" s="27">
        <f t="shared" ref="AG70:AG133" si="18">INT(INDEX($E$5:$E$20,AD70)+AE70*INDEX($F$6:$F$20,AD70))</f>
        <v>184</v>
      </c>
      <c r="AH70" s="27">
        <f t="shared" ref="AH70:AH133" si="19">INT(INDEX($H$5:$H$20,AD70)+AE70*INDEX($I$6:$I$20,AD70))</f>
        <v>177</v>
      </c>
      <c r="AK70" s="19">
        <v>66</v>
      </c>
      <c r="AL70" s="27">
        <v>7</v>
      </c>
      <c r="AM70" s="19">
        <v>5</v>
      </c>
      <c r="AN70" s="16">
        <f t="shared" ref="AN70:AN133" si="20">INDEX($N$6:$N$20,AL70)</f>
        <v>500</v>
      </c>
      <c r="AO70" s="16">
        <f t="shared" ref="AO70:AO133" si="21">INDEX($P$6:$P$20,AL70)</f>
        <v>7500</v>
      </c>
      <c r="AP70" s="16">
        <f t="shared" ref="AP70:AP133" si="22">INDEX($R$6:$R$20,AL70)</f>
        <v>8250</v>
      </c>
      <c r="AS70" s="19">
        <v>66</v>
      </c>
      <c r="AT70" s="27">
        <v>7</v>
      </c>
      <c r="AU70" s="19">
        <v>6</v>
      </c>
      <c r="AV70" s="16">
        <f t="shared" ref="AV70:AV133" si="23">INDEX($W$6:$W$20,AT70)</f>
        <v>1000</v>
      </c>
      <c r="AW70" s="16">
        <f t="shared" ref="AW70:AW133" si="24">INDEX($Y$6:$Y$20,AT70)</f>
        <v>15000</v>
      </c>
      <c r="AX70" s="16">
        <f t="shared" ref="AX70:AX133" si="25">INDEX($AA$6:$AA$20,AT70)</f>
        <v>16500</v>
      </c>
    </row>
    <row r="71" spans="29:50" ht="16.5" x14ac:dyDescent="0.2">
      <c r="AC71" s="27">
        <v>67</v>
      </c>
      <c r="AD71" s="27">
        <v>6</v>
      </c>
      <c r="AE71" s="27">
        <v>10</v>
      </c>
      <c r="AF71" s="27">
        <f>INDEX($C$6:$C$20,AD71)</f>
        <v>20</v>
      </c>
      <c r="AG71" s="27">
        <f t="shared" si="18"/>
        <v>186</v>
      </c>
      <c r="AH71" s="27">
        <f t="shared" si="19"/>
        <v>181</v>
      </c>
      <c r="AK71" s="19">
        <v>67</v>
      </c>
      <c r="AL71" s="27">
        <v>7</v>
      </c>
      <c r="AM71" s="19">
        <v>6</v>
      </c>
      <c r="AN71" s="16">
        <f t="shared" si="20"/>
        <v>500</v>
      </c>
      <c r="AO71" s="16">
        <f t="shared" si="21"/>
        <v>7500</v>
      </c>
      <c r="AP71" s="16">
        <f t="shared" si="22"/>
        <v>8250</v>
      </c>
      <c r="AS71" s="19">
        <v>67</v>
      </c>
      <c r="AT71" s="27">
        <v>7</v>
      </c>
      <c r="AU71" s="19">
        <v>7</v>
      </c>
      <c r="AV71" s="16">
        <f t="shared" si="23"/>
        <v>1000</v>
      </c>
      <c r="AW71" s="16">
        <f t="shared" si="24"/>
        <v>15000</v>
      </c>
      <c r="AX71" s="16">
        <f t="shared" si="25"/>
        <v>16500</v>
      </c>
    </row>
    <row r="72" spans="29:50" ht="16.5" x14ac:dyDescent="0.2">
      <c r="AC72" s="27">
        <v>68</v>
      </c>
      <c r="AD72" s="27">
        <v>6</v>
      </c>
      <c r="AE72" s="27">
        <v>11</v>
      </c>
      <c r="AF72" s="27">
        <f>INDEX($C$6:$C$20,AD72)</f>
        <v>20</v>
      </c>
      <c r="AG72" s="27">
        <f t="shared" si="18"/>
        <v>189</v>
      </c>
      <c r="AH72" s="27">
        <f t="shared" si="19"/>
        <v>185</v>
      </c>
      <c r="AK72" s="19">
        <v>68</v>
      </c>
      <c r="AL72" s="27">
        <v>7</v>
      </c>
      <c r="AM72" s="19">
        <v>7</v>
      </c>
      <c r="AN72" s="16">
        <f t="shared" si="20"/>
        <v>500</v>
      </c>
      <c r="AO72" s="16">
        <f t="shared" si="21"/>
        <v>7500</v>
      </c>
      <c r="AP72" s="16">
        <f t="shared" si="22"/>
        <v>8250</v>
      </c>
      <c r="AS72" s="19">
        <v>68</v>
      </c>
      <c r="AT72" s="27">
        <v>7</v>
      </c>
      <c r="AU72" s="19">
        <v>8</v>
      </c>
      <c r="AV72" s="16">
        <f t="shared" si="23"/>
        <v>1000</v>
      </c>
      <c r="AW72" s="16">
        <f t="shared" si="24"/>
        <v>15000</v>
      </c>
      <c r="AX72" s="16">
        <f t="shared" si="25"/>
        <v>16500</v>
      </c>
    </row>
    <row r="73" spans="29:50" ht="16.5" x14ac:dyDescent="0.2">
      <c r="AC73" s="27">
        <v>69</v>
      </c>
      <c r="AD73" s="27">
        <v>6</v>
      </c>
      <c r="AE73" s="27">
        <v>12</v>
      </c>
      <c r="AF73" s="27">
        <f>INDEX($C$6:$C$20,AD73)</f>
        <v>20</v>
      </c>
      <c r="AG73" s="27">
        <f t="shared" si="18"/>
        <v>192</v>
      </c>
      <c r="AH73" s="27">
        <f t="shared" si="19"/>
        <v>188</v>
      </c>
      <c r="AK73" s="19">
        <v>69</v>
      </c>
      <c r="AL73" s="27">
        <v>7</v>
      </c>
      <c r="AM73" s="19">
        <v>8</v>
      </c>
      <c r="AN73" s="16">
        <f t="shared" si="20"/>
        <v>500</v>
      </c>
      <c r="AO73" s="16">
        <f t="shared" si="21"/>
        <v>7500</v>
      </c>
      <c r="AP73" s="16">
        <f t="shared" si="22"/>
        <v>8250</v>
      </c>
      <c r="AS73" s="19">
        <v>69</v>
      </c>
      <c r="AT73" s="27">
        <v>7</v>
      </c>
      <c r="AU73" s="19">
        <v>9</v>
      </c>
      <c r="AV73" s="16">
        <f t="shared" si="23"/>
        <v>1000</v>
      </c>
      <c r="AW73" s="16">
        <f t="shared" si="24"/>
        <v>15000</v>
      </c>
      <c r="AX73" s="16">
        <f t="shared" si="25"/>
        <v>16500</v>
      </c>
    </row>
    <row r="74" spans="29:50" ht="16.5" x14ac:dyDescent="0.2">
      <c r="AC74" s="27">
        <v>70</v>
      </c>
      <c r="AD74" s="27">
        <v>6</v>
      </c>
      <c r="AE74" s="27">
        <v>13</v>
      </c>
      <c r="AF74" s="27">
        <f>INDEX($C$6:$C$20,AD74)</f>
        <v>20</v>
      </c>
      <c r="AG74" s="27">
        <f t="shared" si="18"/>
        <v>194</v>
      </c>
      <c r="AH74" s="27">
        <f t="shared" si="19"/>
        <v>192</v>
      </c>
      <c r="AK74" s="19">
        <v>70</v>
      </c>
      <c r="AL74" s="27">
        <v>7</v>
      </c>
      <c r="AM74" s="19">
        <v>9</v>
      </c>
      <c r="AN74" s="16">
        <f t="shared" si="20"/>
        <v>500</v>
      </c>
      <c r="AO74" s="16">
        <f t="shared" si="21"/>
        <v>7500</v>
      </c>
      <c r="AP74" s="16">
        <f t="shared" si="22"/>
        <v>8250</v>
      </c>
      <c r="AS74" s="19">
        <v>70</v>
      </c>
      <c r="AT74" s="27">
        <v>7</v>
      </c>
      <c r="AU74" s="19">
        <v>10</v>
      </c>
      <c r="AV74" s="16">
        <f t="shared" si="23"/>
        <v>1000</v>
      </c>
      <c r="AW74" s="16">
        <f t="shared" si="24"/>
        <v>15000</v>
      </c>
      <c r="AX74" s="16">
        <f t="shared" si="25"/>
        <v>16500</v>
      </c>
    </row>
    <row r="75" spans="29:50" ht="16.5" x14ac:dyDescent="0.2">
      <c r="AC75" s="27">
        <v>71</v>
      </c>
      <c r="AD75" s="27">
        <v>6</v>
      </c>
      <c r="AE75" s="27">
        <v>14</v>
      </c>
      <c r="AF75" s="27">
        <f>INDEX($C$6:$C$20,AD75)</f>
        <v>20</v>
      </c>
      <c r="AG75" s="27">
        <f t="shared" si="18"/>
        <v>197</v>
      </c>
      <c r="AH75" s="27">
        <f t="shared" si="19"/>
        <v>196</v>
      </c>
      <c r="AK75" s="19">
        <v>71</v>
      </c>
      <c r="AL75" s="27">
        <v>7</v>
      </c>
      <c r="AM75" s="19">
        <v>10</v>
      </c>
      <c r="AN75" s="16">
        <f t="shared" si="20"/>
        <v>500</v>
      </c>
      <c r="AO75" s="16">
        <f t="shared" si="21"/>
        <v>7500</v>
      </c>
      <c r="AP75" s="16">
        <f t="shared" si="22"/>
        <v>8250</v>
      </c>
      <c r="AS75" s="19">
        <v>71</v>
      </c>
      <c r="AT75" s="27">
        <v>7</v>
      </c>
      <c r="AU75" s="19">
        <v>11</v>
      </c>
      <c r="AV75" s="16">
        <f t="shared" si="23"/>
        <v>1000</v>
      </c>
      <c r="AW75" s="16">
        <f t="shared" si="24"/>
        <v>15000</v>
      </c>
      <c r="AX75" s="16">
        <f t="shared" si="25"/>
        <v>16500</v>
      </c>
    </row>
    <row r="76" spans="29:50" ht="16.5" x14ac:dyDescent="0.2">
      <c r="AC76" s="27">
        <v>72</v>
      </c>
      <c r="AD76" s="27">
        <v>6</v>
      </c>
      <c r="AE76" s="27">
        <v>15</v>
      </c>
      <c r="AF76" s="27">
        <f>INDEX($C$6:$C$20,AD76)</f>
        <v>20</v>
      </c>
      <c r="AG76" s="27">
        <f t="shared" si="18"/>
        <v>200</v>
      </c>
      <c r="AH76" s="27">
        <f t="shared" si="19"/>
        <v>200</v>
      </c>
      <c r="AK76" s="19">
        <v>72</v>
      </c>
      <c r="AL76" s="27">
        <v>7</v>
      </c>
      <c r="AM76" s="19">
        <v>11</v>
      </c>
      <c r="AN76" s="16">
        <f t="shared" si="20"/>
        <v>500</v>
      </c>
      <c r="AO76" s="16">
        <f t="shared" si="21"/>
        <v>7500</v>
      </c>
      <c r="AP76" s="16">
        <f t="shared" si="22"/>
        <v>8250</v>
      </c>
      <c r="AS76" s="19">
        <v>72</v>
      </c>
      <c r="AT76" s="27">
        <v>7</v>
      </c>
      <c r="AU76" s="19">
        <v>12</v>
      </c>
      <c r="AV76" s="16">
        <f t="shared" si="23"/>
        <v>1000</v>
      </c>
      <c r="AW76" s="16">
        <f t="shared" si="24"/>
        <v>15000</v>
      </c>
      <c r="AX76" s="16">
        <f t="shared" si="25"/>
        <v>16500</v>
      </c>
    </row>
    <row r="77" spans="29:50" ht="16.5" x14ac:dyDescent="0.2">
      <c r="AC77" s="27">
        <v>73</v>
      </c>
      <c r="AD77" s="27">
        <v>7</v>
      </c>
      <c r="AE77" s="27">
        <v>1</v>
      </c>
      <c r="AF77" s="27">
        <f>INDEX($C$6:$C$20,AD77)</f>
        <v>25</v>
      </c>
      <c r="AG77" s="27">
        <f t="shared" si="18"/>
        <v>203</v>
      </c>
      <c r="AH77" s="27">
        <f t="shared" si="19"/>
        <v>205</v>
      </c>
      <c r="AK77" s="19">
        <v>73</v>
      </c>
      <c r="AL77" s="27">
        <v>7</v>
      </c>
      <c r="AM77" s="19">
        <v>12</v>
      </c>
      <c r="AN77" s="16">
        <f t="shared" si="20"/>
        <v>500</v>
      </c>
      <c r="AO77" s="16">
        <f t="shared" si="21"/>
        <v>7500</v>
      </c>
      <c r="AP77" s="16">
        <f t="shared" si="22"/>
        <v>8250</v>
      </c>
      <c r="AS77" s="19">
        <v>73</v>
      </c>
      <c r="AT77" s="27">
        <v>7</v>
      </c>
      <c r="AU77" s="19">
        <v>13</v>
      </c>
      <c r="AV77" s="16">
        <f t="shared" si="23"/>
        <v>1000</v>
      </c>
      <c r="AW77" s="16">
        <f t="shared" si="24"/>
        <v>15000</v>
      </c>
      <c r="AX77" s="16">
        <f t="shared" si="25"/>
        <v>16500</v>
      </c>
    </row>
    <row r="78" spans="29:50" ht="16.5" x14ac:dyDescent="0.2">
      <c r="AC78" s="27">
        <v>74</v>
      </c>
      <c r="AD78" s="27">
        <v>7</v>
      </c>
      <c r="AE78" s="27">
        <v>2</v>
      </c>
      <c r="AF78" s="27">
        <f>INDEX($C$6:$C$20,AD78)</f>
        <v>25</v>
      </c>
      <c r="AG78" s="27">
        <f t="shared" si="18"/>
        <v>206</v>
      </c>
      <c r="AH78" s="27">
        <f t="shared" si="19"/>
        <v>210</v>
      </c>
      <c r="AK78" s="19">
        <v>74</v>
      </c>
      <c r="AL78" s="27">
        <v>7</v>
      </c>
      <c r="AM78" s="19">
        <v>13</v>
      </c>
      <c r="AN78" s="16">
        <f t="shared" si="20"/>
        <v>500</v>
      </c>
      <c r="AO78" s="16">
        <f t="shared" si="21"/>
        <v>7500</v>
      </c>
      <c r="AP78" s="16">
        <f t="shared" si="22"/>
        <v>8250</v>
      </c>
      <c r="AS78" s="19">
        <v>74</v>
      </c>
      <c r="AT78" s="27">
        <v>7</v>
      </c>
      <c r="AU78" s="19">
        <v>14</v>
      </c>
      <c r="AV78" s="16">
        <f t="shared" si="23"/>
        <v>1000</v>
      </c>
      <c r="AW78" s="16">
        <f t="shared" si="24"/>
        <v>15000</v>
      </c>
      <c r="AX78" s="16">
        <f t="shared" si="25"/>
        <v>16500</v>
      </c>
    </row>
    <row r="79" spans="29:50" ht="16.5" x14ac:dyDescent="0.2">
      <c r="AC79" s="27">
        <v>75</v>
      </c>
      <c r="AD79" s="27">
        <v>7</v>
      </c>
      <c r="AE79" s="27">
        <v>3</v>
      </c>
      <c r="AF79" s="27">
        <f>INDEX($C$6:$C$20,AD79)</f>
        <v>25</v>
      </c>
      <c r="AG79" s="27">
        <f t="shared" si="18"/>
        <v>210</v>
      </c>
      <c r="AH79" s="27">
        <f t="shared" si="19"/>
        <v>215</v>
      </c>
      <c r="AK79" s="19">
        <v>75</v>
      </c>
      <c r="AL79" s="27">
        <v>7</v>
      </c>
      <c r="AM79" s="19">
        <v>14</v>
      </c>
      <c r="AN79" s="16">
        <f t="shared" si="20"/>
        <v>500</v>
      </c>
      <c r="AO79" s="16">
        <f t="shared" si="21"/>
        <v>7500</v>
      </c>
      <c r="AP79" s="16">
        <f t="shared" si="22"/>
        <v>8250</v>
      </c>
      <c r="AS79" s="19">
        <v>75</v>
      </c>
      <c r="AT79" s="27">
        <v>7</v>
      </c>
      <c r="AU79" s="19">
        <v>15</v>
      </c>
      <c r="AV79" s="16">
        <f t="shared" si="23"/>
        <v>1000</v>
      </c>
      <c r="AW79" s="16">
        <f t="shared" si="24"/>
        <v>15000</v>
      </c>
      <c r="AX79" s="16">
        <f t="shared" si="25"/>
        <v>16500</v>
      </c>
    </row>
    <row r="80" spans="29:50" ht="16.5" x14ac:dyDescent="0.2">
      <c r="AC80" s="27">
        <v>76</v>
      </c>
      <c r="AD80" s="27">
        <v>7</v>
      </c>
      <c r="AE80" s="27">
        <v>4</v>
      </c>
      <c r="AF80" s="27">
        <f>INDEX($C$6:$C$20,AD80)</f>
        <v>25</v>
      </c>
      <c r="AG80" s="27">
        <f t="shared" si="18"/>
        <v>213</v>
      </c>
      <c r="AH80" s="27">
        <f t="shared" si="19"/>
        <v>220</v>
      </c>
      <c r="AK80" s="19">
        <v>76</v>
      </c>
      <c r="AL80" s="27">
        <v>7</v>
      </c>
      <c r="AM80" s="19">
        <v>15</v>
      </c>
      <c r="AN80" s="16">
        <f t="shared" si="20"/>
        <v>500</v>
      </c>
      <c r="AO80" s="16">
        <f t="shared" si="21"/>
        <v>7500</v>
      </c>
      <c r="AP80" s="16">
        <f t="shared" si="22"/>
        <v>8250</v>
      </c>
      <c r="AS80" s="19">
        <v>76</v>
      </c>
      <c r="AT80" s="27">
        <v>8</v>
      </c>
      <c r="AU80" s="19">
        <v>1</v>
      </c>
      <c r="AV80" s="16">
        <f t="shared" si="23"/>
        <v>1200</v>
      </c>
      <c r="AW80" s="16">
        <f t="shared" si="24"/>
        <v>18000</v>
      </c>
      <c r="AX80" s="16">
        <f t="shared" si="25"/>
        <v>21600</v>
      </c>
    </row>
    <row r="81" spans="29:50" ht="16.5" x14ac:dyDescent="0.2">
      <c r="AC81" s="27">
        <v>77</v>
      </c>
      <c r="AD81" s="27">
        <v>7</v>
      </c>
      <c r="AE81" s="27">
        <v>5</v>
      </c>
      <c r="AF81" s="27">
        <f>INDEX($C$6:$C$20,AD81)</f>
        <v>25</v>
      </c>
      <c r="AG81" s="27">
        <f t="shared" si="18"/>
        <v>216</v>
      </c>
      <c r="AH81" s="27">
        <f t="shared" si="19"/>
        <v>225</v>
      </c>
      <c r="AK81" s="19">
        <v>77</v>
      </c>
      <c r="AL81" s="27">
        <v>8</v>
      </c>
      <c r="AM81" s="19">
        <v>1</v>
      </c>
      <c r="AN81" s="16">
        <f t="shared" si="20"/>
        <v>600</v>
      </c>
      <c r="AO81" s="16">
        <f t="shared" si="21"/>
        <v>9000</v>
      </c>
      <c r="AP81" s="16">
        <f t="shared" si="22"/>
        <v>10800</v>
      </c>
      <c r="AS81" s="19">
        <v>77</v>
      </c>
      <c r="AT81" s="27">
        <v>8</v>
      </c>
      <c r="AU81" s="19">
        <v>2</v>
      </c>
      <c r="AV81" s="16">
        <f t="shared" si="23"/>
        <v>1200</v>
      </c>
      <c r="AW81" s="16">
        <f t="shared" si="24"/>
        <v>18000</v>
      </c>
      <c r="AX81" s="16">
        <f t="shared" si="25"/>
        <v>21600</v>
      </c>
    </row>
    <row r="82" spans="29:50" ht="16.5" x14ac:dyDescent="0.2">
      <c r="AC82" s="27">
        <v>78</v>
      </c>
      <c r="AD82" s="27">
        <v>7</v>
      </c>
      <c r="AE82" s="27">
        <v>6</v>
      </c>
      <c r="AF82" s="27">
        <f>INDEX($C$6:$C$20,AD82)</f>
        <v>25</v>
      </c>
      <c r="AG82" s="27">
        <f t="shared" si="18"/>
        <v>220</v>
      </c>
      <c r="AH82" s="27">
        <f t="shared" si="19"/>
        <v>230</v>
      </c>
      <c r="AK82" s="19">
        <v>78</v>
      </c>
      <c r="AL82" s="27">
        <v>8</v>
      </c>
      <c r="AM82" s="19">
        <v>2</v>
      </c>
      <c r="AN82" s="16">
        <f t="shared" si="20"/>
        <v>600</v>
      </c>
      <c r="AO82" s="16">
        <f t="shared" si="21"/>
        <v>9000</v>
      </c>
      <c r="AP82" s="16">
        <f t="shared" si="22"/>
        <v>10800</v>
      </c>
      <c r="AS82" s="19">
        <v>78</v>
      </c>
      <c r="AT82" s="27">
        <v>8</v>
      </c>
      <c r="AU82" s="19">
        <v>3</v>
      </c>
      <c r="AV82" s="16">
        <f t="shared" si="23"/>
        <v>1200</v>
      </c>
      <c r="AW82" s="16">
        <f t="shared" si="24"/>
        <v>18000</v>
      </c>
      <c r="AX82" s="16">
        <f t="shared" si="25"/>
        <v>21600</v>
      </c>
    </row>
    <row r="83" spans="29:50" ht="16.5" x14ac:dyDescent="0.2">
      <c r="AC83" s="27">
        <v>79</v>
      </c>
      <c r="AD83" s="27">
        <v>7</v>
      </c>
      <c r="AE83" s="27">
        <v>7</v>
      </c>
      <c r="AF83" s="27">
        <f>INDEX($C$6:$C$20,AD83)</f>
        <v>25</v>
      </c>
      <c r="AG83" s="27">
        <f t="shared" si="18"/>
        <v>223</v>
      </c>
      <c r="AH83" s="27">
        <f t="shared" si="19"/>
        <v>235</v>
      </c>
      <c r="AK83" s="19">
        <v>79</v>
      </c>
      <c r="AL83" s="27">
        <v>8</v>
      </c>
      <c r="AM83" s="19">
        <v>3</v>
      </c>
      <c r="AN83" s="16">
        <f t="shared" si="20"/>
        <v>600</v>
      </c>
      <c r="AO83" s="16">
        <f t="shared" si="21"/>
        <v>9000</v>
      </c>
      <c r="AP83" s="16">
        <f t="shared" si="22"/>
        <v>10800</v>
      </c>
      <c r="AS83" s="19">
        <v>79</v>
      </c>
      <c r="AT83" s="27">
        <v>8</v>
      </c>
      <c r="AU83" s="19">
        <v>4</v>
      </c>
      <c r="AV83" s="16">
        <f t="shared" si="23"/>
        <v>1200</v>
      </c>
      <c r="AW83" s="16">
        <f t="shared" si="24"/>
        <v>18000</v>
      </c>
      <c r="AX83" s="16">
        <f t="shared" si="25"/>
        <v>21600</v>
      </c>
    </row>
    <row r="84" spans="29:50" ht="16.5" x14ac:dyDescent="0.2">
      <c r="AC84" s="27">
        <v>80</v>
      </c>
      <c r="AD84" s="27">
        <v>7</v>
      </c>
      <c r="AE84" s="27">
        <v>8</v>
      </c>
      <c r="AF84" s="27">
        <f>INDEX($C$6:$C$20,AD84)</f>
        <v>25</v>
      </c>
      <c r="AG84" s="27">
        <f t="shared" si="18"/>
        <v>226</v>
      </c>
      <c r="AH84" s="27">
        <f t="shared" si="19"/>
        <v>240</v>
      </c>
      <c r="AK84" s="19">
        <v>80</v>
      </c>
      <c r="AL84" s="27">
        <v>8</v>
      </c>
      <c r="AM84" s="19">
        <v>4</v>
      </c>
      <c r="AN84" s="16">
        <f t="shared" si="20"/>
        <v>600</v>
      </c>
      <c r="AO84" s="16">
        <f t="shared" si="21"/>
        <v>9000</v>
      </c>
      <c r="AP84" s="16">
        <f t="shared" si="22"/>
        <v>10800</v>
      </c>
      <c r="AS84" s="19">
        <v>80</v>
      </c>
      <c r="AT84" s="27">
        <v>8</v>
      </c>
      <c r="AU84" s="19">
        <v>5</v>
      </c>
      <c r="AV84" s="16">
        <f t="shared" si="23"/>
        <v>1200</v>
      </c>
      <c r="AW84" s="16">
        <f t="shared" si="24"/>
        <v>18000</v>
      </c>
      <c r="AX84" s="16">
        <f t="shared" si="25"/>
        <v>21600</v>
      </c>
    </row>
    <row r="85" spans="29:50" ht="16.5" x14ac:dyDescent="0.2">
      <c r="AC85" s="27">
        <v>81</v>
      </c>
      <c r="AD85" s="27">
        <v>7</v>
      </c>
      <c r="AE85" s="27">
        <v>9</v>
      </c>
      <c r="AF85" s="27">
        <f>INDEX($C$6:$C$20,AD85)</f>
        <v>25</v>
      </c>
      <c r="AG85" s="27">
        <f t="shared" si="18"/>
        <v>230</v>
      </c>
      <c r="AH85" s="27">
        <f t="shared" si="19"/>
        <v>245</v>
      </c>
      <c r="AK85" s="19">
        <v>81</v>
      </c>
      <c r="AL85" s="27">
        <v>8</v>
      </c>
      <c r="AM85" s="19">
        <v>5</v>
      </c>
      <c r="AN85" s="16">
        <f t="shared" si="20"/>
        <v>600</v>
      </c>
      <c r="AO85" s="16">
        <f t="shared" si="21"/>
        <v>9000</v>
      </c>
      <c r="AP85" s="16">
        <f t="shared" si="22"/>
        <v>10800</v>
      </c>
      <c r="AS85" s="19">
        <v>81</v>
      </c>
      <c r="AT85" s="27">
        <v>8</v>
      </c>
      <c r="AU85" s="19">
        <v>6</v>
      </c>
      <c r="AV85" s="16">
        <f t="shared" si="23"/>
        <v>1200</v>
      </c>
      <c r="AW85" s="16">
        <f t="shared" si="24"/>
        <v>18000</v>
      </c>
      <c r="AX85" s="16">
        <f t="shared" si="25"/>
        <v>21600</v>
      </c>
    </row>
    <row r="86" spans="29:50" ht="16.5" x14ac:dyDescent="0.2">
      <c r="AC86" s="27">
        <v>82</v>
      </c>
      <c r="AD86" s="27">
        <v>7</v>
      </c>
      <c r="AE86" s="27">
        <v>10</v>
      </c>
      <c r="AF86" s="27">
        <f>INDEX($C$6:$C$20,AD86)</f>
        <v>25</v>
      </c>
      <c r="AG86" s="27">
        <f t="shared" si="18"/>
        <v>233</v>
      </c>
      <c r="AH86" s="27">
        <f t="shared" si="19"/>
        <v>250</v>
      </c>
      <c r="AK86" s="19">
        <v>82</v>
      </c>
      <c r="AL86" s="27">
        <v>8</v>
      </c>
      <c r="AM86" s="19">
        <v>6</v>
      </c>
      <c r="AN86" s="16">
        <f t="shared" si="20"/>
        <v>600</v>
      </c>
      <c r="AO86" s="16">
        <f t="shared" si="21"/>
        <v>9000</v>
      </c>
      <c r="AP86" s="16">
        <f t="shared" si="22"/>
        <v>10800</v>
      </c>
      <c r="AS86" s="19">
        <v>82</v>
      </c>
      <c r="AT86" s="27">
        <v>8</v>
      </c>
      <c r="AU86" s="19">
        <v>7</v>
      </c>
      <c r="AV86" s="16">
        <f t="shared" si="23"/>
        <v>1200</v>
      </c>
      <c r="AW86" s="16">
        <f t="shared" si="24"/>
        <v>18000</v>
      </c>
      <c r="AX86" s="16">
        <f t="shared" si="25"/>
        <v>21600</v>
      </c>
    </row>
    <row r="87" spans="29:50" ht="16.5" x14ac:dyDescent="0.2">
      <c r="AC87" s="27">
        <v>83</v>
      </c>
      <c r="AD87" s="27">
        <v>7</v>
      </c>
      <c r="AE87" s="27">
        <v>11</v>
      </c>
      <c r="AF87" s="27">
        <f>INDEX($C$6:$C$20,AD87)</f>
        <v>25</v>
      </c>
      <c r="AG87" s="27">
        <f t="shared" si="18"/>
        <v>236</v>
      </c>
      <c r="AH87" s="27">
        <f t="shared" si="19"/>
        <v>255</v>
      </c>
      <c r="AK87" s="19">
        <v>83</v>
      </c>
      <c r="AL87" s="27">
        <v>8</v>
      </c>
      <c r="AM87" s="19">
        <v>7</v>
      </c>
      <c r="AN87" s="16">
        <f t="shared" si="20"/>
        <v>600</v>
      </c>
      <c r="AO87" s="16">
        <f t="shared" si="21"/>
        <v>9000</v>
      </c>
      <c r="AP87" s="16">
        <f t="shared" si="22"/>
        <v>10800</v>
      </c>
      <c r="AS87" s="19">
        <v>83</v>
      </c>
      <c r="AT87" s="27">
        <v>8</v>
      </c>
      <c r="AU87" s="19">
        <v>8</v>
      </c>
      <c r="AV87" s="16">
        <f t="shared" si="23"/>
        <v>1200</v>
      </c>
      <c r="AW87" s="16">
        <f t="shared" si="24"/>
        <v>18000</v>
      </c>
      <c r="AX87" s="16">
        <f t="shared" si="25"/>
        <v>21600</v>
      </c>
    </row>
    <row r="88" spans="29:50" ht="16.5" x14ac:dyDescent="0.2">
      <c r="AC88" s="27">
        <v>84</v>
      </c>
      <c r="AD88" s="27">
        <v>7</v>
      </c>
      <c r="AE88" s="27">
        <v>12</v>
      </c>
      <c r="AF88" s="27">
        <f>INDEX($C$6:$C$20,AD88)</f>
        <v>25</v>
      </c>
      <c r="AG88" s="27">
        <f t="shared" si="18"/>
        <v>240</v>
      </c>
      <c r="AH88" s="27">
        <f t="shared" si="19"/>
        <v>260</v>
      </c>
      <c r="AK88" s="19">
        <v>84</v>
      </c>
      <c r="AL88" s="27">
        <v>8</v>
      </c>
      <c r="AM88" s="19">
        <v>8</v>
      </c>
      <c r="AN88" s="16">
        <f t="shared" si="20"/>
        <v>600</v>
      </c>
      <c r="AO88" s="16">
        <f t="shared" si="21"/>
        <v>9000</v>
      </c>
      <c r="AP88" s="16">
        <f t="shared" si="22"/>
        <v>10800</v>
      </c>
      <c r="AS88" s="19">
        <v>84</v>
      </c>
      <c r="AT88" s="27">
        <v>8</v>
      </c>
      <c r="AU88" s="19">
        <v>9</v>
      </c>
      <c r="AV88" s="16">
        <f t="shared" si="23"/>
        <v>1200</v>
      </c>
      <c r="AW88" s="16">
        <f t="shared" si="24"/>
        <v>18000</v>
      </c>
      <c r="AX88" s="16">
        <f t="shared" si="25"/>
        <v>21600</v>
      </c>
    </row>
    <row r="89" spans="29:50" ht="16.5" x14ac:dyDescent="0.2">
      <c r="AC89" s="27">
        <v>85</v>
      </c>
      <c r="AD89" s="27">
        <v>7</v>
      </c>
      <c r="AE89" s="27">
        <v>13</v>
      </c>
      <c r="AF89" s="27">
        <f>INDEX($C$6:$C$20,AD89)</f>
        <v>25</v>
      </c>
      <c r="AG89" s="27">
        <f t="shared" si="18"/>
        <v>243</v>
      </c>
      <c r="AH89" s="27">
        <f t="shared" si="19"/>
        <v>265</v>
      </c>
      <c r="AK89" s="19">
        <v>85</v>
      </c>
      <c r="AL89" s="27">
        <v>8</v>
      </c>
      <c r="AM89" s="19">
        <v>9</v>
      </c>
      <c r="AN89" s="16">
        <f t="shared" si="20"/>
        <v>600</v>
      </c>
      <c r="AO89" s="16">
        <f t="shared" si="21"/>
        <v>9000</v>
      </c>
      <c r="AP89" s="16">
        <f t="shared" si="22"/>
        <v>10800</v>
      </c>
      <c r="AS89" s="19">
        <v>85</v>
      </c>
      <c r="AT89" s="27">
        <v>8</v>
      </c>
      <c r="AU89" s="19">
        <v>10</v>
      </c>
      <c r="AV89" s="16">
        <f t="shared" si="23"/>
        <v>1200</v>
      </c>
      <c r="AW89" s="16">
        <f t="shared" si="24"/>
        <v>18000</v>
      </c>
      <c r="AX89" s="16">
        <f t="shared" si="25"/>
        <v>21600</v>
      </c>
    </row>
    <row r="90" spans="29:50" ht="16.5" x14ac:dyDescent="0.2">
      <c r="AC90" s="27">
        <v>86</v>
      </c>
      <c r="AD90" s="27">
        <v>7</v>
      </c>
      <c r="AE90" s="27">
        <v>14</v>
      </c>
      <c r="AF90" s="27">
        <f>INDEX($C$6:$C$20,AD90)</f>
        <v>25</v>
      </c>
      <c r="AG90" s="27">
        <f t="shared" si="18"/>
        <v>246</v>
      </c>
      <c r="AH90" s="27">
        <f t="shared" si="19"/>
        <v>270</v>
      </c>
      <c r="AK90" s="19">
        <v>86</v>
      </c>
      <c r="AL90" s="27">
        <v>8</v>
      </c>
      <c r="AM90" s="19">
        <v>10</v>
      </c>
      <c r="AN90" s="16">
        <f t="shared" si="20"/>
        <v>600</v>
      </c>
      <c r="AO90" s="16">
        <f t="shared" si="21"/>
        <v>9000</v>
      </c>
      <c r="AP90" s="16">
        <f t="shared" si="22"/>
        <v>10800</v>
      </c>
      <c r="AS90" s="19">
        <v>86</v>
      </c>
      <c r="AT90" s="27">
        <v>8</v>
      </c>
      <c r="AU90" s="19">
        <v>11</v>
      </c>
      <c r="AV90" s="16">
        <f t="shared" si="23"/>
        <v>1200</v>
      </c>
      <c r="AW90" s="16">
        <f t="shared" si="24"/>
        <v>18000</v>
      </c>
      <c r="AX90" s="16">
        <f t="shared" si="25"/>
        <v>21600</v>
      </c>
    </row>
    <row r="91" spans="29:50" ht="16.5" x14ac:dyDescent="0.2">
      <c r="AC91" s="27">
        <v>87</v>
      </c>
      <c r="AD91" s="27">
        <v>7</v>
      </c>
      <c r="AE91" s="27">
        <v>15</v>
      </c>
      <c r="AF91" s="27">
        <f>INDEX($C$6:$C$20,AD91)</f>
        <v>25</v>
      </c>
      <c r="AG91" s="27">
        <f t="shared" si="18"/>
        <v>250</v>
      </c>
      <c r="AH91" s="27">
        <f t="shared" si="19"/>
        <v>275</v>
      </c>
      <c r="AK91" s="19">
        <v>87</v>
      </c>
      <c r="AL91" s="27">
        <v>8</v>
      </c>
      <c r="AM91" s="19">
        <v>11</v>
      </c>
      <c r="AN91" s="16">
        <f t="shared" si="20"/>
        <v>600</v>
      </c>
      <c r="AO91" s="16">
        <f t="shared" si="21"/>
        <v>9000</v>
      </c>
      <c r="AP91" s="16">
        <f t="shared" si="22"/>
        <v>10800</v>
      </c>
      <c r="AS91" s="19">
        <v>87</v>
      </c>
      <c r="AT91" s="27">
        <v>8</v>
      </c>
      <c r="AU91" s="19">
        <v>12</v>
      </c>
      <c r="AV91" s="16">
        <f t="shared" si="23"/>
        <v>1200</v>
      </c>
      <c r="AW91" s="16">
        <f t="shared" si="24"/>
        <v>18000</v>
      </c>
      <c r="AX91" s="16">
        <f t="shared" si="25"/>
        <v>21600</v>
      </c>
    </row>
    <row r="92" spans="29:50" ht="16.5" x14ac:dyDescent="0.2">
      <c r="AC92" s="27">
        <v>88</v>
      </c>
      <c r="AD92" s="27">
        <v>8</v>
      </c>
      <c r="AE92" s="27">
        <v>1</v>
      </c>
      <c r="AF92" s="27">
        <f>INDEX($C$6:$C$20,AD92)</f>
        <v>30</v>
      </c>
      <c r="AG92" s="27">
        <f t="shared" si="18"/>
        <v>253</v>
      </c>
      <c r="AH92" s="27">
        <f t="shared" si="19"/>
        <v>280</v>
      </c>
      <c r="AK92" s="19">
        <v>88</v>
      </c>
      <c r="AL92" s="27">
        <v>8</v>
      </c>
      <c r="AM92" s="19">
        <v>12</v>
      </c>
      <c r="AN92" s="16">
        <f t="shared" si="20"/>
        <v>600</v>
      </c>
      <c r="AO92" s="16">
        <f t="shared" si="21"/>
        <v>9000</v>
      </c>
      <c r="AP92" s="16">
        <f t="shared" si="22"/>
        <v>10800</v>
      </c>
      <c r="AS92" s="19">
        <v>88</v>
      </c>
      <c r="AT92" s="27">
        <v>8</v>
      </c>
      <c r="AU92" s="19">
        <v>13</v>
      </c>
      <c r="AV92" s="16">
        <f t="shared" si="23"/>
        <v>1200</v>
      </c>
      <c r="AW92" s="16">
        <f t="shared" si="24"/>
        <v>18000</v>
      </c>
      <c r="AX92" s="16">
        <f t="shared" si="25"/>
        <v>21600</v>
      </c>
    </row>
    <row r="93" spans="29:50" ht="16.5" x14ac:dyDescent="0.2">
      <c r="AC93" s="27">
        <v>89</v>
      </c>
      <c r="AD93" s="27">
        <v>8</v>
      </c>
      <c r="AE93" s="27">
        <v>2</v>
      </c>
      <c r="AF93" s="27">
        <f>INDEX($C$6:$C$20,AD93)</f>
        <v>30</v>
      </c>
      <c r="AG93" s="27">
        <f t="shared" si="18"/>
        <v>256</v>
      </c>
      <c r="AH93" s="27">
        <f t="shared" si="19"/>
        <v>286</v>
      </c>
      <c r="AK93" s="19">
        <v>89</v>
      </c>
      <c r="AL93" s="27">
        <v>8</v>
      </c>
      <c r="AM93" s="19">
        <v>13</v>
      </c>
      <c r="AN93" s="16">
        <f t="shared" si="20"/>
        <v>600</v>
      </c>
      <c r="AO93" s="16">
        <f t="shared" si="21"/>
        <v>9000</v>
      </c>
      <c r="AP93" s="16">
        <f t="shared" si="22"/>
        <v>10800</v>
      </c>
      <c r="AS93" s="19">
        <v>89</v>
      </c>
      <c r="AT93" s="27">
        <v>8</v>
      </c>
      <c r="AU93" s="19">
        <v>14</v>
      </c>
      <c r="AV93" s="16">
        <f t="shared" si="23"/>
        <v>1200</v>
      </c>
      <c r="AW93" s="16">
        <f t="shared" si="24"/>
        <v>18000</v>
      </c>
      <c r="AX93" s="16">
        <f t="shared" si="25"/>
        <v>21600</v>
      </c>
    </row>
    <row r="94" spans="29:50" ht="16.5" x14ac:dyDescent="0.2">
      <c r="AC94" s="27">
        <v>90</v>
      </c>
      <c r="AD94" s="27">
        <v>8</v>
      </c>
      <c r="AE94" s="27">
        <v>3</v>
      </c>
      <c r="AF94" s="27">
        <f>INDEX($C$6:$C$20,AD94)</f>
        <v>30</v>
      </c>
      <c r="AG94" s="27">
        <f t="shared" si="18"/>
        <v>260</v>
      </c>
      <c r="AH94" s="27">
        <f t="shared" si="19"/>
        <v>292</v>
      </c>
      <c r="AK94" s="19">
        <v>90</v>
      </c>
      <c r="AL94" s="27">
        <v>8</v>
      </c>
      <c r="AM94" s="19">
        <v>14</v>
      </c>
      <c r="AN94" s="16">
        <f t="shared" si="20"/>
        <v>600</v>
      </c>
      <c r="AO94" s="16">
        <f t="shared" si="21"/>
        <v>9000</v>
      </c>
      <c r="AP94" s="16">
        <f t="shared" si="22"/>
        <v>10800</v>
      </c>
      <c r="AS94" s="19">
        <v>90</v>
      </c>
      <c r="AT94" s="27">
        <v>8</v>
      </c>
      <c r="AU94" s="19">
        <v>15</v>
      </c>
      <c r="AV94" s="16">
        <f t="shared" si="23"/>
        <v>1200</v>
      </c>
      <c r="AW94" s="16">
        <f t="shared" si="24"/>
        <v>18000</v>
      </c>
      <c r="AX94" s="16">
        <f t="shared" si="25"/>
        <v>21600</v>
      </c>
    </row>
    <row r="95" spans="29:50" ht="16.5" x14ac:dyDescent="0.2">
      <c r="AC95" s="27">
        <v>91</v>
      </c>
      <c r="AD95" s="27">
        <v>8</v>
      </c>
      <c r="AE95" s="27">
        <v>4</v>
      </c>
      <c r="AF95" s="27">
        <f>INDEX($C$6:$C$20,AD95)</f>
        <v>30</v>
      </c>
      <c r="AG95" s="27">
        <f t="shared" si="18"/>
        <v>263</v>
      </c>
      <c r="AH95" s="27">
        <f t="shared" si="19"/>
        <v>297</v>
      </c>
      <c r="AK95" s="19">
        <v>91</v>
      </c>
      <c r="AL95" s="27">
        <v>8</v>
      </c>
      <c r="AM95" s="19">
        <v>15</v>
      </c>
      <c r="AN95" s="16">
        <f t="shared" si="20"/>
        <v>600</v>
      </c>
      <c r="AO95" s="16">
        <f t="shared" si="21"/>
        <v>9000</v>
      </c>
      <c r="AP95" s="16">
        <f t="shared" si="22"/>
        <v>10800</v>
      </c>
      <c r="AS95" s="19">
        <v>91</v>
      </c>
      <c r="AT95" s="27">
        <v>9</v>
      </c>
      <c r="AU95" s="19">
        <v>1</v>
      </c>
      <c r="AV95" s="16">
        <f t="shared" si="23"/>
        <v>1440</v>
      </c>
      <c r="AW95" s="16">
        <f t="shared" si="24"/>
        <v>21600</v>
      </c>
      <c r="AX95" s="16">
        <f t="shared" si="25"/>
        <v>28080</v>
      </c>
    </row>
    <row r="96" spans="29:50" ht="16.5" x14ac:dyDescent="0.2">
      <c r="AC96" s="27">
        <v>92</v>
      </c>
      <c r="AD96" s="27">
        <v>8</v>
      </c>
      <c r="AE96" s="27">
        <v>5</v>
      </c>
      <c r="AF96" s="27">
        <f>INDEX($C$6:$C$20,AD96)</f>
        <v>30</v>
      </c>
      <c r="AG96" s="27">
        <f t="shared" si="18"/>
        <v>266</v>
      </c>
      <c r="AH96" s="27">
        <f t="shared" si="19"/>
        <v>303</v>
      </c>
      <c r="AK96" s="19">
        <v>92</v>
      </c>
      <c r="AL96" s="27">
        <v>9</v>
      </c>
      <c r="AM96" s="19">
        <v>1</v>
      </c>
      <c r="AN96" s="16">
        <f t="shared" si="20"/>
        <v>720</v>
      </c>
      <c r="AO96" s="16">
        <f t="shared" si="21"/>
        <v>10800</v>
      </c>
      <c r="AP96" s="16">
        <f t="shared" si="22"/>
        <v>14040</v>
      </c>
      <c r="AS96" s="19">
        <v>92</v>
      </c>
      <c r="AT96" s="27">
        <v>9</v>
      </c>
      <c r="AU96" s="19">
        <v>2</v>
      </c>
      <c r="AV96" s="16">
        <f t="shared" si="23"/>
        <v>1440</v>
      </c>
      <c r="AW96" s="16">
        <f t="shared" si="24"/>
        <v>21600</v>
      </c>
      <c r="AX96" s="16">
        <f t="shared" si="25"/>
        <v>28080</v>
      </c>
    </row>
    <row r="97" spans="29:50" ht="16.5" x14ac:dyDescent="0.2">
      <c r="AC97" s="27">
        <v>93</v>
      </c>
      <c r="AD97" s="27">
        <v>8</v>
      </c>
      <c r="AE97" s="27">
        <v>6</v>
      </c>
      <c r="AF97" s="27">
        <f>INDEX($C$6:$C$20,AD97)</f>
        <v>30</v>
      </c>
      <c r="AG97" s="27">
        <f t="shared" si="18"/>
        <v>270</v>
      </c>
      <c r="AH97" s="27">
        <f t="shared" si="19"/>
        <v>309</v>
      </c>
      <c r="AK97" s="19">
        <v>93</v>
      </c>
      <c r="AL97" s="27">
        <v>9</v>
      </c>
      <c r="AM97" s="19">
        <v>2</v>
      </c>
      <c r="AN97" s="16">
        <f t="shared" si="20"/>
        <v>720</v>
      </c>
      <c r="AO97" s="16">
        <f t="shared" si="21"/>
        <v>10800</v>
      </c>
      <c r="AP97" s="16">
        <f t="shared" si="22"/>
        <v>14040</v>
      </c>
      <c r="AS97" s="19">
        <v>93</v>
      </c>
      <c r="AT97" s="27">
        <v>9</v>
      </c>
      <c r="AU97" s="19">
        <v>3</v>
      </c>
      <c r="AV97" s="16">
        <f t="shared" si="23"/>
        <v>1440</v>
      </c>
      <c r="AW97" s="16">
        <f t="shared" si="24"/>
        <v>21600</v>
      </c>
      <c r="AX97" s="16">
        <f t="shared" si="25"/>
        <v>28080</v>
      </c>
    </row>
    <row r="98" spans="29:50" ht="16.5" x14ac:dyDescent="0.2">
      <c r="AC98" s="27">
        <v>94</v>
      </c>
      <c r="AD98" s="27">
        <v>8</v>
      </c>
      <c r="AE98" s="27">
        <v>7</v>
      </c>
      <c r="AF98" s="27">
        <f>INDEX($C$6:$C$20,AD98)</f>
        <v>30</v>
      </c>
      <c r="AG98" s="27">
        <f t="shared" si="18"/>
        <v>273</v>
      </c>
      <c r="AH98" s="27">
        <f t="shared" si="19"/>
        <v>314</v>
      </c>
      <c r="AK98" s="19">
        <v>94</v>
      </c>
      <c r="AL98" s="27">
        <v>9</v>
      </c>
      <c r="AM98" s="19">
        <v>3</v>
      </c>
      <c r="AN98" s="16">
        <f t="shared" si="20"/>
        <v>720</v>
      </c>
      <c r="AO98" s="16">
        <f t="shared" si="21"/>
        <v>10800</v>
      </c>
      <c r="AP98" s="16">
        <f t="shared" si="22"/>
        <v>14040</v>
      </c>
      <c r="AS98" s="19">
        <v>94</v>
      </c>
      <c r="AT98" s="27">
        <v>9</v>
      </c>
      <c r="AU98" s="19">
        <v>4</v>
      </c>
      <c r="AV98" s="16">
        <f t="shared" si="23"/>
        <v>1440</v>
      </c>
      <c r="AW98" s="16">
        <f t="shared" si="24"/>
        <v>21600</v>
      </c>
      <c r="AX98" s="16">
        <f t="shared" si="25"/>
        <v>28080</v>
      </c>
    </row>
    <row r="99" spans="29:50" ht="16.5" x14ac:dyDescent="0.2">
      <c r="AC99" s="27">
        <v>95</v>
      </c>
      <c r="AD99" s="27">
        <v>8</v>
      </c>
      <c r="AE99" s="27">
        <v>8</v>
      </c>
      <c r="AF99" s="27">
        <f>INDEX($C$6:$C$20,AD99)</f>
        <v>30</v>
      </c>
      <c r="AG99" s="27">
        <f t="shared" si="18"/>
        <v>276</v>
      </c>
      <c r="AH99" s="27">
        <f t="shared" si="19"/>
        <v>320</v>
      </c>
      <c r="AK99" s="19">
        <v>95</v>
      </c>
      <c r="AL99" s="27">
        <v>9</v>
      </c>
      <c r="AM99" s="19">
        <v>4</v>
      </c>
      <c r="AN99" s="16">
        <f t="shared" si="20"/>
        <v>720</v>
      </c>
      <c r="AO99" s="16">
        <f t="shared" si="21"/>
        <v>10800</v>
      </c>
      <c r="AP99" s="16">
        <f t="shared" si="22"/>
        <v>14040</v>
      </c>
      <c r="AS99" s="19">
        <v>95</v>
      </c>
      <c r="AT99" s="27">
        <v>9</v>
      </c>
      <c r="AU99" s="19">
        <v>5</v>
      </c>
      <c r="AV99" s="16">
        <f t="shared" si="23"/>
        <v>1440</v>
      </c>
      <c r="AW99" s="16">
        <f t="shared" si="24"/>
        <v>21600</v>
      </c>
      <c r="AX99" s="16">
        <f t="shared" si="25"/>
        <v>28080</v>
      </c>
    </row>
    <row r="100" spans="29:50" ht="16.5" x14ac:dyDescent="0.2">
      <c r="AC100" s="27">
        <v>96</v>
      </c>
      <c r="AD100" s="27">
        <v>8</v>
      </c>
      <c r="AE100" s="27">
        <v>9</v>
      </c>
      <c r="AF100" s="27">
        <f>INDEX($C$6:$C$20,AD100)</f>
        <v>30</v>
      </c>
      <c r="AG100" s="27">
        <f t="shared" si="18"/>
        <v>280</v>
      </c>
      <c r="AH100" s="27">
        <f t="shared" si="19"/>
        <v>326</v>
      </c>
      <c r="AK100" s="19">
        <v>96</v>
      </c>
      <c r="AL100" s="27">
        <v>9</v>
      </c>
      <c r="AM100" s="19">
        <v>5</v>
      </c>
      <c r="AN100" s="16">
        <f t="shared" si="20"/>
        <v>720</v>
      </c>
      <c r="AO100" s="16">
        <f t="shared" si="21"/>
        <v>10800</v>
      </c>
      <c r="AP100" s="16">
        <f t="shared" si="22"/>
        <v>14040</v>
      </c>
      <c r="AS100" s="19">
        <v>96</v>
      </c>
      <c r="AT100" s="27">
        <v>9</v>
      </c>
      <c r="AU100" s="19">
        <v>6</v>
      </c>
      <c r="AV100" s="16">
        <f t="shared" si="23"/>
        <v>1440</v>
      </c>
      <c r="AW100" s="16">
        <f t="shared" si="24"/>
        <v>21600</v>
      </c>
      <c r="AX100" s="16">
        <f t="shared" si="25"/>
        <v>28080</v>
      </c>
    </row>
    <row r="101" spans="29:50" ht="16.5" x14ac:dyDescent="0.2">
      <c r="AC101" s="27">
        <v>97</v>
      </c>
      <c r="AD101" s="27">
        <v>8</v>
      </c>
      <c r="AE101" s="27">
        <v>10</v>
      </c>
      <c r="AF101" s="27">
        <f>INDEX($C$6:$C$20,AD101)</f>
        <v>30</v>
      </c>
      <c r="AG101" s="27">
        <f t="shared" si="18"/>
        <v>283</v>
      </c>
      <c r="AH101" s="27">
        <f t="shared" si="19"/>
        <v>331</v>
      </c>
      <c r="AK101" s="19">
        <v>97</v>
      </c>
      <c r="AL101" s="27">
        <v>9</v>
      </c>
      <c r="AM101" s="19">
        <v>6</v>
      </c>
      <c r="AN101" s="16">
        <f t="shared" si="20"/>
        <v>720</v>
      </c>
      <c r="AO101" s="16">
        <f t="shared" si="21"/>
        <v>10800</v>
      </c>
      <c r="AP101" s="16">
        <f t="shared" si="22"/>
        <v>14040</v>
      </c>
      <c r="AS101" s="19">
        <v>97</v>
      </c>
      <c r="AT101" s="27">
        <v>9</v>
      </c>
      <c r="AU101" s="19">
        <v>7</v>
      </c>
      <c r="AV101" s="16">
        <f t="shared" si="23"/>
        <v>1440</v>
      </c>
      <c r="AW101" s="16">
        <f t="shared" si="24"/>
        <v>21600</v>
      </c>
      <c r="AX101" s="16">
        <f t="shared" si="25"/>
        <v>28080</v>
      </c>
    </row>
    <row r="102" spans="29:50" ht="16.5" x14ac:dyDescent="0.2">
      <c r="AC102" s="27">
        <v>98</v>
      </c>
      <c r="AD102" s="27">
        <v>8</v>
      </c>
      <c r="AE102" s="27">
        <v>11</v>
      </c>
      <c r="AF102" s="27">
        <f>INDEX($C$6:$C$20,AD102)</f>
        <v>30</v>
      </c>
      <c r="AG102" s="27">
        <f t="shared" si="18"/>
        <v>286</v>
      </c>
      <c r="AH102" s="27">
        <f t="shared" si="19"/>
        <v>337</v>
      </c>
      <c r="AK102" s="19">
        <v>98</v>
      </c>
      <c r="AL102" s="27">
        <v>9</v>
      </c>
      <c r="AM102" s="19">
        <v>7</v>
      </c>
      <c r="AN102" s="16">
        <f t="shared" si="20"/>
        <v>720</v>
      </c>
      <c r="AO102" s="16">
        <f t="shared" si="21"/>
        <v>10800</v>
      </c>
      <c r="AP102" s="16">
        <f t="shared" si="22"/>
        <v>14040</v>
      </c>
      <c r="AS102" s="19">
        <v>98</v>
      </c>
      <c r="AT102" s="27">
        <v>9</v>
      </c>
      <c r="AU102" s="19">
        <v>8</v>
      </c>
      <c r="AV102" s="16">
        <f t="shared" si="23"/>
        <v>1440</v>
      </c>
      <c r="AW102" s="16">
        <f t="shared" si="24"/>
        <v>21600</v>
      </c>
      <c r="AX102" s="16">
        <f t="shared" si="25"/>
        <v>28080</v>
      </c>
    </row>
    <row r="103" spans="29:50" ht="16.5" x14ac:dyDescent="0.2">
      <c r="AC103" s="27">
        <v>99</v>
      </c>
      <c r="AD103" s="27">
        <v>8</v>
      </c>
      <c r="AE103" s="27">
        <v>12</v>
      </c>
      <c r="AF103" s="27">
        <f>INDEX($C$6:$C$20,AD103)</f>
        <v>30</v>
      </c>
      <c r="AG103" s="27">
        <f t="shared" si="18"/>
        <v>290</v>
      </c>
      <c r="AH103" s="27">
        <f t="shared" si="19"/>
        <v>343</v>
      </c>
      <c r="AK103" s="19">
        <v>99</v>
      </c>
      <c r="AL103" s="27">
        <v>9</v>
      </c>
      <c r="AM103" s="19">
        <v>8</v>
      </c>
      <c r="AN103" s="16">
        <f t="shared" si="20"/>
        <v>720</v>
      </c>
      <c r="AO103" s="16">
        <f t="shared" si="21"/>
        <v>10800</v>
      </c>
      <c r="AP103" s="16">
        <f t="shared" si="22"/>
        <v>14040</v>
      </c>
      <c r="AS103" s="19">
        <v>99</v>
      </c>
      <c r="AT103" s="27">
        <v>9</v>
      </c>
      <c r="AU103" s="19">
        <v>9</v>
      </c>
      <c r="AV103" s="16">
        <f t="shared" si="23"/>
        <v>1440</v>
      </c>
      <c r="AW103" s="16">
        <f t="shared" si="24"/>
        <v>21600</v>
      </c>
      <c r="AX103" s="16">
        <f t="shared" si="25"/>
        <v>28080</v>
      </c>
    </row>
    <row r="104" spans="29:50" ht="16.5" x14ac:dyDescent="0.2">
      <c r="AC104" s="27">
        <v>100</v>
      </c>
      <c r="AD104" s="27">
        <v>8</v>
      </c>
      <c r="AE104" s="27">
        <v>13</v>
      </c>
      <c r="AF104" s="27">
        <f>INDEX($C$6:$C$20,AD104)</f>
        <v>30</v>
      </c>
      <c r="AG104" s="27">
        <f t="shared" si="18"/>
        <v>293</v>
      </c>
      <c r="AH104" s="27">
        <f t="shared" si="19"/>
        <v>348</v>
      </c>
      <c r="AK104" s="19">
        <v>100</v>
      </c>
      <c r="AL104" s="27">
        <v>9</v>
      </c>
      <c r="AM104" s="19">
        <v>9</v>
      </c>
      <c r="AN104" s="16">
        <f t="shared" si="20"/>
        <v>720</v>
      </c>
      <c r="AO104" s="16">
        <f t="shared" si="21"/>
        <v>10800</v>
      </c>
      <c r="AP104" s="16">
        <f t="shared" si="22"/>
        <v>14040</v>
      </c>
      <c r="AS104" s="19">
        <v>100</v>
      </c>
      <c r="AT104" s="27">
        <v>9</v>
      </c>
      <c r="AU104" s="19">
        <v>10</v>
      </c>
      <c r="AV104" s="16">
        <f t="shared" si="23"/>
        <v>1440</v>
      </c>
      <c r="AW104" s="16">
        <f t="shared" si="24"/>
        <v>21600</v>
      </c>
      <c r="AX104" s="16">
        <f t="shared" si="25"/>
        <v>28080</v>
      </c>
    </row>
    <row r="105" spans="29:50" ht="16.5" x14ac:dyDescent="0.2">
      <c r="AC105" s="27">
        <v>101</v>
      </c>
      <c r="AD105" s="27">
        <v>8</v>
      </c>
      <c r="AE105" s="27">
        <v>14</v>
      </c>
      <c r="AF105" s="27">
        <f>INDEX($C$6:$C$20,AD105)</f>
        <v>30</v>
      </c>
      <c r="AG105" s="27">
        <f t="shared" si="18"/>
        <v>296</v>
      </c>
      <c r="AH105" s="27">
        <f t="shared" si="19"/>
        <v>354</v>
      </c>
      <c r="AK105" s="19">
        <v>101</v>
      </c>
      <c r="AL105" s="27">
        <v>9</v>
      </c>
      <c r="AM105" s="19">
        <v>10</v>
      </c>
      <c r="AN105" s="16">
        <f t="shared" si="20"/>
        <v>720</v>
      </c>
      <c r="AO105" s="16">
        <f t="shared" si="21"/>
        <v>10800</v>
      </c>
      <c r="AP105" s="16">
        <f t="shared" si="22"/>
        <v>14040</v>
      </c>
      <c r="AS105" s="19">
        <v>101</v>
      </c>
      <c r="AT105" s="27">
        <v>9</v>
      </c>
      <c r="AU105" s="19">
        <v>11</v>
      </c>
      <c r="AV105" s="16">
        <f t="shared" si="23"/>
        <v>1440</v>
      </c>
      <c r="AW105" s="16">
        <f t="shared" si="24"/>
        <v>21600</v>
      </c>
      <c r="AX105" s="16">
        <f t="shared" si="25"/>
        <v>28080</v>
      </c>
    </row>
    <row r="106" spans="29:50" ht="16.5" x14ac:dyDescent="0.2">
      <c r="AC106" s="27">
        <v>102</v>
      </c>
      <c r="AD106" s="27">
        <v>8</v>
      </c>
      <c r="AE106" s="27">
        <v>15</v>
      </c>
      <c r="AF106" s="27">
        <f>INDEX($C$6:$C$20,AD106)</f>
        <v>30</v>
      </c>
      <c r="AG106" s="27">
        <f t="shared" si="18"/>
        <v>300</v>
      </c>
      <c r="AH106" s="27">
        <f t="shared" si="19"/>
        <v>360</v>
      </c>
      <c r="AK106" s="19">
        <v>102</v>
      </c>
      <c r="AL106" s="27">
        <v>9</v>
      </c>
      <c r="AM106" s="19">
        <v>11</v>
      </c>
      <c r="AN106" s="16">
        <f t="shared" si="20"/>
        <v>720</v>
      </c>
      <c r="AO106" s="16">
        <f t="shared" si="21"/>
        <v>10800</v>
      </c>
      <c r="AP106" s="16">
        <f t="shared" si="22"/>
        <v>14040</v>
      </c>
      <c r="AS106" s="19">
        <v>102</v>
      </c>
      <c r="AT106" s="27">
        <v>9</v>
      </c>
      <c r="AU106" s="19">
        <v>12</v>
      </c>
      <c r="AV106" s="16">
        <f t="shared" si="23"/>
        <v>1440</v>
      </c>
      <c r="AW106" s="16">
        <f t="shared" si="24"/>
        <v>21600</v>
      </c>
      <c r="AX106" s="16">
        <f t="shared" si="25"/>
        <v>28080</v>
      </c>
    </row>
    <row r="107" spans="29:50" ht="16.5" x14ac:dyDescent="0.2">
      <c r="AC107" s="27">
        <v>103</v>
      </c>
      <c r="AD107" s="27">
        <v>9</v>
      </c>
      <c r="AE107" s="27">
        <v>1</v>
      </c>
      <c r="AF107" s="27">
        <f>INDEX($C$6:$C$20,AD107)</f>
        <v>36</v>
      </c>
      <c r="AG107" s="27">
        <f t="shared" si="18"/>
        <v>304</v>
      </c>
      <c r="AH107" s="27">
        <f t="shared" si="19"/>
        <v>367</v>
      </c>
      <c r="AK107" s="19">
        <v>103</v>
      </c>
      <c r="AL107" s="27">
        <v>9</v>
      </c>
      <c r="AM107" s="19">
        <v>12</v>
      </c>
      <c r="AN107" s="16">
        <f t="shared" si="20"/>
        <v>720</v>
      </c>
      <c r="AO107" s="16">
        <f t="shared" si="21"/>
        <v>10800</v>
      </c>
      <c r="AP107" s="16">
        <f t="shared" si="22"/>
        <v>14040</v>
      </c>
      <c r="AS107" s="19">
        <v>103</v>
      </c>
      <c r="AT107" s="27">
        <v>9</v>
      </c>
      <c r="AU107" s="19">
        <v>13</v>
      </c>
      <c r="AV107" s="16">
        <f t="shared" si="23"/>
        <v>1440</v>
      </c>
      <c r="AW107" s="16">
        <f t="shared" si="24"/>
        <v>21600</v>
      </c>
      <c r="AX107" s="16">
        <f t="shared" si="25"/>
        <v>28080</v>
      </c>
    </row>
    <row r="108" spans="29:50" ht="16.5" x14ac:dyDescent="0.2">
      <c r="AC108" s="27">
        <v>104</v>
      </c>
      <c r="AD108" s="27">
        <v>9</v>
      </c>
      <c r="AE108" s="27">
        <v>2</v>
      </c>
      <c r="AF108" s="27">
        <f>INDEX($C$6:$C$20,AD108)</f>
        <v>36</v>
      </c>
      <c r="AG108" s="27">
        <f t="shared" si="18"/>
        <v>308</v>
      </c>
      <c r="AH108" s="27">
        <f t="shared" si="19"/>
        <v>374</v>
      </c>
      <c r="AK108" s="19">
        <v>104</v>
      </c>
      <c r="AL108" s="27">
        <v>9</v>
      </c>
      <c r="AM108" s="19">
        <v>13</v>
      </c>
      <c r="AN108" s="16">
        <f t="shared" si="20"/>
        <v>720</v>
      </c>
      <c r="AO108" s="16">
        <f t="shared" si="21"/>
        <v>10800</v>
      </c>
      <c r="AP108" s="16">
        <f t="shared" si="22"/>
        <v>14040</v>
      </c>
      <c r="AS108" s="19">
        <v>104</v>
      </c>
      <c r="AT108" s="27">
        <v>9</v>
      </c>
      <c r="AU108" s="19">
        <v>14</v>
      </c>
      <c r="AV108" s="16">
        <f t="shared" si="23"/>
        <v>1440</v>
      </c>
      <c r="AW108" s="16">
        <f t="shared" si="24"/>
        <v>21600</v>
      </c>
      <c r="AX108" s="16">
        <f t="shared" si="25"/>
        <v>28080</v>
      </c>
    </row>
    <row r="109" spans="29:50" ht="16.5" x14ac:dyDescent="0.2">
      <c r="AC109" s="27">
        <v>105</v>
      </c>
      <c r="AD109" s="27">
        <v>9</v>
      </c>
      <c r="AE109" s="27">
        <v>3</v>
      </c>
      <c r="AF109" s="27">
        <f>INDEX($C$6:$C$20,AD109)</f>
        <v>36</v>
      </c>
      <c r="AG109" s="27">
        <f t="shared" si="18"/>
        <v>312</v>
      </c>
      <c r="AH109" s="27">
        <f t="shared" si="19"/>
        <v>381</v>
      </c>
      <c r="AK109" s="19">
        <v>105</v>
      </c>
      <c r="AL109" s="27">
        <v>9</v>
      </c>
      <c r="AM109" s="19">
        <v>14</v>
      </c>
      <c r="AN109" s="16">
        <f t="shared" si="20"/>
        <v>720</v>
      </c>
      <c r="AO109" s="16">
        <f t="shared" si="21"/>
        <v>10800</v>
      </c>
      <c r="AP109" s="16">
        <f t="shared" si="22"/>
        <v>14040</v>
      </c>
      <c r="AS109" s="19">
        <v>105</v>
      </c>
      <c r="AT109" s="27">
        <v>9</v>
      </c>
      <c r="AU109" s="19">
        <v>15</v>
      </c>
      <c r="AV109" s="16">
        <f t="shared" si="23"/>
        <v>1440</v>
      </c>
      <c r="AW109" s="16">
        <f t="shared" si="24"/>
        <v>21600</v>
      </c>
      <c r="AX109" s="16">
        <f t="shared" si="25"/>
        <v>28080</v>
      </c>
    </row>
    <row r="110" spans="29:50" ht="16.5" x14ac:dyDescent="0.2">
      <c r="AC110" s="27">
        <v>106</v>
      </c>
      <c r="AD110" s="27">
        <v>9</v>
      </c>
      <c r="AE110" s="27">
        <v>4</v>
      </c>
      <c r="AF110" s="27">
        <f>INDEX($C$6:$C$20,AD110)</f>
        <v>36</v>
      </c>
      <c r="AG110" s="27">
        <f t="shared" si="18"/>
        <v>316</v>
      </c>
      <c r="AH110" s="27">
        <f t="shared" si="19"/>
        <v>388</v>
      </c>
      <c r="AK110" s="19">
        <v>106</v>
      </c>
      <c r="AL110" s="27">
        <v>9</v>
      </c>
      <c r="AM110" s="19">
        <v>15</v>
      </c>
      <c r="AN110" s="16">
        <f t="shared" si="20"/>
        <v>720</v>
      </c>
      <c r="AO110" s="16">
        <f t="shared" si="21"/>
        <v>10800</v>
      </c>
      <c r="AP110" s="16">
        <f t="shared" si="22"/>
        <v>14040</v>
      </c>
      <c r="AS110" s="19">
        <v>106</v>
      </c>
      <c r="AT110" s="27">
        <v>10</v>
      </c>
      <c r="AU110" s="19">
        <v>1</v>
      </c>
      <c r="AV110" s="16">
        <f t="shared" si="23"/>
        <v>1760</v>
      </c>
      <c r="AW110" s="16">
        <f t="shared" si="24"/>
        <v>26400</v>
      </c>
      <c r="AX110" s="16">
        <f t="shared" si="25"/>
        <v>36960</v>
      </c>
    </row>
    <row r="111" spans="29:50" ht="16.5" x14ac:dyDescent="0.2">
      <c r="AC111" s="27">
        <v>107</v>
      </c>
      <c r="AD111" s="27">
        <v>9</v>
      </c>
      <c r="AE111" s="27">
        <v>5</v>
      </c>
      <c r="AF111" s="27">
        <f>INDEX($C$6:$C$20,AD111)</f>
        <v>36</v>
      </c>
      <c r="AG111" s="27">
        <f t="shared" si="18"/>
        <v>320</v>
      </c>
      <c r="AH111" s="27">
        <f t="shared" si="19"/>
        <v>396</v>
      </c>
      <c r="AK111" s="19">
        <v>107</v>
      </c>
      <c r="AL111" s="27">
        <v>10</v>
      </c>
      <c r="AM111" s="19">
        <v>1</v>
      </c>
      <c r="AN111" s="16">
        <f t="shared" si="20"/>
        <v>880</v>
      </c>
      <c r="AO111" s="16">
        <f t="shared" si="21"/>
        <v>13200</v>
      </c>
      <c r="AP111" s="16">
        <f t="shared" si="22"/>
        <v>18480</v>
      </c>
      <c r="AS111" s="19">
        <v>107</v>
      </c>
      <c r="AT111" s="27">
        <v>10</v>
      </c>
      <c r="AU111" s="19">
        <v>2</v>
      </c>
      <c r="AV111" s="16">
        <f t="shared" si="23"/>
        <v>1760</v>
      </c>
      <c r="AW111" s="16">
        <f t="shared" si="24"/>
        <v>26400</v>
      </c>
      <c r="AX111" s="16">
        <f t="shared" si="25"/>
        <v>36960</v>
      </c>
    </row>
    <row r="112" spans="29:50" ht="16.5" x14ac:dyDescent="0.2">
      <c r="AC112" s="27">
        <v>108</v>
      </c>
      <c r="AD112" s="27">
        <v>9</v>
      </c>
      <c r="AE112" s="27">
        <v>6</v>
      </c>
      <c r="AF112" s="27">
        <f>INDEX($C$6:$C$20,AD112)</f>
        <v>36</v>
      </c>
      <c r="AG112" s="27">
        <f t="shared" si="18"/>
        <v>324</v>
      </c>
      <c r="AH112" s="27">
        <f t="shared" si="19"/>
        <v>403</v>
      </c>
      <c r="AK112" s="19">
        <v>108</v>
      </c>
      <c r="AL112" s="27">
        <v>10</v>
      </c>
      <c r="AM112" s="19">
        <v>2</v>
      </c>
      <c r="AN112" s="16">
        <f t="shared" si="20"/>
        <v>880</v>
      </c>
      <c r="AO112" s="16">
        <f t="shared" si="21"/>
        <v>13200</v>
      </c>
      <c r="AP112" s="16">
        <f t="shared" si="22"/>
        <v>18480</v>
      </c>
      <c r="AS112" s="19">
        <v>108</v>
      </c>
      <c r="AT112" s="27">
        <v>10</v>
      </c>
      <c r="AU112" s="19">
        <v>3</v>
      </c>
      <c r="AV112" s="16">
        <f t="shared" si="23"/>
        <v>1760</v>
      </c>
      <c r="AW112" s="16">
        <f t="shared" si="24"/>
        <v>26400</v>
      </c>
      <c r="AX112" s="16">
        <f t="shared" si="25"/>
        <v>36960</v>
      </c>
    </row>
    <row r="113" spans="29:50" ht="16.5" x14ac:dyDescent="0.2">
      <c r="AC113" s="27">
        <v>109</v>
      </c>
      <c r="AD113" s="27">
        <v>9</v>
      </c>
      <c r="AE113" s="27">
        <v>7</v>
      </c>
      <c r="AF113" s="27">
        <f>INDEX($C$6:$C$20,AD113)</f>
        <v>36</v>
      </c>
      <c r="AG113" s="27">
        <f t="shared" si="18"/>
        <v>328</v>
      </c>
      <c r="AH113" s="27">
        <f t="shared" si="19"/>
        <v>410</v>
      </c>
      <c r="AK113" s="19">
        <v>109</v>
      </c>
      <c r="AL113" s="27">
        <v>10</v>
      </c>
      <c r="AM113" s="19">
        <v>3</v>
      </c>
      <c r="AN113" s="16">
        <f t="shared" si="20"/>
        <v>880</v>
      </c>
      <c r="AO113" s="16">
        <f t="shared" si="21"/>
        <v>13200</v>
      </c>
      <c r="AP113" s="16">
        <f t="shared" si="22"/>
        <v>18480</v>
      </c>
      <c r="AS113" s="19">
        <v>109</v>
      </c>
      <c r="AT113" s="27">
        <v>10</v>
      </c>
      <c r="AU113" s="19">
        <v>4</v>
      </c>
      <c r="AV113" s="16">
        <f t="shared" si="23"/>
        <v>1760</v>
      </c>
      <c r="AW113" s="16">
        <f t="shared" si="24"/>
        <v>26400</v>
      </c>
      <c r="AX113" s="16">
        <f t="shared" si="25"/>
        <v>36960</v>
      </c>
    </row>
    <row r="114" spans="29:50" ht="16.5" x14ac:dyDescent="0.2">
      <c r="AC114" s="27">
        <v>110</v>
      </c>
      <c r="AD114" s="27">
        <v>9</v>
      </c>
      <c r="AE114" s="27">
        <v>8</v>
      </c>
      <c r="AF114" s="27">
        <f>INDEX($C$6:$C$20,AD114)</f>
        <v>36</v>
      </c>
      <c r="AG114" s="27">
        <f t="shared" si="18"/>
        <v>332</v>
      </c>
      <c r="AH114" s="27">
        <f t="shared" si="19"/>
        <v>417</v>
      </c>
      <c r="AK114" s="19">
        <v>110</v>
      </c>
      <c r="AL114" s="27">
        <v>10</v>
      </c>
      <c r="AM114" s="19">
        <v>4</v>
      </c>
      <c r="AN114" s="16">
        <f t="shared" si="20"/>
        <v>880</v>
      </c>
      <c r="AO114" s="16">
        <f t="shared" si="21"/>
        <v>13200</v>
      </c>
      <c r="AP114" s="16">
        <f t="shared" si="22"/>
        <v>18480</v>
      </c>
      <c r="AS114" s="19">
        <v>110</v>
      </c>
      <c r="AT114" s="27">
        <v>10</v>
      </c>
      <c r="AU114" s="19">
        <v>5</v>
      </c>
      <c r="AV114" s="16">
        <f t="shared" si="23"/>
        <v>1760</v>
      </c>
      <c r="AW114" s="16">
        <f t="shared" si="24"/>
        <v>26400</v>
      </c>
      <c r="AX114" s="16">
        <f t="shared" si="25"/>
        <v>36960</v>
      </c>
    </row>
    <row r="115" spans="29:50" ht="16.5" x14ac:dyDescent="0.2">
      <c r="AC115" s="27">
        <v>111</v>
      </c>
      <c r="AD115" s="27">
        <v>9</v>
      </c>
      <c r="AE115" s="27">
        <v>9</v>
      </c>
      <c r="AF115" s="27">
        <f>INDEX($C$6:$C$20,AD115)</f>
        <v>36</v>
      </c>
      <c r="AG115" s="27">
        <f t="shared" si="18"/>
        <v>336</v>
      </c>
      <c r="AH115" s="27">
        <f t="shared" si="19"/>
        <v>424</v>
      </c>
      <c r="AK115" s="19">
        <v>111</v>
      </c>
      <c r="AL115" s="27">
        <v>10</v>
      </c>
      <c r="AM115" s="19">
        <v>5</v>
      </c>
      <c r="AN115" s="16">
        <f t="shared" si="20"/>
        <v>880</v>
      </c>
      <c r="AO115" s="16">
        <f t="shared" si="21"/>
        <v>13200</v>
      </c>
      <c r="AP115" s="16">
        <f t="shared" si="22"/>
        <v>18480</v>
      </c>
      <c r="AS115" s="19">
        <v>111</v>
      </c>
      <c r="AT115" s="27">
        <v>10</v>
      </c>
      <c r="AU115" s="19">
        <v>6</v>
      </c>
      <c r="AV115" s="16">
        <f t="shared" si="23"/>
        <v>1760</v>
      </c>
      <c r="AW115" s="16">
        <f t="shared" si="24"/>
        <v>26400</v>
      </c>
      <c r="AX115" s="16">
        <f t="shared" si="25"/>
        <v>36960</v>
      </c>
    </row>
    <row r="116" spans="29:50" ht="16.5" x14ac:dyDescent="0.2">
      <c r="AC116" s="27">
        <v>112</v>
      </c>
      <c r="AD116" s="27">
        <v>9</v>
      </c>
      <c r="AE116" s="27">
        <v>10</v>
      </c>
      <c r="AF116" s="27">
        <f>INDEX($C$6:$C$20,AD116)</f>
        <v>36</v>
      </c>
      <c r="AG116" s="27">
        <f t="shared" si="18"/>
        <v>340</v>
      </c>
      <c r="AH116" s="27">
        <f t="shared" si="19"/>
        <v>432</v>
      </c>
      <c r="AK116" s="19">
        <v>112</v>
      </c>
      <c r="AL116" s="27">
        <v>10</v>
      </c>
      <c r="AM116" s="19">
        <v>6</v>
      </c>
      <c r="AN116" s="16">
        <f t="shared" si="20"/>
        <v>880</v>
      </c>
      <c r="AO116" s="16">
        <f t="shared" si="21"/>
        <v>13200</v>
      </c>
      <c r="AP116" s="16">
        <f t="shared" si="22"/>
        <v>18480</v>
      </c>
      <c r="AS116" s="19">
        <v>112</v>
      </c>
      <c r="AT116" s="27">
        <v>10</v>
      </c>
      <c r="AU116" s="19">
        <v>7</v>
      </c>
      <c r="AV116" s="16">
        <f t="shared" si="23"/>
        <v>1760</v>
      </c>
      <c r="AW116" s="16">
        <f t="shared" si="24"/>
        <v>26400</v>
      </c>
      <c r="AX116" s="16">
        <f t="shared" si="25"/>
        <v>36960</v>
      </c>
    </row>
    <row r="117" spans="29:50" ht="16.5" x14ac:dyDescent="0.2">
      <c r="AC117" s="27">
        <v>113</v>
      </c>
      <c r="AD117" s="27">
        <v>9</v>
      </c>
      <c r="AE117" s="27">
        <v>11</v>
      </c>
      <c r="AF117" s="27">
        <f>INDEX($C$6:$C$20,AD117)</f>
        <v>36</v>
      </c>
      <c r="AG117" s="27">
        <f t="shared" si="18"/>
        <v>344</v>
      </c>
      <c r="AH117" s="27">
        <f t="shared" si="19"/>
        <v>439</v>
      </c>
      <c r="AK117" s="19">
        <v>113</v>
      </c>
      <c r="AL117" s="27">
        <v>10</v>
      </c>
      <c r="AM117" s="19">
        <v>7</v>
      </c>
      <c r="AN117" s="16">
        <f t="shared" si="20"/>
        <v>880</v>
      </c>
      <c r="AO117" s="16">
        <f t="shared" si="21"/>
        <v>13200</v>
      </c>
      <c r="AP117" s="16">
        <f t="shared" si="22"/>
        <v>18480</v>
      </c>
      <c r="AS117" s="19">
        <v>113</v>
      </c>
      <c r="AT117" s="27">
        <v>10</v>
      </c>
      <c r="AU117" s="19">
        <v>8</v>
      </c>
      <c r="AV117" s="16">
        <f t="shared" si="23"/>
        <v>1760</v>
      </c>
      <c r="AW117" s="16">
        <f t="shared" si="24"/>
        <v>26400</v>
      </c>
      <c r="AX117" s="16">
        <f t="shared" si="25"/>
        <v>36960</v>
      </c>
    </row>
    <row r="118" spans="29:50" ht="16.5" x14ac:dyDescent="0.2">
      <c r="AC118" s="27">
        <v>114</v>
      </c>
      <c r="AD118" s="27">
        <v>9</v>
      </c>
      <c r="AE118" s="27">
        <v>12</v>
      </c>
      <c r="AF118" s="27">
        <f>INDEX($C$6:$C$20,AD118)</f>
        <v>36</v>
      </c>
      <c r="AG118" s="27">
        <f t="shared" si="18"/>
        <v>348</v>
      </c>
      <c r="AH118" s="27">
        <f t="shared" si="19"/>
        <v>446</v>
      </c>
      <c r="AK118" s="19">
        <v>114</v>
      </c>
      <c r="AL118" s="27">
        <v>10</v>
      </c>
      <c r="AM118" s="19">
        <v>8</v>
      </c>
      <c r="AN118" s="16">
        <f t="shared" si="20"/>
        <v>880</v>
      </c>
      <c r="AO118" s="16">
        <f t="shared" si="21"/>
        <v>13200</v>
      </c>
      <c r="AP118" s="16">
        <f t="shared" si="22"/>
        <v>18480</v>
      </c>
      <c r="AS118" s="19">
        <v>114</v>
      </c>
      <c r="AT118" s="27">
        <v>10</v>
      </c>
      <c r="AU118" s="19">
        <v>9</v>
      </c>
      <c r="AV118" s="16">
        <f t="shared" si="23"/>
        <v>1760</v>
      </c>
      <c r="AW118" s="16">
        <f t="shared" si="24"/>
        <v>26400</v>
      </c>
      <c r="AX118" s="16">
        <f t="shared" si="25"/>
        <v>36960</v>
      </c>
    </row>
    <row r="119" spans="29:50" ht="16.5" x14ac:dyDescent="0.2">
      <c r="AC119" s="27">
        <v>115</v>
      </c>
      <c r="AD119" s="27">
        <v>9</v>
      </c>
      <c r="AE119" s="27">
        <v>13</v>
      </c>
      <c r="AF119" s="27">
        <f>INDEX($C$6:$C$20,AD119)</f>
        <v>36</v>
      </c>
      <c r="AG119" s="27">
        <f t="shared" si="18"/>
        <v>352</v>
      </c>
      <c r="AH119" s="27">
        <f t="shared" si="19"/>
        <v>453</v>
      </c>
      <c r="AK119" s="19">
        <v>115</v>
      </c>
      <c r="AL119" s="27">
        <v>10</v>
      </c>
      <c r="AM119" s="19">
        <v>9</v>
      </c>
      <c r="AN119" s="16">
        <f t="shared" si="20"/>
        <v>880</v>
      </c>
      <c r="AO119" s="16">
        <f t="shared" si="21"/>
        <v>13200</v>
      </c>
      <c r="AP119" s="16">
        <f t="shared" si="22"/>
        <v>18480</v>
      </c>
      <c r="AS119" s="19">
        <v>115</v>
      </c>
      <c r="AT119" s="27">
        <v>10</v>
      </c>
      <c r="AU119" s="19">
        <v>10</v>
      </c>
      <c r="AV119" s="16">
        <f t="shared" si="23"/>
        <v>1760</v>
      </c>
      <c r="AW119" s="16">
        <f t="shared" si="24"/>
        <v>26400</v>
      </c>
      <c r="AX119" s="16">
        <f t="shared" si="25"/>
        <v>36960</v>
      </c>
    </row>
    <row r="120" spans="29:50" ht="16.5" x14ac:dyDescent="0.2">
      <c r="AC120" s="27">
        <v>116</v>
      </c>
      <c r="AD120" s="27">
        <v>9</v>
      </c>
      <c r="AE120" s="27">
        <v>14</v>
      </c>
      <c r="AF120" s="27">
        <f>INDEX($C$6:$C$20,AD120)</f>
        <v>36</v>
      </c>
      <c r="AG120" s="27">
        <f t="shared" si="18"/>
        <v>356</v>
      </c>
      <c r="AH120" s="27">
        <f t="shared" si="19"/>
        <v>460</v>
      </c>
      <c r="AK120" s="19">
        <v>116</v>
      </c>
      <c r="AL120" s="27">
        <v>10</v>
      </c>
      <c r="AM120" s="19">
        <v>10</v>
      </c>
      <c r="AN120" s="16">
        <f t="shared" si="20"/>
        <v>880</v>
      </c>
      <c r="AO120" s="16">
        <f t="shared" si="21"/>
        <v>13200</v>
      </c>
      <c r="AP120" s="16">
        <f t="shared" si="22"/>
        <v>18480</v>
      </c>
      <c r="AS120" s="19">
        <v>116</v>
      </c>
      <c r="AT120" s="27">
        <v>10</v>
      </c>
      <c r="AU120" s="19">
        <v>11</v>
      </c>
      <c r="AV120" s="16">
        <f t="shared" si="23"/>
        <v>1760</v>
      </c>
      <c r="AW120" s="16">
        <f t="shared" si="24"/>
        <v>26400</v>
      </c>
      <c r="AX120" s="16">
        <f t="shared" si="25"/>
        <v>36960</v>
      </c>
    </row>
    <row r="121" spans="29:50" ht="16.5" x14ac:dyDescent="0.2">
      <c r="AC121" s="27">
        <v>117</v>
      </c>
      <c r="AD121" s="27">
        <v>9</v>
      </c>
      <c r="AE121" s="27">
        <v>15</v>
      </c>
      <c r="AF121" s="27">
        <f>INDEX($C$6:$C$20,AD121)</f>
        <v>36</v>
      </c>
      <c r="AG121" s="27">
        <f t="shared" si="18"/>
        <v>360</v>
      </c>
      <c r="AH121" s="27">
        <f t="shared" si="19"/>
        <v>468</v>
      </c>
      <c r="AK121" s="19">
        <v>117</v>
      </c>
      <c r="AL121" s="27">
        <v>10</v>
      </c>
      <c r="AM121" s="19">
        <v>11</v>
      </c>
      <c r="AN121" s="16">
        <f t="shared" si="20"/>
        <v>880</v>
      </c>
      <c r="AO121" s="16">
        <f t="shared" si="21"/>
        <v>13200</v>
      </c>
      <c r="AP121" s="16">
        <f t="shared" si="22"/>
        <v>18480</v>
      </c>
      <c r="AS121" s="19">
        <v>117</v>
      </c>
      <c r="AT121" s="27">
        <v>10</v>
      </c>
      <c r="AU121" s="19">
        <v>12</v>
      </c>
      <c r="AV121" s="16">
        <f t="shared" si="23"/>
        <v>1760</v>
      </c>
      <c r="AW121" s="16">
        <f t="shared" si="24"/>
        <v>26400</v>
      </c>
      <c r="AX121" s="16">
        <f t="shared" si="25"/>
        <v>36960</v>
      </c>
    </row>
    <row r="122" spans="29:50" ht="16.5" x14ac:dyDescent="0.2">
      <c r="AC122" s="27">
        <v>118</v>
      </c>
      <c r="AD122" s="27">
        <v>10</v>
      </c>
      <c r="AE122" s="27">
        <v>1</v>
      </c>
      <c r="AF122" s="27">
        <f>INDEX($C$6:$C$20,AD122)</f>
        <v>44</v>
      </c>
      <c r="AG122" s="27">
        <f t="shared" si="18"/>
        <v>365</v>
      </c>
      <c r="AH122" s="27">
        <f t="shared" si="19"/>
        <v>477</v>
      </c>
      <c r="AK122" s="19">
        <v>118</v>
      </c>
      <c r="AL122" s="27">
        <v>10</v>
      </c>
      <c r="AM122" s="19">
        <v>12</v>
      </c>
      <c r="AN122" s="16">
        <f t="shared" si="20"/>
        <v>880</v>
      </c>
      <c r="AO122" s="16">
        <f t="shared" si="21"/>
        <v>13200</v>
      </c>
      <c r="AP122" s="16">
        <f t="shared" si="22"/>
        <v>18480</v>
      </c>
      <c r="AS122" s="19">
        <v>118</v>
      </c>
      <c r="AT122" s="27">
        <v>10</v>
      </c>
      <c r="AU122" s="19">
        <v>13</v>
      </c>
      <c r="AV122" s="16">
        <f t="shared" si="23"/>
        <v>1760</v>
      </c>
      <c r="AW122" s="16">
        <f t="shared" si="24"/>
        <v>26400</v>
      </c>
      <c r="AX122" s="16">
        <f t="shared" si="25"/>
        <v>36960</v>
      </c>
    </row>
    <row r="123" spans="29:50" ht="16.5" x14ac:dyDescent="0.2">
      <c r="AC123" s="27">
        <v>119</v>
      </c>
      <c r="AD123" s="27">
        <v>10</v>
      </c>
      <c r="AE123" s="27">
        <v>2</v>
      </c>
      <c r="AF123" s="27">
        <f>INDEX($C$6:$C$20,AD123)</f>
        <v>44</v>
      </c>
      <c r="AG123" s="27">
        <f t="shared" si="18"/>
        <v>370</v>
      </c>
      <c r="AH123" s="27">
        <f t="shared" si="19"/>
        <v>487</v>
      </c>
      <c r="AK123" s="19">
        <v>119</v>
      </c>
      <c r="AL123" s="27">
        <v>10</v>
      </c>
      <c r="AM123" s="19">
        <v>13</v>
      </c>
      <c r="AN123" s="16">
        <f t="shared" si="20"/>
        <v>880</v>
      </c>
      <c r="AO123" s="16">
        <f t="shared" si="21"/>
        <v>13200</v>
      </c>
      <c r="AP123" s="16">
        <f t="shared" si="22"/>
        <v>18480</v>
      </c>
      <c r="AS123" s="19">
        <v>119</v>
      </c>
      <c r="AT123" s="27">
        <v>10</v>
      </c>
      <c r="AU123" s="19">
        <v>14</v>
      </c>
      <c r="AV123" s="16">
        <f t="shared" si="23"/>
        <v>1760</v>
      </c>
      <c r="AW123" s="16">
        <f t="shared" si="24"/>
        <v>26400</v>
      </c>
      <c r="AX123" s="16">
        <f t="shared" si="25"/>
        <v>36960</v>
      </c>
    </row>
    <row r="124" spans="29:50" ht="16.5" x14ac:dyDescent="0.2">
      <c r="AC124" s="27">
        <v>120</v>
      </c>
      <c r="AD124" s="27">
        <v>10</v>
      </c>
      <c r="AE124" s="27">
        <v>3</v>
      </c>
      <c r="AF124" s="27">
        <f>INDEX($C$6:$C$20,AD124)</f>
        <v>44</v>
      </c>
      <c r="AG124" s="27">
        <f t="shared" si="18"/>
        <v>376</v>
      </c>
      <c r="AH124" s="27">
        <f t="shared" si="19"/>
        <v>497</v>
      </c>
      <c r="AK124" s="19">
        <v>120</v>
      </c>
      <c r="AL124" s="27">
        <v>10</v>
      </c>
      <c r="AM124" s="19">
        <v>14</v>
      </c>
      <c r="AN124" s="16">
        <f t="shared" si="20"/>
        <v>880</v>
      </c>
      <c r="AO124" s="16">
        <f t="shared" si="21"/>
        <v>13200</v>
      </c>
      <c r="AP124" s="16">
        <f t="shared" si="22"/>
        <v>18480</v>
      </c>
      <c r="AS124" s="19">
        <v>120</v>
      </c>
      <c r="AT124" s="27">
        <v>10</v>
      </c>
      <c r="AU124" s="19">
        <v>15</v>
      </c>
      <c r="AV124" s="16">
        <f t="shared" si="23"/>
        <v>1760</v>
      </c>
      <c r="AW124" s="16">
        <f t="shared" si="24"/>
        <v>26400</v>
      </c>
      <c r="AX124" s="16">
        <f t="shared" si="25"/>
        <v>36960</v>
      </c>
    </row>
    <row r="125" spans="29:50" ht="16.5" x14ac:dyDescent="0.2">
      <c r="AC125" s="27">
        <v>121</v>
      </c>
      <c r="AD125" s="27">
        <v>10</v>
      </c>
      <c r="AE125" s="27">
        <v>4</v>
      </c>
      <c r="AF125" s="27">
        <f>INDEX($C$6:$C$20,AD125)</f>
        <v>44</v>
      </c>
      <c r="AG125" s="27">
        <f t="shared" si="18"/>
        <v>381</v>
      </c>
      <c r="AH125" s="27">
        <f t="shared" si="19"/>
        <v>507</v>
      </c>
      <c r="AK125" s="19">
        <v>121</v>
      </c>
      <c r="AL125" s="27">
        <v>10</v>
      </c>
      <c r="AM125" s="19">
        <v>15</v>
      </c>
      <c r="AN125" s="16">
        <f t="shared" si="20"/>
        <v>880</v>
      </c>
      <c r="AO125" s="16">
        <f t="shared" si="21"/>
        <v>13200</v>
      </c>
      <c r="AP125" s="16">
        <f t="shared" si="22"/>
        <v>18480</v>
      </c>
      <c r="AS125" s="19">
        <v>121</v>
      </c>
      <c r="AT125" s="27">
        <v>11</v>
      </c>
      <c r="AU125" s="19">
        <v>1</v>
      </c>
      <c r="AV125" s="16">
        <f t="shared" si="23"/>
        <v>2120</v>
      </c>
      <c r="AW125" s="16">
        <f t="shared" si="24"/>
        <v>31800</v>
      </c>
      <c r="AX125" s="16">
        <f t="shared" si="25"/>
        <v>47700</v>
      </c>
    </row>
    <row r="126" spans="29:50" ht="16.5" x14ac:dyDescent="0.2">
      <c r="AC126" s="27">
        <v>122</v>
      </c>
      <c r="AD126" s="27">
        <v>10</v>
      </c>
      <c r="AE126" s="27">
        <v>5</v>
      </c>
      <c r="AF126" s="27">
        <f>INDEX($C$6:$C$20,AD126)</f>
        <v>44</v>
      </c>
      <c r="AG126" s="27">
        <f t="shared" si="18"/>
        <v>386</v>
      </c>
      <c r="AH126" s="27">
        <f t="shared" si="19"/>
        <v>517</v>
      </c>
      <c r="AK126" s="19">
        <v>122</v>
      </c>
      <c r="AL126" s="27">
        <v>11</v>
      </c>
      <c r="AM126" s="19">
        <v>1</v>
      </c>
      <c r="AN126" s="16">
        <f t="shared" si="20"/>
        <v>1060</v>
      </c>
      <c r="AO126" s="16">
        <f t="shared" si="21"/>
        <v>15900</v>
      </c>
      <c r="AP126" s="16">
        <f t="shared" si="22"/>
        <v>23850</v>
      </c>
      <c r="AS126" s="19">
        <v>122</v>
      </c>
      <c r="AT126" s="27">
        <v>11</v>
      </c>
      <c r="AU126" s="19">
        <v>2</v>
      </c>
      <c r="AV126" s="16">
        <f t="shared" si="23"/>
        <v>2120</v>
      </c>
      <c r="AW126" s="16">
        <f t="shared" si="24"/>
        <v>31800</v>
      </c>
      <c r="AX126" s="16">
        <f t="shared" si="25"/>
        <v>47700</v>
      </c>
    </row>
    <row r="127" spans="29:50" ht="16.5" x14ac:dyDescent="0.2">
      <c r="AC127" s="27">
        <v>123</v>
      </c>
      <c r="AD127" s="27">
        <v>10</v>
      </c>
      <c r="AE127" s="27">
        <v>6</v>
      </c>
      <c r="AF127" s="27">
        <f>INDEX($C$6:$C$20,AD127)</f>
        <v>44</v>
      </c>
      <c r="AG127" s="27">
        <f t="shared" si="18"/>
        <v>392</v>
      </c>
      <c r="AH127" s="27">
        <f t="shared" si="19"/>
        <v>527</v>
      </c>
      <c r="AK127" s="19">
        <v>123</v>
      </c>
      <c r="AL127" s="27">
        <v>11</v>
      </c>
      <c r="AM127" s="19">
        <v>2</v>
      </c>
      <c r="AN127" s="16">
        <f t="shared" si="20"/>
        <v>1060</v>
      </c>
      <c r="AO127" s="16">
        <f t="shared" si="21"/>
        <v>15900</v>
      </c>
      <c r="AP127" s="16">
        <f t="shared" si="22"/>
        <v>23850</v>
      </c>
      <c r="AS127" s="19">
        <v>123</v>
      </c>
      <c r="AT127" s="27">
        <v>11</v>
      </c>
      <c r="AU127" s="19">
        <v>3</v>
      </c>
      <c r="AV127" s="16">
        <f t="shared" si="23"/>
        <v>2120</v>
      </c>
      <c r="AW127" s="16">
        <f t="shared" si="24"/>
        <v>31800</v>
      </c>
      <c r="AX127" s="16">
        <f t="shared" si="25"/>
        <v>47700</v>
      </c>
    </row>
    <row r="128" spans="29:50" ht="16.5" x14ac:dyDescent="0.2">
      <c r="AC128" s="27">
        <v>124</v>
      </c>
      <c r="AD128" s="27">
        <v>10</v>
      </c>
      <c r="AE128" s="27">
        <v>7</v>
      </c>
      <c r="AF128" s="27">
        <f>INDEX($C$6:$C$20,AD128)</f>
        <v>44</v>
      </c>
      <c r="AG128" s="27">
        <f t="shared" si="18"/>
        <v>397</v>
      </c>
      <c r="AH128" s="27">
        <f t="shared" si="19"/>
        <v>537</v>
      </c>
      <c r="AK128" s="19">
        <v>124</v>
      </c>
      <c r="AL128" s="27">
        <v>11</v>
      </c>
      <c r="AM128" s="19">
        <v>3</v>
      </c>
      <c r="AN128" s="16">
        <f t="shared" si="20"/>
        <v>1060</v>
      </c>
      <c r="AO128" s="16">
        <f t="shared" si="21"/>
        <v>15900</v>
      </c>
      <c r="AP128" s="16">
        <f t="shared" si="22"/>
        <v>23850</v>
      </c>
      <c r="AS128" s="19">
        <v>124</v>
      </c>
      <c r="AT128" s="27">
        <v>11</v>
      </c>
      <c r="AU128" s="19">
        <v>4</v>
      </c>
      <c r="AV128" s="16">
        <f t="shared" si="23"/>
        <v>2120</v>
      </c>
      <c r="AW128" s="16">
        <f t="shared" si="24"/>
        <v>31800</v>
      </c>
      <c r="AX128" s="16">
        <f t="shared" si="25"/>
        <v>47700</v>
      </c>
    </row>
    <row r="129" spans="29:50" ht="16.5" x14ac:dyDescent="0.2">
      <c r="AC129" s="27">
        <v>125</v>
      </c>
      <c r="AD129" s="27">
        <v>10</v>
      </c>
      <c r="AE129" s="27">
        <v>8</v>
      </c>
      <c r="AF129" s="27">
        <f>INDEX($C$6:$C$20,AD129)</f>
        <v>44</v>
      </c>
      <c r="AG129" s="27">
        <f t="shared" si="18"/>
        <v>402</v>
      </c>
      <c r="AH129" s="27">
        <f t="shared" si="19"/>
        <v>546</v>
      </c>
      <c r="AK129" s="19">
        <v>125</v>
      </c>
      <c r="AL129" s="27">
        <v>11</v>
      </c>
      <c r="AM129" s="19">
        <v>4</v>
      </c>
      <c r="AN129" s="16">
        <f t="shared" si="20"/>
        <v>1060</v>
      </c>
      <c r="AO129" s="16">
        <f t="shared" si="21"/>
        <v>15900</v>
      </c>
      <c r="AP129" s="16">
        <f t="shared" si="22"/>
        <v>23850</v>
      </c>
      <c r="AS129" s="19">
        <v>125</v>
      </c>
      <c r="AT129" s="27">
        <v>11</v>
      </c>
      <c r="AU129" s="19">
        <v>5</v>
      </c>
      <c r="AV129" s="16">
        <f t="shared" si="23"/>
        <v>2120</v>
      </c>
      <c r="AW129" s="16">
        <f t="shared" si="24"/>
        <v>31800</v>
      </c>
      <c r="AX129" s="16">
        <f t="shared" si="25"/>
        <v>47700</v>
      </c>
    </row>
    <row r="130" spans="29:50" ht="16.5" x14ac:dyDescent="0.2">
      <c r="AC130" s="27">
        <v>126</v>
      </c>
      <c r="AD130" s="27">
        <v>10</v>
      </c>
      <c r="AE130" s="27">
        <v>9</v>
      </c>
      <c r="AF130" s="27">
        <f>INDEX($C$6:$C$20,AD130)</f>
        <v>44</v>
      </c>
      <c r="AG130" s="27">
        <f t="shared" si="18"/>
        <v>408</v>
      </c>
      <c r="AH130" s="27">
        <f t="shared" si="19"/>
        <v>556</v>
      </c>
      <c r="AK130" s="19">
        <v>126</v>
      </c>
      <c r="AL130" s="27">
        <v>11</v>
      </c>
      <c r="AM130" s="19">
        <v>5</v>
      </c>
      <c r="AN130" s="16">
        <f t="shared" si="20"/>
        <v>1060</v>
      </c>
      <c r="AO130" s="16">
        <f t="shared" si="21"/>
        <v>15900</v>
      </c>
      <c r="AP130" s="16">
        <f t="shared" si="22"/>
        <v>23850</v>
      </c>
      <c r="AS130" s="19">
        <v>126</v>
      </c>
      <c r="AT130" s="27">
        <v>11</v>
      </c>
      <c r="AU130" s="19">
        <v>6</v>
      </c>
      <c r="AV130" s="16">
        <f t="shared" si="23"/>
        <v>2120</v>
      </c>
      <c r="AW130" s="16">
        <f t="shared" si="24"/>
        <v>31800</v>
      </c>
      <c r="AX130" s="16">
        <f t="shared" si="25"/>
        <v>47700</v>
      </c>
    </row>
    <row r="131" spans="29:50" ht="16.5" x14ac:dyDescent="0.2">
      <c r="AC131" s="27">
        <v>127</v>
      </c>
      <c r="AD131" s="27">
        <v>10</v>
      </c>
      <c r="AE131" s="27">
        <v>10</v>
      </c>
      <c r="AF131" s="27">
        <f>INDEX($C$6:$C$20,AD131)</f>
        <v>44</v>
      </c>
      <c r="AG131" s="27">
        <f t="shared" si="18"/>
        <v>413</v>
      </c>
      <c r="AH131" s="27">
        <f t="shared" si="19"/>
        <v>566</v>
      </c>
      <c r="AK131" s="19">
        <v>127</v>
      </c>
      <c r="AL131" s="27">
        <v>11</v>
      </c>
      <c r="AM131" s="19">
        <v>6</v>
      </c>
      <c r="AN131" s="16">
        <f t="shared" si="20"/>
        <v>1060</v>
      </c>
      <c r="AO131" s="16">
        <f t="shared" si="21"/>
        <v>15900</v>
      </c>
      <c r="AP131" s="16">
        <f t="shared" si="22"/>
        <v>23850</v>
      </c>
      <c r="AS131" s="19">
        <v>127</v>
      </c>
      <c r="AT131" s="27">
        <v>11</v>
      </c>
      <c r="AU131" s="19">
        <v>7</v>
      </c>
      <c r="AV131" s="16">
        <f t="shared" si="23"/>
        <v>2120</v>
      </c>
      <c r="AW131" s="16">
        <f t="shared" si="24"/>
        <v>31800</v>
      </c>
      <c r="AX131" s="16">
        <f t="shared" si="25"/>
        <v>47700</v>
      </c>
    </row>
    <row r="132" spans="29:50" ht="16.5" x14ac:dyDescent="0.2">
      <c r="AC132" s="27">
        <v>128</v>
      </c>
      <c r="AD132" s="27">
        <v>10</v>
      </c>
      <c r="AE132" s="27">
        <v>11</v>
      </c>
      <c r="AF132" s="27">
        <f>INDEX($C$6:$C$20,AD132)</f>
        <v>44</v>
      </c>
      <c r="AG132" s="27">
        <f t="shared" si="18"/>
        <v>418</v>
      </c>
      <c r="AH132" s="27">
        <f t="shared" si="19"/>
        <v>576</v>
      </c>
      <c r="AK132" s="19">
        <v>128</v>
      </c>
      <c r="AL132" s="27">
        <v>11</v>
      </c>
      <c r="AM132" s="19">
        <v>7</v>
      </c>
      <c r="AN132" s="16">
        <f t="shared" si="20"/>
        <v>1060</v>
      </c>
      <c r="AO132" s="16">
        <f t="shared" si="21"/>
        <v>15900</v>
      </c>
      <c r="AP132" s="16">
        <f t="shared" si="22"/>
        <v>23850</v>
      </c>
      <c r="AS132" s="19">
        <v>128</v>
      </c>
      <c r="AT132" s="27">
        <v>11</v>
      </c>
      <c r="AU132" s="19">
        <v>8</v>
      </c>
      <c r="AV132" s="16">
        <f t="shared" si="23"/>
        <v>2120</v>
      </c>
      <c r="AW132" s="16">
        <f t="shared" si="24"/>
        <v>31800</v>
      </c>
      <c r="AX132" s="16">
        <f t="shared" si="25"/>
        <v>47700</v>
      </c>
    </row>
    <row r="133" spans="29:50" ht="16.5" x14ac:dyDescent="0.2">
      <c r="AC133" s="27">
        <v>129</v>
      </c>
      <c r="AD133" s="27">
        <v>10</v>
      </c>
      <c r="AE133" s="27">
        <v>12</v>
      </c>
      <c r="AF133" s="27">
        <f>INDEX($C$6:$C$20,AD133)</f>
        <v>44</v>
      </c>
      <c r="AG133" s="27">
        <f t="shared" si="18"/>
        <v>424</v>
      </c>
      <c r="AH133" s="27">
        <f t="shared" si="19"/>
        <v>586</v>
      </c>
      <c r="AK133" s="19">
        <v>129</v>
      </c>
      <c r="AL133" s="27">
        <v>11</v>
      </c>
      <c r="AM133" s="19">
        <v>8</v>
      </c>
      <c r="AN133" s="16">
        <f t="shared" si="20"/>
        <v>1060</v>
      </c>
      <c r="AO133" s="16">
        <f t="shared" si="21"/>
        <v>15900</v>
      </c>
      <c r="AP133" s="16">
        <f t="shared" si="22"/>
        <v>23850</v>
      </c>
      <c r="AS133" s="19">
        <v>129</v>
      </c>
      <c r="AT133" s="27">
        <v>11</v>
      </c>
      <c r="AU133" s="19">
        <v>9</v>
      </c>
      <c r="AV133" s="16">
        <f t="shared" si="23"/>
        <v>2120</v>
      </c>
      <c r="AW133" s="16">
        <f t="shared" si="24"/>
        <v>31800</v>
      </c>
      <c r="AX133" s="16">
        <f t="shared" si="25"/>
        <v>47700</v>
      </c>
    </row>
    <row r="134" spans="29:50" ht="16.5" x14ac:dyDescent="0.2">
      <c r="AC134" s="27">
        <v>130</v>
      </c>
      <c r="AD134" s="27">
        <v>10</v>
      </c>
      <c r="AE134" s="27">
        <v>13</v>
      </c>
      <c r="AF134" s="27">
        <f>INDEX($C$6:$C$20,AD134)</f>
        <v>44</v>
      </c>
      <c r="AG134" s="27">
        <f t="shared" ref="AG134:AG197" si="26">INT(INDEX($E$5:$E$20,AD134)+AE134*INDEX($F$6:$F$20,AD134))</f>
        <v>429</v>
      </c>
      <c r="AH134" s="27">
        <f t="shared" ref="AH134:AH197" si="27">INT(INDEX($H$5:$H$20,AD134)+AE134*INDEX($I$6:$I$20,AD134))</f>
        <v>596</v>
      </c>
      <c r="AK134" s="19">
        <v>130</v>
      </c>
      <c r="AL134" s="27">
        <v>11</v>
      </c>
      <c r="AM134" s="19">
        <v>9</v>
      </c>
      <c r="AN134" s="16">
        <f t="shared" ref="AN134:AN197" si="28">INDEX($N$6:$N$20,AL134)</f>
        <v>1060</v>
      </c>
      <c r="AO134" s="16">
        <f t="shared" ref="AO134:AO197" si="29">INDEX($P$6:$P$20,AL134)</f>
        <v>15900</v>
      </c>
      <c r="AP134" s="16">
        <f t="shared" ref="AP134:AP197" si="30">INDEX($R$6:$R$20,AL134)</f>
        <v>23850</v>
      </c>
      <c r="AS134" s="19">
        <v>130</v>
      </c>
      <c r="AT134" s="27">
        <v>11</v>
      </c>
      <c r="AU134" s="19">
        <v>10</v>
      </c>
      <c r="AV134" s="16">
        <f t="shared" ref="AV134:AV197" si="31">INDEX($W$6:$W$20,AT134)</f>
        <v>2120</v>
      </c>
      <c r="AW134" s="16">
        <f t="shared" ref="AW134:AW197" si="32">INDEX($Y$6:$Y$20,AT134)</f>
        <v>31800</v>
      </c>
      <c r="AX134" s="16">
        <f t="shared" ref="AX134:AX197" si="33">INDEX($AA$6:$AA$20,AT134)</f>
        <v>47700</v>
      </c>
    </row>
    <row r="135" spans="29:50" ht="16.5" x14ac:dyDescent="0.2">
      <c r="AC135" s="27">
        <v>131</v>
      </c>
      <c r="AD135" s="27">
        <v>10</v>
      </c>
      <c r="AE135" s="27">
        <v>14</v>
      </c>
      <c r="AF135" s="27">
        <f>INDEX($C$6:$C$20,AD135)</f>
        <v>44</v>
      </c>
      <c r="AG135" s="27">
        <f t="shared" si="26"/>
        <v>434</v>
      </c>
      <c r="AH135" s="27">
        <f t="shared" si="27"/>
        <v>606</v>
      </c>
      <c r="AK135" s="19">
        <v>131</v>
      </c>
      <c r="AL135" s="27">
        <v>11</v>
      </c>
      <c r="AM135" s="19">
        <v>10</v>
      </c>
      <c r="AN135" s="16">
        <f t="shared" si="28"/>
        <v>1060</v>
      </c>
      <c r="AO135" s="16">
        <f t="shared" si="29"/>
        <v>15900</v>
      </c>
      <c r="AP135" s="16">
        <f t="shared" si="30"/>
        <v>23850</v>
      </c>
      <c r="AS135" s="19">
        <v>131</v>
      </c>
      <c r="AT135" s="27">
        <v>11</v>
      </c>
      <c r="AU135" s="19">
        <v>11</v>
      </c>
      <c r="AV135" s="16">
        <f t="shared" si="31"/>
        <v>2120</v>
      </c>
      <c r="AW135" s="16">
        <f t="shared" si="32"/>
        <v>31800</v>
      </c>
      <c r="AX135" s="16">
        <f t="shared" si="33"/>
        <v>47700</v>
      </c>
    </row>
    <row r="136" spans="29:50" ht="16.5" x14ac:dyDescent="0.2">
      <c r="AC136" s="27">
        <v>132</v>
      </c>
      <c r="AD136" s="27">
        <v>10</v>
      </c>
      <c r="AE136" s="27">
        <v>15</v>
      </c>
      <c r="AF136" s="27">
        <f>INDEX($C$6:$C$20,AD136)</f>
        <v>44</v>
      </c>
      <c r="AG136" s="27">
        <f t="shared" si="26"/>
        <v>440</v>
      </c>
      <c r="AH136" s="27">
        <f t="shared" si="27"/>
        <v>616</v>
      </c>
      <c r="AK136" s="19">
        <v>132</v>
      </c>
      <c r="AL136" s="27">
        <v>11</v>
      </c>
      <c r="AM136" s="19">
        <v>11</v>
      </c>
      <c r="AN136" s="16">
        <f t="shared" si="28"/>
        <v>1060</v>
      </c>
      <c r="AO136" s="16">
        <f t="shared" si="29"/>
        <v>15900</v>
      </c>
      <c r="AP136" s="16">
        <f t="shared" si="30"/>
        <v>23850</v>
      </c>
      <c r="AS136" s="19">
        <v>132</v>
      </c>
      <c r="AT136" s="27">
        <v>11</v>
      </c>
      <c r="AU136" s="19">
        <v>12</v>
      </c>
      <c r="AV136" s="16">
        <f t="shared" si="31"/>
        <v>2120</v>
      </c>
      <c r="AW136" s="16">
        <f t="shared" si="32"/>
        <v>31800</v>
      </c>
      <c r="AX136" s="16">
        <f t="shared" si="33"/>
        <v>47700</v>
      </c>
    </row>
    <row r="137" spans="29:50" ht="16.5" x14ac:dyDescent="0.2">
      <c r="AC137" s="27">
        <v>133</v>
      </c>
      <c r="AD137" s="27">
        <v>11</v>
      </c>
      <c r="AE137" s="27">
        <v>1</v>
      </c>
      <c r="AF137" s="27">
        <f>INDEX($C$6:$C$20,AD137)</f>
        <v>53</v>
      </c>
      <c r="AG137" s="27">
        <f t="shared" si="26"/>
        <v>446</v>
      </c>
      <c r="AH137" s="27">
        <f t="shared" si="27"/>
        <v>627</v>
      </c>
      <c r="AK137" s="19">
        <v>133</v>
      </c>
      <c r="AL137" s="27">
        <v>11</v>
      </c>
      <c r="AM137" s="19">
        <v>12</v>
      </c>
      <c r="AN137" s="16">
        <f t="shared" si="28"/>
        <v>1060</v>
      </c>
      <c r="AO137" s="16">
        <f t="shared" si="29"/>
        <v>15900</v>
      </c>
      <c r="AP137" s="16">
        <f t="shared" si="30"/>
        <v>23850</v>
      </c>
      <c r="AS137" s="19">
        <v>133</v>
      </c>
      <c r="AT137" s="27">
        <v>11</v>
      </c>
      <c r="AU137" s="19">
        <v>13</v>
      </c>
      <c r="AV137" s="16">
        <f t="shared" si="31"/>
        <v>2120</v>
      </c>
      <c r="AW137" s="16">
        <f t="shared" si="32"/>
        <v>31800</v>
      </c>
      <c r="AX137" s="16">
        <f t="shared" si="33"/>
        <v>47700</v>
      </c>
    </row>
    <row r="138" spans="29:50" ht="16.5" x14ac:dyDescent="0.2">
      <c r="AC138" s="27">
        <v>134</v>
      </c>
      <c r="AD138" s="27">
        <v>11</v>
      </c>
      <c r="AE138" s="27">
        <v>2</v>
      </c>
      <c r="AF138" s="27">
        <f>INDEX($C$6:$C$20,AD138)</f>
        <v>53</v>
      </c>
      <c r="AG138" s="27">
        <f t="shared" si="26"/>
        <v>452</v>
      </c>
      <c r="AH138" s="27">
        <f t="shared" si="27"/>
        <v>639</v>
      </c>
      <c r="AK138" s="19">
        <v>134</v>
      </c>
      <c r="AL138" s="27">
        <v>11</v>
      </c>
      <c r="AM138" s="19">
        <v>13</v>
      </c>
      <c r="AN138" s="16">
        <f t="shared" si="28"/>
        <v>1060</v>
      </c>
      <c r="AO138" s="16">
        <f t="shared" si="29"/>
        <v>15900</v>
      </c>
      <c r="AP138" s="16">
        <f t="shared" si="30"/>
        <v>23850</v>
      </c>
      <c r="AS138" s="19">
        <v>134</v>
      </c>
      <c r="AT138" s="27">
        <v>11</v>
      </c>
      <c r="AU138" s="19">
        <v>14</v>
      </c>
      <c r="AV138" s="16">
        <f t="shared" si="31"/>
        <v>2120</v>
      </c>
      <c r="AW138" s="16">
        <f t="shared" si="32"/>
        <v>31800</v>
      </c>
      <c r="AX138" s="16">
        <f t="shared" si="33"/>
        <v>47700</v>
      </c>
    </row>
    <row r="139" spans="29:50" ht="16.5" x14ac:dyDescent="0.2">
      <c r="AC139" s="27">
        <v>135</v>
      </c>
      <c r="AD139" s="27">
        <v>11</v>
      </c>
      <c r="AE139" s="27">
        <v>3</v>
      </c>
      <c r="AF139" s="27">
        <f>INDEX($C$6:$C$20,AD139)</f>
        <v>53</v>
      </c>
      <c r="AG139" s="27">
        <f t="shared" si="26"/>
        <v>458</v>
      </c>
      <c r="AH139" s="27">
        <f t="shared" si="27"/>
        <v>651</v>
      </c>
      <c r="AK139" s="19">
        <v>135</v>
      </c>
      <c r="AL139" s="27">
        <v>11</v>
      </c>
      <c r="AM139" s="19">
        <v>14</v>
      </c>
      <c r="AN139" s="16">
        <f t="shared" si="28"/>
        <v>1060</v>
      </c>
      <c r="AO139" s="16">
        <f t="shared" si="29"/>
        <v>15900</v>
      </c>
      <c r="AP139" s="16">
        <f t="shared" si="30"/>
        <v>23850</v>
      </c>
      <c r="AS139" s="19">
        <v>135</v>
      </c>
      <c r="AT139" s="27">
        <v>11</v>
      </c>
      <c r="AU139" s="19">
        <v>15</v>
      </c>
      <c r="AV139" s="16">
        <f t="shared" si="31"/>
        <v>2120</v>
      </c>
      <c r="AW139" s="16">
        <f t="shared" si="32"/>
        <v>31800</v>
      </c>
      <c r="AX139" s="16">
        <f t="shared" si="33"/>
        <v>47700</v>
      </c>
    </row>
    <row r="140" spans="29:50" ht="16.5" x14ac:dyDescent="0.2">
      <c r="AC140" s="27">
        <v>136</v>
      </c>
      <c r="AD140" s="27">
        <v>11</v>
      </c>
      <c r="AE140" s="27">
        <v>4</v>
      </c>
      <c r="AF140" s="27">
        <f>INDEX($C$6:$C$20,AD140)</f>
        <v>53</v>
      </c>
      <c r="AG140" s="27">
        <f t="shared" si="26"/>
        <v>464</v>
      </c>
      <c r="AH140" s="27">
        <f t="shared" si="27"/>
        <v>663</v>
      </c>
      <c r="AK140" s="19">
        <v>136</v>
      </c>
      <c r="AL140" s="27">
        <v>11</v>
      </c>
      <c r="AM140" s="19">
        <v>15</v>
      </c>
      <c r="AN140" s="16">
        <f t="shared" si="28"/>
        <v>1060</v>
      </c>
      <c r="AO140" s="16">
        <f t="shared" si="29"/>
        <v>15900</v>
      </c>
      <c r="AP140" s="16">
        <f t="shared" si="30"/>
        <v>23850</v>
      </c>
      <c r="AS140" s="19">
        <v>136</v>
      </c>
      <c r="AT140" s="27">
        <v>12</v>
      </c>
      <c r="AU140" s="19">
        <v>1</v>
      </c>
      <c r="AV140" s="16">
        <f t="shared" si="31"/>
        <v>2600</v>
      </c>
      <c r="AW140" s="16">
        <f t="shared" si="32"/>
        <v>39000</v>
      </c>
      <c r="AX140" s="16">
        <f t="shared" si="33"/>
        <v>62400</v>
      </c>
    </row>
    <row r="141" spans="29:50" ht="16.5" x14ac:dyDescent="0.2">
      <c r="AC141" s="27">
        <v>137</v>
      </c>
      <c r="AD141" s="27">
        <v>11</v>
      </c>
      <c r="AE141" s="27">
        <v>5</v>
      </c>
      <c r="AF141" s="27">
        <f>INDEX($C$6:$C$20,AD141)</f>
        <v>53</v>
      </c>
      <c r="AG141" s="27">
        <f t="shared" si="26"/>
        <v>470</v>
      </c>
      <c r="AH141" s="27">
        <f t="shared" si="27"/>
        <v>675</v>
      </c>
      <c r="AK141" s="19">
        <v>137</v>
      </c>
      <c r="AL141" s="27">
        <v>12</v>
      </c>
      <c r="AM141" s="19">
        <v>1</v>
      </c>
      <c r="AN141" s="16">
        <f t="shared" si="28"/>
        <v>1300</v>
      </c>
      <c r="AO141" s="16">
        <f t="shared" si="29"/>
        <v>19500</v>
      </c>
      <c r="AP141" s="16">
        <f t="shared" si="30"/>
        <v>31200</v>
      </c>
      <c r="AS141" s="19">
        <v>137</v>
      </c>
      <c r="AT141" s="27">
        <v>12</v>
      </c>
      <c r="AU141" s="19">
        <v>2</v>
      </c>
      <c r="AV141" s="16">
        <f t="shared" si="31"/>
        <v>2600</v>
      </c>
      <c r="AW141" s="16">
        <f t="shared" si="32"/>
        <v>39000</v>
      </c>
      <c r="AX141" s="16">
        <f t="shared" si="33"/>
        <v>62400</v>
      </c>
    </row>
    <row r="142" spans="29:50" ht="16.5" x14ac:dyDescent="0.2">
      <c r="AC142" s="27">
        <v>138</v>
      </c>
      <c r="AD142" s="27">
        <v>11</v>
      </c>
      <c r="AE142" s="27">
        <v>6</v>
      </c>
      <c r="AF142" s="27">
        <f>INDEX($C$6:$C$20,AD142)</f>
        <v>53</v>
      </c>
      <c r="AG142" s="27">
        <f t="shared" si="26"/>
        <v>476</v>
      </c>
      <c r="AH142" s="27">
        <f t="shared" si="27"/>
        <v>687</v>
      </c>
      <c r="AK142" s="19">
        <v>138</v>
      </c>
      <c r="AL142" s="27">
        <v>12</v>
      </c>
      <c r="AM142" s="19">
        <v>2</v>
      </c>
      <c r="AN142" s="16">
        <f t="shared" si="28"/>
        <v>1300</v>
      </c>
      <c r="AO142" s="16">
        <f t="shared" si="29"/>
        <v>19500</v>
      </c>
      <c r="AP142" s="16">
        <f t="shared" si="30"/>
        <v>31200</v>
      </c>
      <c r="AS142" s="19">
        <v>138</v>
      </c>
      <c r="AT142" s="27">
        <v>12</v>
      </c>
      <c r="AU142" s="19">
        <v>3</v>
      </c>
      <c r="AV142" s="16">
        <f t="shared" si="31"/>
        <v>2600</v>
      </c>
      <c r="AW142" s="16">
        <f t="shared" si="32"/>
        <v>39000</v>
      </c>
      <c r="AX142" s="16">
        <f t="shared" si="33"/>
        <v>62400</v>
      </c>
    </row>
    <row r="143" spans="29:50" ht="16.5" x14ac:dyDescent="0.2">
      <c r="AC143" s="27">
        <v>139</v>
      </c>
      <c r="AD143" s="27">
        <v>11</v>
      </c>
      <c r="AE143" s="27">
        <v>7</v>
      </c>
      <c r="AF143" s="27">
        <f>INDEX($C$6:$C$20,AD143)</f>
        <v>53</v>
      </c>
      <c r="AG143" s="27">
        <f t="shared" si="26"/>
        <v>482</v>
      </c>
      <c r="AH143" s="27">
        <f t="shared" si="27"/>
        <v>699</v>
      </c>
      <c r="AK143" s="19">
        <v>139</v>
      </c>
      <c r="AL143" s="27">
        <v>12</v>
      </c>
      <c r="AM143" s="19">
        <v>3</v>
      </c>
      <c r="AN143" s="16">
        <f t="shared" si="28"/>
        <v>1300</v>
      </c>
      <c r="AO143" s="16">
        <f t="shared" si="29"/>
        <v>19500</v>
      </c>
      <c r="AP143" s="16">
        <f t="shared" si="30"/>
        <v>31200</v>
      </c>
      <c r="AS143" s="19">
        <v>139</v>
      </c>
      <c r="AT143" s="27">
        <v>12</v>
      </c>
      <c r="AU143" s="19">
        <v>4</v>
      </c>
      <c r="AV143" s="16">
        <f t="shared" si="31"/>
        <v>2600</v>
      </c>
      <c r="AW143" s="16">
        <f t="shared" si="32"/>
        <v>39000</v>
      </c>
      <c r="AX143" s="16">
        <f t="shared" si="33"/>
        <v>62400</v>
      </c>
    </row>
    <row r="144" spans="29:50" ht="16.5" x14ac:dyDescent="0.2">
      <c r="AC144" s="27">
        <v>140</v>
      </c>
      <c r="AD144" s="27">
        <v>11</v>
      </c>
      <c r="AE144" s="27">
        <v>8</v>
      </c>
      <c r="AF144" s="27">
        <f>INDEX($C$6:$C$20,AD144)</f>
        <v>53</v>
      </c>
      <c r="AG144" s="27">
        <f t="shared" si="26"/>
        <v>488</v>
      </c>
      <c r="AH144" s="27">
        <f t="shared" si="27"/>
        <v>711</v>
      </c>
      <c r="AK144" s="19">
        <v>140</v>
      </c>
      <c r="AL144" s="27">
        <v>12</v>
      </c>
      <c r="AM144" s="19">
        <v>4</v>
      </c>
      <c r="AN144" s="16">
        <f t="shared" si="28"/>
        <v>1300</v>
      </c>
      <c r="AO144" s="16">
        <f t="shared" si="29"/>
        <v>19500</v>
      </c>
      <c r="AP144" s="16">
        <f t="shared" si="30"/>
        <v>31200</v>
      </c>
      <c r="AS144" s="19">
        <v>140</v>
      </c>
      <c r="AT144" s="27">
        <v>12</v>
      </c>
      <c r="AU144" s="19">
        <v>5</v>
      </c>
      <c r="AV144" s="16">
        <f t="shared" si="31"/>
        <v>2600</v>
      </c>
      <c r="AW144" s="16">
        <f t="shared" si="32"/>
        <v>39000</v>
      </c>
      <c r="AX144" s="16">
        <f t="shared" si="33"/>
        <v>62400</v>
      </c>
    </row>
    <row r="145" spans="29:50" ht="16.5" x14ac:dyDescent="0.2">
      <c r="AC145" s="27">
        <v>141</v>
      </c>
      <c r="AD145" s="27">
        <v>11</v>
      </c>
      <c r="AE145" s="27">
        <v>9</v>
      </c>
      <c r="AF145" s="27">
        <f>INDEX($C$6:$C$20,AD145)</f>
        <v>53</v>
      </c>
      <c r="AG145" s="27">
        <f t="shared" si="26"/>
        <v>494</v>
      </c>
      <c r="AH145" s="27">
        <f t="shared" si="27"/>
        <v>723</v>
      </c>
      <c r="AK145" s="19">
        <v>141</v>
      </c>
      <c r="AL145" s="27">
        <v>12</v>
      </c>
      <c r="AM145" s="19">
        <v>5</v>
      </c>
      <c r="AN145" s="16">
        <f t="shared" si="28"/>
        <v>1300</v>
      </c>
      <c r="AO145" s="16">
        <f t="shared" si="29"/>
        <v>19500</v>
      </c>
      <c r="AP145" s="16">
        <f t="shared" si="30"/>
        <v>31200</v>
      </c>
      <c r="AS145" s="19">
        <v>141</v>
      </c>
      <c r="AT145" s="27">
        <v>12</v>
      </c>
      <c r="AU145" s="19">
        <v>6</v>
      </c>
      <c r="AV145" s="16">
        <f t="shared" si="31"/>
        <v>2600</v>
      </c>
      <c r="AW145" s="16">
        <f t="shared" si="32"/>
        <v>39000</v>
      </c>
      <c r="AX145" s="16">
        <f t="shared" si="33"/>
        <v>62400</v>
      </c>
    </row>
    <row r="146" spans="29:50" ht="16.5" x14ac:dyDescent="0.2">
      <c r="AC146" s="27">
        <v>142</v>
      </c>
      <c r="AD146" s="27">
        <v>11</v>
      </c>
      <c r="AE146" s="27">
        <v>10</v>
      </c>
      <c r="AF146" s="27">
        <f>INDEX($C$6:$C$20,AD146)</f>
        <v>53</v>
      </c>
      <c r="AG146" s="27">
        <f t="shared" si="26"/>
        <v>500</v>
      </c>
      <c r="AH146" s="27">
        <f t="shared" si="27"/>
        <v>735</v>
      </c>
      <c r="AK146" s="19">
        <v>142</v>
      </c>
      <c r="AL146" s="27">
        <v>12</v>
      </c>
      <c r="AM146" s="19">
        <v>6</v>
      </c>
      <c r="AN146" s="16">
        <f t="shared" si="28"/>
        <v>1300</v>
      </c>
      <c r="AO146" s="16">
        <f t="shared" si="29"/>
        <v>19500</v>
      </c>
      <c r="AP146" s="16">
        <f t="shared" si="30"/>
        <v>31200</v>
      </c>
      <c r="AS146" s="19">
        <v>142</v>
      </c>
      <c r="AT146" s="27">
        <v>12</v>
      </c>
      <c r="AU146" s="19">
        <v>7</v>
      </c>
      <c r="AV146" s="16">
        <f t="shared" si="31"/>
        <v>2600</v>
      </c>
      <c r="AW146" s="16">
        <f t="shared" si="32"/>
        <v>39000</v>
      </c>
      <c r="AX146" s="16">
        <f t="shared" si="33"/>
        <v>62400</v>
      </c>
    </row>
    <row r="147" spans="29:50" ht="16.5" x14ac:dyDescent="0.2">
      <c r="AC147" s="27">
        <v>143</v>
      </c>
      <c r="AD147" s="27">
        <v>11</v>
      </c>
      <c r="AE147" s="27">
        <v>11</v>
      </c>
      <c r="AF147" s="27">
        <f>INDEX($C$6:$C$20,AD147)</f>
        <v>53</v>
      </c>
      <c r="AG147" s="27">
        <f t="shared" si="26"/>
        <v>506</v>
      </c>
      <c r="AH147" s="27">
        <f t="shared" si="27"/>
        <v>747</v>
      </c>
      <c r="AK147" s="19">
        <v>143</v>
      </c>
      <c r="AL147" s="27">
        <v>12</v>
      </c>
      <c r="AM147" s="19">
        <v>7</v>
      </c>
      <c r="AN147" s="16">
        <f t="shared" si="28"/>
        <v>1300</v>
      </c>
      <c r="AO147" s="16">
        <f t="shared" si="29"/>
        <v>19500</v>
      </c>
      <c r="AP147" s="16">
        <f t="shared" si="30"/>
        <v>31200</v>
      </c>
      <c r="AS147" s="19">
        <v>143</v>
      </c>
      <c r="AT147" s="27">
        <v>12</v>
      </c>
      <c r="AU147" s="19">
        <v>8</v>
      </c>
      <c r="AV147" s="16">
        <f t="shared" si="31"/>
        <v>2600</v>
      </c>
      <c r="AW147" s="16">
        <f t="shared" si="32"/>
        <v>39000</v>
      </c>
      <c r="AX147" s="16">
        <f t="shared" si="33"/>
        <v>62400</v>
      </c>
    </row>
    <row r="148" spans="29:50" ht="16.5" x14ac:dyDescent="0.2">
      <c r="AC148" s="27">
        <v>144</v>
      </c>
      <c r="AD148" s="27">
        <v>11</v>
      </c>
      <c r="AE148" s="27">
        <v>12</v>
      </c>
      <c r="AF148" s="27">
        <f>INDEX($C$6:$C$20,AD148)</f>
        <v>53</v>
      </c>
      <c r="AG148" s="27">
        <f t="shared" si="26"/>
        <v>512</v>
      </c>
      <c r="AH148" s="27">
        <f t="shared" si="27"/>
        <v>759</v>
      </c>
      <c r="AK148" s="19">
        <v>144</v>
      </c>
      <c r="AL148" s="27">
        <v>12</v>
      </c>
      <c r="AM148" s="19">
        <v>8</v>
      </c>
      <c r="AN148" s="16">
        <f t="shared" si="28"/>
        <v>1300</v>
      </c>
      <c r="AO148" s="16">
        <f t="shared" si="29"/>
        <v>19500</v>
      </c>
      <c r="AP148" s="16">
        <f t="shared" si="30"/>
        <v>31200</v>
      </c>
      <c r="AS148" s="19">
        <v>144</v>
      </c>
      <c r="AT148" s="27">
        <v>12</v>
      </c>
      <c r="AU148" s="19">
        <v>9</v>
      </c>
      <c r="AV148" s="16">
        <f t="shared" si="31"/>
        <v>2600</v>
      </c>
      <c r="AW148" s="16">
        <f t="shared" si="32"/>
        <v>39000</v>
      </c>
      <c r="AX148" s="16">
        <f t="shared" si="33"/>
        <v>62400</v>
      </c>
    </row>
    <row r="149" spans="29:50" ht="16.5" x14ac:dyDescent="0.2">
      <c r="AC149" s="27">
        <v>145</v>
      </c>
      <c r="AD149" s="27">
        <v>11</v>
      </c>
      <c r="AE149" s="27">
        <v>13</v>
      </c>
      <c r="AF149" s="27">
        <f>INDEX($C$6:$C$20,AD149)</f>
        <v>53</v>
      </c>
      <c r="AG149" s="27">
        <f t="shared" si="26"/>
        <v>518</v>
      </c>
      <c r="AH149" s="27">
        <f t="shared" si="27"/>
        <v>771</v>
      </c>
      <c r="AK149" s="19">
        <v>145</v>
      </c>
      <c r="AL149" s="27">
        <v>12</v>
      </c>
      <c r="AM149" s="19">
        <v>9</v>
      </c>
      <c r="AN149" s="16">
        <f t="shared" si="28"/>
        <v>1300</v>
      </c>
      <c r="AO149" s="16">
        <f t="shared" si="29"/>
        <v>19500</v>
      </c>
      <c r="AP149" s="16">
        <f t="shared" si="30"/>
        <v>31200</v>
      </c>
      <c r="AS149" s="19">
        <v>145</v>
      </c>
      <c r="AT149" s="27">
        <v>12</v>
      </c>
      <c r="AU149" s="19">
        <v>10</v>
      </c>
      <c r="AV149" s="16">
        <f t="shared" si="31"/>
        <v>2600</v>
      </c>
      <c r="AW149" s="16">
        <f t="shared" si="32"/>
        <v>39000</v>
      </c>
      <c r="AX149" s="16">
        <f t="shared" si="33"/>
        <v>62400</v>
      </c>
    </row>
    <row r="150" spans="29:50" ht="16.5" x14ac:dyDescent="0.2">
      <c r="AC150" s="27">
        <v>146</v>
      </c>
      <c r="AD150" s="27">
        <v>11</v>
      </c>
      <c r="AE150" s="27">
        <v>14</v>
      </c>
      <c r="AF150" s="27">
        <f>INDEX($C$6:$C$20,AD150)</f>
        <v>53</v>
      </c>
      <c r="AG150" s="27">
        <f t="shared" si="26"/>
        <v>524</v>
      </c>
      <c r="AH150" s="27">
        <f t="shared" si="27"/>
        <v>783</v>
      </c>
      <c r="AK150" s="19">
        <v>146</v>
      </c>
      <c r="AL150" s="27">
        <v>12</v>
      </c>
      <c r="AM150" s="19">
        <v>10</v>
      </c>
      <c r="AN150" s="16">
        <f t="shared" si="28"/>
        <v>1300</v>
      </c>
      <c r="AO150" s="16">
        <f t="shared" si="29"/>
        <v>19500</v>
      </c>
      <c r="AP150" s="16">
        <f t="shared" si="30"/>
        <v>31200</v>
      </c>
      <c r="AS150" s="19">
        <v>146</v>
      </c>
      <c r="AT150" s="27">
        <v>12</v>
      </c>
      <c r="AU150" s="19">
        <v>11</v>
      </c>
      <c r="AV150" s="16">
        <f t="shared" si="31"/>
        <v>2600</v>
      </c>
      <c r="AW150" s="16">
        <f t="shared" si="32"/>
        <v>39000</v>
      </c>
      <c r="AX150" s="16">
        <f t="shared" si="33"/>
        <v>62400</v>
      </c>
    </row>
    <row r="151" spans="29:50" ht="16.5" x14ac:dyDescent="0.2">
      <c r="AC151" s="27">
        <v>147</v>
      </c>
      <c r="AD151" s="27">
        <v>11</v>
      </c>
      <c r="AE151" s="27">
        <v>15</v>
      </c>
      <c r="AF151" s="27">
        <f>INDEX($C$6:$C$20,AD151)</f>
        <v>53</v>
      </c>
      <c r="AG151" s="27">
        <f t="shared" si="26"/>
        <v>530</v>
      </c>
      <c r="AH151" s="27">
        <f t="shared" si="27"/>
        <v>795</v>
      </c>
      <c r="AK151" s="19">
        <v>147</v>
      </c>
      <c r="AL151" s="27">
        <v>12</v>
      </c>
      <c r="AM151" s="19">
        <v>11</v>
      </c>
      <c r="AN151" s="16">
        <f t="shared" si="28"/>
        <v>1300</v>
      </c>
      <c r="AO151" s="16">
        <f t="shared" si="29"/>
        <v>19500</v>
      </c>
      <c r="AP151" s="16">
        <f t="shared" si="30"/>
        <v>31200</v>
      </c>
      <c r="AS151" s="19">
        <v>147</v>
      </c>
      <c r="AT151" s="27">
        <v>12</v>
      </c>
      <c r="AU151" s="19">
        <v>12</v>
      </c>
      <c r="AV151" s="16">
        <f t="shared" si="31"/>
        <v>2600</v>
      </c>
      <c r="AW151" s="16">
        <f t="shared" si="32"/>
        <v>39000</v>
      </c>
      <c r="AX151" s="16">
        <f t="shared" si="33"/>
        <v>62400</v>
      </c>
    </row>
    <row r="152" spans="29:50" ht="16.5" x14ac:dyDescent="0.2">
      <c r="AC152" s="27">
        <v>148</v>
      </c>
      <c r="AD152" s="27">
        <v>12</v>
      </c>
      <c r="AE152" s="27">
        <v>1</v>
      </c>
      <c r="AF152" s="27">
        <f>INDEX($C$6:$C$20,AD152)</f>
        <v>65</v>
      </c>
      <c r="AG152" s="27">
        <f t="shared" si="26"/>
        <v>538</v>
      </c>
      <c r="AH152" s="27">
        <f t="shared" si="27"/>
        <v>811</v>
      </c>
      <c r="AK152" s="19">
        <v>148</v>
      </c>
      <c r="AL152" s="27">
        <v>12</v>
      </c>
      <c r="AM152" s="19">
        <v>12</v>
      </c>
      <c r="AN152" s="16">
        <f t="shared" si="28"/>
        <v>1300</v>
      </c>
      <c r="AO152" s="16">
        <f t="shared" si="29"/>
        <v>19500</v>
      </c>
      <c r="AP152" s="16">
        <f t="shared" si="30"/>
        <v>31200</v>
      </c>
      <c r="AS152" s="19">
        <v>148</v>
      </c>
      <c r="AT152" s="27">
        <v>12</v>
      </c>
      <c r="AU152" s="19">
        <v>13</v>
      </c>
      <c r="AV152" s="16">
        <f t="shared" si="31"/>
        <v>2600</v>
      </c>
      <c r="AW152" s="16">
        <f t="shared" si="32"/>
        <v>39000</v>
      </c>
      <c r="AX152" s="16">
        <f t="shared" si="33"/>
        <v>62400</v>
      </c>
    </row>
    <row r="153" spans="29:50" ht="16.5" x14ac:dyDescent="0.2">
      <c r="AC153" s="27">
        <v>149</v>
      </c>
      <c r="AD153" s="27">
        <v>12</v>
      </c>
      <c r="AE153" s="27">
        <v>2</v>
      </c>
      <c r="AF153" s="27">
        <f>INDEX($C$6:$C$20,AD153)</f>
        <v>65</v>
      </c>
      <c r="AG153" s="27">
        <f t="shared" si="26"/>
        <v>546</v>
      </c>
      <c r="AH153" s="27">
        <f t="shared" si="27"/>
        <v>827</v>
      </c>
      <c r="AK153" s="19">
        <v>149</v>
      </c>
      <c r="AL153" s="27">
        <v>12</v>
      </c>
      <c r="AM153" s="19">
        <v>13</v>
      </c>
      <c r="AN153" s="16">
        <f t="shared" si="28"/>
        <v>1300</v>
      </c>
      <c r="AO153" s="16">
        <f t="shared" si="29"/>
        <v>19500</v>
      </c>
      <c r="AP153" s="16">
        <f t="shared" si="30"/>
        <v>31200</v>
      </c>
      <c r="AS153" s="19">
        <v>149</v>
      </c>
      <c r="AT153" s="27">
        <v>12</v>
      </c>
      <c r="AU153" s="19">
        <v>14</v>
      </c>
      <c r="AV153" s="16">
        <f t="shared" si="31"/>
        <v>2600</v>
      </c>
      <c r="AW153" s="16">
        <f t="shared" si="32"/>
        <v>39000</v>
      </c>
      <c r="AX153" s="16">
        <f t="shared" si="33"/>
        <v>62400</v>
      </c>
    </row>
    <row r="154" spans="29:50" ht="16.5" x14ac:dyDescent="0.2">
      <c r="AC154" s="27">
        <v>150</v>
      </c>
      <c r="AD154" s="27">
        <v>12</v>
      </c>
      <c r="AE154" s="27">
        <v>3</v>
      </c>
      <c r="AF154" s="27">
        <f>INDEX($C$6:$C$20,AD154)</f>
        <v>65</v>
      </c>
      <c r="AG154" s="27">
        <f t="shared" si="26"/>
        <v>554</v>
      </c>
      <c r="AH154" s="27">
        <f t="shared" si="27"/>
        <v>844</v>
      </c>
      <c r="AK154" s="19">
        <v>150</v>
      </c>
      <c r="AL154" s="27">
        <v>12</v>
      </c>
      <c r="AM154" s="19">
        <v>14</v>
      </c>
      <c r="AN154" s="16">
        <f t="shared" si="28"/>
        <v>1300</v>
      </c>
      <c r="AO154" s="16">
        <f t="shared" si="29"/>
        <v>19500</v>
      </c>
      <c r="AP154" s="16">
        <f t="shared" si="30"/>
        <v>31200</v>
      </c>
      <c r="AS154" s="19">
        <v>150</v>
      </c>
      <c r="AT154" s="27">
        <v>12</v>
      </c>
      <c r="AU154" s="19">
        <v>15</v>
      </c>
      <c r="AV154" s="16">
        <f t="shared" si="31"/>
        <v>2600</v>
      </c>
      <c r="AW154" s="16">
        <f t="shared" si="32"/>
        <v>39000</v>
      </c>
      <c r="AX154" s="16">
        <f t="shared" si="33"/>
        <v>62400</v>
      </c>
    </row>
    <row r="155" spans="29:50" ht="16.5" x14ac:dyDescent="0.2">
      <c r="AC155" s="27">
        <v>151</v>
      </c>
      <c r="AD155" s="27">
        <v>12</v>
      </c>
      <c r="AE155" s="27">
        <v>4</v>
      </c>
      <c r="AF155" s="27">
        <f>INDEX($C$6:$C$20,AD155)</f>
        <v>65</v>
      </c>
      <c r="AG155" s="27">
        <f t="shared" si="26"/>
        <v>562</v>
      </c>
      <c r="AH155" s="27">
        <f t="shared" si="27"/>
        <v>860</v>
      </c>
      <c r="AK155" s="19">
        <v>151</v>
      </c>
      <c r="AL155" s="27">
        <v>12</v>
      </c>
      <c r="AM155" s="19">
        <v>15</v>
      </c>
      <c r="AN155" s="16">
        <f t="shared" si="28"/>
        <v>1300</v>
      </c>
      <c r="AO155" s="16">
        <f t="shared" si="29"/>
        <v>19500</v>
      </c>
      <c r="AP155" s="16">
        <f t="shared" si="30"/>
        <v>31200</v>
      </c>
      <c r="AS155" s="19">
        <v>151</v>
      </c>
      <c r="AT155" s="27">
        <v>13</v>
      </c>
      <c r="AU155" s="19">
        <v>1</v>
      </c>
      <c r="AV155" s="16">
        <f t="shared" si="31"/>
        <v>3200</v>
      </c>
      <c r="AW155" s="16">
        <f t="shared" si="32"/>
        <v>48000</v>
      </c>
      <c r="AX155" s="16">
        <f t="shared" si="33"/>
        <v>81600</v>
      </c>
    </row>
    <row r="156" spans="29:50" ht="16.5" x14ac:dyDescent="0.2">
      <c r="AC156" s="27">
        <v>152</v>
      </c>
      <c r="AD156" s="27">
        <v>12</v>
      </c>
      <c r="AE156" s="27">
        <v>5</v>
      </c>
      <c r="AF156" s="27">
        <f>INDEX($C$6:$C$20,AD156)</f>
        <v>65</v>
      </c>
      <c r="AG156" s="27">
        <f t="shared" si="26"/>
        <v>570</v>
      </c>
      <c r="AH156" s="27">
        <f t="shared" si="27"/>
        <v>876</v>
      </c>
      <c r="AK156" s="19">
        <v>152</v>
      </c>
      <c r="AL156" s="27">
        <v>13</v>
      </c>
      <c r="AM156" s="19">
        <v>1</v>
      </c>
      <c r="AN156" s="16">
        <f t="shared" si="28"/>
        <v>1600</v>
      </c>
      <c r="AO156" s="16">
        <f t="shared" si="29"/>
        <v>24000</v>
      </c>
      <c r="AP156" s="16">
        <f t="shared" si="30"/>
        <v>40800</v>
      </c>
      <c r="AS156" s="19">
        <v>152</v>
      </c>
      <c r="AT156" s="27">
        <v>13</v>
      </c>
      <c r="AU156" s="19">
        <v>2</v>
      </c>
      <c r="AV156" s="16">
        <f t="shared" si="31"/>
        <v>3200</v>
      </c>
      <c r="AW156" s="16">
        <f t="shared" si="32"/>
        <v>48000</v>
      </c>
      <c r="AX156" s="16">
        <f t="shared" si="33"/>
        <v>81600</v>
      </c>
    </row>
    <row r="157" spans="29:50" ht="16.5" x14ac:dyDescent="0.2">
      <c r="AC157" s="27">
        <v>153</v>
      </c>
      <c r="AD157" s="27">
        <v>12</v>
      </c>
      <c r="AE157" s="27">
        <v>6</v>
      </c>
      <c r="AF157" s="27">
        <f>INDEX($C$6:$C$20,AD157)</f>
        <v>65</v>
      </c>
      <c r="AG157" s="27">
        <f t="shared" si="26"/>
        <v>578</v>
      </c>
      <c r="AH157" s="27">
        <f t="shared" si="27"/>
        <v>893</v>
      </c>
      <c r="AK157" s="19">
        <v>153</v>
      </c>
      <c r="AL157" s="27">
        <v>13</v>
      </c>
      <c r="AM157" s="19">
        <v>2</v>
      </c>
      <c r="AN157" s="16">
        <f t="shared" si="28"/>
        <v>1600</v>
      </c>
      <c r="AO157" s="16">
        <f t="shared" si="29"/>
        <v>24000</v>
      </c>
      <c r="AP157" s="16">
        <f t="shared" si="30"/>
        <v>40800</v>
      </c>
      <c r="AS157" s="19">
        <v>153</v>
      </c>
      <c r="AT157" s="27">
        <v>13</v>
      </c>
      <c r="AU157" s="19">
        <v>3</v>
      </c>
      <c r="AV157" s="16">
        <f t="shared" si="31"/>
        <v>3200</v>
      </c>
      <c r="AW157" s="16">
        <f t="shared" si="32"/>
        <v>48000</v>
      </c>
      <c r="AX157" s="16">
        <f t="shared" si="33"/>
        <v>81600</v>
      </c>
    </row>
    <row r="158" spans="29:50" ht="16.5" x14ac:dyDescent="0.2">
      <c r="AC158" s="27">
        <v>154</v>
      </c>
      <c r="AD158" s="27">
        <v>12</v>
      </c>
      <c r="AE158" s="27">
        <v>7</v>
      </c>
      <c r="AF158" s="27">
        <f>INDEX($C$6:$C$20,AD158)</f>
        <v>65</v>
      </c>
      <c r="AG158" s="27">
        <f t="shared" si="26"/>
        <v>586</v>
      </c>
      <c r="AH158" s="27">
        <f t="shared" si="27"/>
        <v>909</v>
      </c>
      <c r="AK158" s="19">
        <v>154</v>
      </c>
      <c r="AL158" s="27">
        <v>13</v>
      </c>
      <c r="AM158" s="19">
        <v>3</v>
      </c>
      <c r="AN158" s="16">
        <f t="shared" si="28"/>
        <v>1600</v>
      </c>
      <c r="AO158" s="16">
        <f t="shared" si="29"/>
        <v>24000</v>
      </c>
      <c r="AP158" s="16">
        <f t="shared" si="30"/>
        <v>40800</v>
      </c>
      <c r="AS158" s="19">
        <v>154</v>
      </c>
      <c r="AT158" s="27">
        <v>13</v>
      </c>
      <c r="AU158" s="19">
        <v>4</v>
      </c>
      <c r="AV158" s="16">
        <f t="shared" si="31"/>
        <v>3200</v>
      </c>
      <c r="AW158" s="16">
        <f t="shared" si="32"/>
        <v>48000</v>
      </c>
      <c r="AX158" s="16">
        <f t="shared" si="33"/>
        <v>81600</v>
      </c>
    </row>
    <row r="159" spans="29:50" ht="16.5" x14ac:dyDescent="0.2">
      <c r="AC159" s="27">
        <v>155</v>
      </c>
      <c r="AD159" s="27">
        <v>12</v>
      </c>
      <c r="AE159" s="27">
        <v>8</v>
      </c>
      <c r="AF159" s="27">
        <f>INDEX($C$6:$C$20,AD159)</f>
        <v>65</v>
      </c>
      <c r="AG159" s="27">
        <f t="shared" si="26"/>
        <v>594</v>
      </c>
      <c r="AH159" s="27">
        <f t="shared" si="27"/>
        <v>925</v>
      </c>
      <c r="AK159" s="19">
        <v>155</v>
      </c>
      <c r="AL159" s="27">
        <v>13</v>
      </c>
      <c r="AM159" s="19">
        <v>4</v>
      </c>
      <c r="AN159" s="16">
        <f t="shared" si="28"/>
        <v>1600</v>
      </c>
      <c r="AO159" s="16">
        <f t="shared" si="29"/>
        <v>24000</v>
      </c>
      <c r="AP159" s="16">
        <f t="shared" si="30"/>
        <v>40800</v>
      </c>
      <c r="AS159" s="19">
        <v>155</v>
      </c>
      <c r="AT159" s="27">
        <v>13</v>
      </c>
      <c r="AU159" s="19">
        <v>5</v>
      </c>
      <c r="AV159" s="16">
        <f t="shared" si="31"/>
        <v>3200</v>
      </c>
      <c r="AW159" s="16">
        <f t="shared" si="32"/>
        <v>48000</v>
      </c>
      <c r="AX159" s="16">
        <f t="shared" si="33"/>
        <v>81600</v>
      </c>
    </row>
    <row r="160" spans="29:50" ht="16.5" x14ac:dyDescent="0.2">
      <c r="AC160" s="27">
        <v>156</v>
      </c>
      <c r="AD160" s="27">
        <v>12</v>
      </c>
      <c r="AE160" s="27">
        <v>9</v>
      </c>
      <c r="AF160" s="27">
        <f>INDEX($C$6:$C$20,AD160)</f>
        <v>65</v>
      </c>
      <c r="AG160" s="27">
        <f t="shared" si="26"/>
        <v>602</v>
      </c>
      <c r="AH160" s="27">
        <f t="shared" si="27"/>
        <v>942</v>
      </c>
      <c r="AK160" s="19">
        <v>156</v>
      </c>
      <c r="AL160" s="27">
        <v>13</v>
      </c>
      <c r="AM160" s="19">
        <v>5</v>
      </c>
      <c r="AN160" s="16">
        <f t="shared" si="28"/>
        <v>1600</v>
      </c>
      <c r="AO160" s="16">
        <f t="shared" si="29"/>
        <v>24000</v>
      </c>
      <c r="AP160" s="16">
        <f t="shared" si="30"/>
        <v>40800</v>
      </c>
      <c r="AS160" s="19">
        <v>156</v>
      </c>
      <c r="AT160" s="27">
        <v>13</v>
      </c>
      <c r="AU160" s="19">
        <v>6</v>
      </c>
      <c r="AV160" s="16">
        <f t="shared" si="31"/>
        <v>3200</v>
      </c>
      <c r="AW160" s="16">
        <f t="shared" si="32"/>
        <v>48000</v>
      </c>
      <c r="AX160" s="16">
        <f t="shared" si="33"/>
        <v>81600</v>
      </c>
    </row>
    <row r="161" spans="29:50" ht="16.5" x14ac:dyDescent="0.2">
      <c r="AC161" s="27">
        <v>157</v>
      </c>
      <c r="AD161" s="27">
        <v>12</v>
      </c>
      <c r="AE161" s="27">
        <v>10</v>
      </c>
      <c r="AF161" s="27">
        <f>INDEX($C$6:$C$20,AD161)</f>
        <v>65</v>
      </c>
      <c r="AG161" s="27">
        <f t="shared" si="26"/>
        <v>610</v>
      </c>
      <c r="AH161" s="27">
        <f t="shared" si="27"/>
        <v>958</v>
      </c>
      <c r="AK161" s="19">
        <v>157</v>
      </c>
      <c r="AL161" s="27">
        <v>13</v>
      </c>
      <c r="AM161" s="19">
        <v>6</v>
      </c>
      <c r="AN161" s="16">
        <f t="shared" si="28"/>
        <v>1600</v>
      </c>
      <c r="AO161" s="16">
        <f t="shared" si="29"/>
        <v>24000</v>
      </c>
      <c r="AP161" s="16">
        <f t="shared" si="30"/>
        <v>40800</v>
      </c>
      <c r="AS161" s="19">
        <v>157</v>
      </c>
      <c r="AT161" s="27">
        <v>13</v>
      </c>
      <c r="AU161" s="19">
        <v>7</v>
      </c>
      <c r="AV161" s="16">
        <f t="shared" si="31"/>
        <v>3200</v>
      </c>
      <c r="AW161" s="16">
        <f t="shared" si="32"/>
        <v>48000</v>
      </c>
      <c r="AX161" s="16">
        <f t="shared" si="33"/>
        <v>81600</v>
      </c>
    </row>
    <row r="162" spans="29:50" ht="16.5" x14ac:dyDescent="0.2">
      <c r="AC162" s="27">
        <v>158</v>
      </c>
      <c r="AD162" s="27">
        <v>12</v>
      </c>
      <c r="AE162" s="27">
        <v>11</v>
      </c>
      <c r="AF162" s="27">
        <f>INDEX($C$6:$C$20,AD162)</f>
        <v>65</v>
      </c>
      <c r="AG162" s="27">
        <f t="shared" si="26"/>
        <v>618</v>
      </c>
      <c r="AH162" s="27">
        <f t="shared" si="27"/>
        <v>974</v>
      </c>
      <c r="AK162" s="19">
        <v>158</v>
      </c>
      <c r="AL162" s="27">
        <v>13</v>
      </c>
      <c r="AM162" s="19">
        <v>7</v>
      </c>
      <c r="AN162" s="16">
        <f t="shared" si="28"/>
        <v>1600</v>
      </c>
      <c r="AO162" s="16">
        <f t="shared" si="29"/>
        <v>24000</v>
      </c>
      <c r="AP162" s="16">
        <f t="shared" si="30"/>
        <v>40800</v>
      </c>
      <c r="AS162" s="19">
        <v>158</v>
      </c>
      <c r="AT162" s="27">
        <v>13</v>
      </c>
      <c r="AU162" s="19">
        <v>8</v>
      </c>
      <c r="AV162" s="16">
        <f t="shared" si="31"/>
        <v>3200</v>
      </c>
      <c r="AW162" s="16">
        <f t="shared" si="32"/>
        <v>48000</v>
      </c>
      <c r="AX162" s="16">
        <f t="shared" si="33"/>
        <v>81600</v>
      </c>
    </row>
    <row r="163" spans="29:50" ht="16.5" x14ac:dyDescent="0.2">
      <c r="AC163" s="27">
        <v>159</v>
      </c>
      <c r="AD163" s="27">
        <v>12</v>
      </c>
      <c r="AE163" s="27">
        <v>12</v>
      </c>
      <c r="AF163" s="27">
        <f>INDEX($C$6:$C$20,AD163)</f>
        <v>65</v>
      </c>
      <c r="AG163" s="27">
        <f t="shared" si="26"/>
        <v>626</v>
      </c>
      <c r="AH163" s="27">
        <f t="shared" si="27"/>
        <v>991</v>
      </c>
      <c r="AK163" s="19">
        <v>159</v>
      </c>
      <c r="AL163" s="27">
        <v>13</v>
      </c>
      <c r="AM163" s="19">
        <v>8</v>
      </c>
      <c r="AN163" s="16">
        <f t="shared" si="28"/>
        <v>1600</v>
      </c>
      <c r="AO163" s="16">
        <f t="shared" si="29"/>
        <v>24000</v>
      </c>
      <c r="AP163" s="16">
        <f t="shared" si="30"/>
        <v>40800</v>
      </c>
      <c r="AS163" s="19">
        <v>159</v>
      </c>
      <c r="AT163" s="27">
        <v>13</v>
      </c>
      <c r="AU163" s="19">
        <v>9</v>
      </c>
      <c r="AV163" s="16">
        <f t="shared" si="31"/>
        <v>3200</v>
      </c>
      <c r="AW163" s="16">
        <f t="shared" si="32"/>
        <v>48000</v>
      </c>
      <c r="AX163" s="16">
        <f t="shared" si="33"/>
        <v>81600</v>
      </c>
    </row>
    <row r="164" spans="29:50" ht="16.5" x14ac:dyDescent="0.2">
      <c r="AC164" s="27">
        <v>160</v>
      </c>
      <c r="AD164" s="27">
        <v>12</v>
      </c>
      <c r="AE164" s="27">
        <v>13</v>
      </c>
      <c r="AF164" s="27">
        <f>INDEX($C$6:$C$20,AD164)</f>
        <v>65</v>
      </c>
      <c r="AG164" s="27">
        <f t="shared" si="26"/>
        <v>634</v>
      </c>
      <c r="AH164" s="27">
        <f t="shared" si="27"/>
        <v>1007</v>
      </c>
      <c r="AK164" s="19">
        <v>160</v>
      </c>
      <c r="AL164" s="27">
        <v>13</v>
      </c>
      <c r="AM164" s="19">
        <v>9</v>
      </c>
      <c r="AN164" s="16">
        <f t="shared" si="28"/>
        <v>1600</v>
      </c>
      <c r="AO164" s="16">
        <f t="shared" si="29"/>
        <v>24000</v>
      </c>
      <c r="AP164" s="16">
        <f t="shared" si="30"/>
        <v>40800</v>
      </c>
      <c r="AS164" s="19">
        <v>160</v>
      </c>
      <c r="AT164" s="27">
        <v>13</v>
      </c>
      <c r="AU164" s="19">
        <v>10</v>
      </c>
      <c r="AV164" s="16">
        <f t="shared" si="31"/>
        <v>3200</v>
      </c>
      <c r="AW164" s="16">
        <f t="shared" si="32"/>
        <v>48000</v>
      </c>
      <c r="AX164" s="16">
        <f t="shared" si="33"/>
        <v>81600</v>
      </c>
    </row>
    <row r="165" spans="29:50" ht="16.5" x14ac:dyDescent="0.2">
      <c r="AC165" s="27">
        <v>161</v>
      </c>
      <c r="AD165" s="27">
        <v>12</v>
      </c>
      <c r="AE165" s="27">
        <v>14</v>
      </c>
      <c r="AF165" s="27">
        <f>INDEX($C$6:$C$20,AD165)</f>
        <v>65</v>
      </c>
      <c r="AG165" s="27">
        <f t="shared" si="26"/>
        <v>642</v>
      </c>
      <c r="AH165" s="27">
        <f t="shared" si="27"/>
        <v>1023</v>
      </c>
      <c r="AK165" s="19">
        <v>161</v>
      </c>
      <c r="AL165" s="27">
        <v>13</v>
      </c>
      <c r="AM165" s="19">
        <v>10</v>
      </c>
      <c r="AN165" s="16">
        <f t="shared" si="28"/>
        <v>1600</v>
      </c>
      <c r="AO165" s="16">
        <f t="shared" si="29"/>
        <v>24000</v>
      </c>
      <c r="AP165" s="16">
        <f t="shared" si="30"/>
        <v>40800</v>
      </c>
      <c r="AS165" s="19">
        <v>161</v>
      </c>
      <c r="AT165" s="27">
        <v>13</v>
      </c>
      <c r="AU165" s="19">
        <v>11</v>
      </c>
      <c r="AV165" s="16">
        <f t="shared" si="31"/>
        <v>3200</v>
      </c>
      <c r="AW165" s="16">
        <f t="shared" si="32"/>
        <v>48000</v>
      </c>
      <c r="AX165" s="16">
        <f t="shared" si="33"/>
        <v>81600</v>
      </c>
    </row>
    <row r="166" spans="29:50" ht="16.5" x14ac:dyDescent="0.2">
      <c r="AC166" s="27">
        <v>162</v>
      </c>
      <c r="AD166" s="27">
        <v>12</v>
      </c>
      <c r="AE166" s="27">
        <v>15</v>
      </c>
      <c r="AF166" s="27">
        <f>INDEX($C$6:$C$20,AD166)</f>
        <v>65</v>
      </c>
      <c r="AG166" s="27">
        <f t="shared" si="26"/>
        <v>650</v>
      </c>
      <c r="AH166" s="27">
        <f t="shared" si="27"/>
        <v>1040</v>
      </c>
      <c r="AK166" s="19">
        <v>162</v>
      </c>
      <c r="AL166" s="27">
        <v>13</v>
      </c>
      <c r="AM166" s="19">
        <v>11</v>
      </c>
      <c r="AN166" s="16">
        <f t="shared" si="28"/>
        <v>1600</v>
      </c>
      <c r="AO166" s="16">
        <f t="shared" si="29"/>
        <v>24000</v>
      </c>
      <c r="AP166" s="16">
        <f t="shared" si="30"/>
        <v>40800</v>
      </c>
      <c r="AS166" s="19">
        <v>162</v>
      </c>
      <c r="AT166" s="27">
        <v>13</v>
      </c>
      <c r="AU166" s="19">
        <v>12</v>
      </c>
      <c r="AV166" s="16">
        <f t="shared" si="31"/>
        <v>3200</v>
      </c>
      <c r="AW166" s="16">
        <f t="shared" si="32"/>
        <v>48000</v>
      </c>
      <c r="AX166" s="16">
        <f t="shared" si="33"/>
        <v>81600</v>
      </c>
    </row>
    <row r="167" spans="29:50" ht="16.5" x14ac:dyDescent="0.2">
      <c r="AC167" s="27">
        <v>163</v>
      </c>
      <c r="AD167" s="27">
        <v>13</v>
      </c>
      <c r="AE167" s="27">
        <v>1</v>
      </c>
      <c r="AF167" s="27">
        <f>INDEX($C$6:$C$20,AD167)</f>
        <v>80</v>
      </c>
      <c r="AG167" s="27">
        <f t="shared" si="26"/>
        <v>660</v>
      </c>
      <c r="AH167" s="27">
        <f t="shared" si="27"/>
        <v>1061</v>
      </c>
      <c r="AK167" s="19">
        <v>163</v>
      </c>
      <c r="AL167" s="27">
        <v>13</v>
      </c>
      <c r="AM167" s="19">
        <v>12</v>
      </c>
      <c r="AN167" s="16">
        <f t="shared" si="28"/>
        <v>1600</v>
      </c>
      <c r="AO167" s="16">
        <f t="shared" si="29"/>
        <v>24000</v>
      </c>
      <c r="AP167" s="16">
        <f t="shared" si="30"/>
        <v>40800</v>
      </c>
      <c r="AS167" s="19">
        <v>163</v>
      </c>
      <c r="AT167" s="27">
        <v>13</v>
      </c>
      <c r="AU167" s="19">
        <v>13</v>
      </c>
      <c r="AV167" s="16">
        <f t="shared" si="31"/>
        <v>3200</v>
      </c>
      <c r="AW167" s="16">
        <f t="shared" si="32"/>
        <v>48000</v>
      </c>
      <c r="AX167" s="16">
        <f t="shared" si="33"/>
        <v>81600</v>
      </c>
    </row>
    <row r="168" spans="29:50" ht="16.5" x14ac:dyDescent="0.2">
      <c r="AC168" s="27">
        <v>164</v>
      </c>
      <c r="AD168" s="27">
        <v>13</v>
      </c>
      <c r="AE168" s="27">
        <v>2</v>
      </c>
      <c r="AF168" s="27">
        <f>INDEX($C$6:$C$20,AD168)</f>
        <v>80</v>
      </c>
      <c r="AG168" s="27">
        <f t="shared" si="26"/>
        <v>670</v>
      </c>
      <c r="AH168" s="27">
        <f t="shared" si="27"/>
        <v>1082</v>
      </c>
      <c r="AK168" s="19">
        <v>164</v>
      </c>
      <c r="AL168" s="27">
        <v>13</v>
      </c>
      <c r="AM168" s="19">
        <v>13</v>
      </c>
      <c r="AN168" s="16">
        <f t="shared" si="28"/>
        <v>1600</v>
      </c>
      <c r="AO168" s="16">
        <f t="shared" si="29"/>
        <v>24000</v>
      </c>
      <c r="AP168" s="16">
        <f t="shared" si="30"/>
        <v>40800</v>
      </c>
      <c r="AS168" s="19">
        <v>164</v>
      </c>
      <c r="AT168" s="27">
        <v>13</v>
      </c>
      <c r="AU168" s="19">
        <v>14</v>
      </c>
      <c r="AV168" s="16">
        <f t="shared" si="31"/>
        <v>3200</v>
      </c>
      <c r="AW168" s="16">
        <f t="shared" si="32"/>
        <v>48000</v>
      </c>
      <c r="AX168" s="16">
        <f t="shared" si="33"/>
        <v>81600</v>
      </c>
    </row>
    <row r="169" spans="29:50" ht="16.5" x14ac:dyDescent="0.2">
      <c r="AC169" s="27">
        <v>165</v>
      </c>
      <c r="AD169" s="27">
        <v>13</v>
      </c>
      <c r="AE169" s="27">
        <v>3</v>
      </c>
      <c r="AF169" s="27">
        <f>INDEX($C$6:$C$20,AD169)</f>
        <v>80</v>
      </c>
      <c r="AG169" s="27">
        <f t="shared" si="26"/>
        <v>680</v>
      </c>
      <c r="AH169" s="27">
        <f t="shared" si="27"/>
        <v>1104</v>
      </c>
      <c r="AK169" s="19">
        <v>165</v>
      </c>
      <c r="AL169" s="27">
        <v>13</v>
      </c>
      <c r="AM169" s="19">
        <v>14</v>
      </c>
      <c r="AN169" s="16">
        <f t="shared" si="28"/>
        <v>1600</v>
      </c>
      <c r="AO169" s="16">
        <f t="shared" si="29"/>
        <v>24000</v>
      </c>
      <c r="AP169" s="16">
        <f t="shared" si="30"/>
        <v>40800</v>
      </c>
      <c r="AS169" s="19">
        <v>165</v>
      </c>
      <c r="AT169" s="27">
        <v>13</v>
      </c>
      <c r="AU169" s="19">
        <v>15</v>
      </c>
      <c r="AV169" s="16">
        <f t="shared" si="31"/>
        <v>3200</v>
      </c>
      <c r="AW169" s="16">
        <f t="shared" si="32"/>
        <v>48000</v>
      </c>
      <c r="AX169" s="16">
        <f t="shared" si="33"/>
        <v>81600</v>
      </c>
    </row>
    <row r="170" spans="29:50" ht="16.5" x14ac:dyDescent="0.2">
      <c r="AC170" s="27">
        <v>166</v>
      </c>
      <c r="AD170" s="27">
        <v>13</v>
      </c>
      <c r="AE170" s="27">
        <v>4</v>
      </c>
      <c r="AF170" s="27">
        <f>INDEX($C$6:$C$20,AD170)</f>
        <v>80</v>
      </c>
      <c r="AG170" s="27">
        <f t="shared" si="26"/>
        <v>690</v>
      </c>
      <c r="AH170" s="27">
        <f t="shared" si="27"/>
        <v>1125</v>
      </c>
      <c r="AK170" s="19">
        <v>166</v>
      </c>
      <c r="AL170" s="27">
        <v>13</v>
      </c>
      <c r="AM170" s="19">
        <v>15</v>
      </c>
      <c r="AN170" s="16">
        <f t="shared" si="28"/>
        <v>1600</v>
      </c>
      <c r="AO170" s="16">
        <f t="shared" si="29"/>
        <v>24000</v>
      </c>
      <c r="AP170" s="16">
        <f t="shared" si="30"/>
        <v>40800</v>
      </c>
      <c r="AS170" s="19">
        <v>166</v>
      </c>
      <c r="AT170" s="27">
        <v>14</v>
      </c>
      <c r="AU170" s="19">
        <v>1</v>
      </c>
      <c r="AV170" s="16">
        <f t="shared" si="31"/>
        <v>4000</v>
      </c>
      <c r="AW170" s="16">
        <f t="shared" si="32"/>
        <v>60000</v>
      </c>
      <c r="AX170" s="16">
        <f t="shared" si="33"/>
        <v>108000</v>
      </c>
    </row>
    <row r="171" spans="29:50" ht="16.5" x14ac:dyDescent="0.2">
      <c r="AC171" s="27">
        <v>167</v>
      </c>
      <c r="AD171" s="27">
        <v>13</v>
      </c>
      <c r="AE171" s="27">
        <v>5</v>
      </c>
      <c r="AF171" s="27">
        <f>INDEX($C$6:$C$20,AD171)</f>
        <v>80</v>
      </c>
      <c r="AG171" s="27">
        <f t="shared" si="26"/>
        <v>700</v>
      </c>
      <c r="AH171" s="27">
        <f t="shared" si="27"/>
        <v>1146</v>
      </c>
      <c r="AK171" s="19">
        <v>167</v>
      </c>
      <c r="AL171" s="27">
        <v>14</v>
      </c>
      <c r="AM171" s="19">
        <v>1</v>
      </c>
      <c r="AN171" s="16">
        <f t="shared" si="28"/>
        <v>2000</v>
      </c>
      <c r="AO171" s="16">
        <f t="shared" si="29"/>
        <v>30000</v>
      </c>
      <c r="AP171" s="16">
        <f t="shared" si="30"/>
        <v>54000</v>
      </c>
      <c r="AS171" s="19">
        <v>167</v>
      </c>
      <c r="AT171" s="27">
        <v>14</v>
      </c>
      <c r="AU171" s="19">
        <v>2</v>
      </c>
      <c r="AV171" s="16">
        <f t="shared" si="31"/>
        <v>4000</v>
      </c>
      <c r="AW171" s="16">
        <f t="shared" si="32"/>
        <v>60000</v>
      </c>
      <c r="AX171" s="16">
        <f t="shared" si="33"/>
        <v>108000</v>
      </c>
    </row>
    <row r="172" spans="29:50" ht="16.5" x14ac:dyDescent="0.2">
      <c r="AC172" s="27">
        <v>168</v>
      </c>
      <c r="AD172" s="27">
        <v>13</v>
      </c>
      <c r="AE172" s="27">
        <v>6</v>
      </c>
      <c r="AF172" s="27">
        <f>INDEX($C$6:$C$20,AD172)</f>
        <v>80</v>
      </c>
      <c r="AG172" s="27">
        <f t="shared" si="26"/>
        <v>710</v>
      </c>
      <c r="AH172" s="27">
        <f t="shared" si="27"/>
        <v>1168</v>
      </c>
      <c r="AK172" s="19">
        <v>168</v>
      </c>
      <c r="AL172" s="27">
        <v>14</v>
      </c>
      <c r="AM172" s="19">
        <v>2</v>
      </c>
      <c r="AN172" s="16">
        <f t="shared" si="28"/>
        <v>2000</v>
      </c>
      <c r="AO172" s="16">
        <f t="shared" si="29"/>
        <v>30000</v>
      </c>
      <c r="AP172" s="16">
        <f t="shared" si="30"/>
        <v>54000</v>
      </c>
      <c r="AS172" s="19">
        <v>168</v>
      </c>
      <c r="AT172" s="27">
        <v>14</v>
      </c>
      <c r="AU172" s="19">
        <v>3</v>
      </c>
      <c r="AV172" s="16">
        <f t="shared" si="31"/>
        <v>4000</v>
      </c>
      <c r="AW172" s="16">
        <f t="shared" si="32"/>
        <v>60000</v>
      </c>
      <c r="AX172" s="16">
        <f t="shared" si="33"/>
        <v>108000</v>
      </c>
    </row>
    <row r="173" spans="29:50" ht="16.5" x14ac:dyDescent="0.2">
      <c r="AC173" s="27">
        <v>169</v>
      </c>
      <c r="AD173" s="27">
        <v>13</v>
      </c>
      <c r="AE173" s="27">
        <v>7</v>
      </c>
      <c r="AF173" s="27">
        <f>INDEX($C$6:$C$20,AD173)</f>
        <v>80</v>
      </c>
      <c r="AG173" s="27">
        <f t="shared" si="26"/>
        <v>720</v>
      </c>
      <c r="AH173" s="27">
        <f t="shared" si="27"/>
        <v>1189</v>
      </c>
      <c r="AK173" s="19">
        <v>169</v>
      </c>
      <c r="AL173" s="27">
        <v>14</v>
      </c>
      <c r="AM173" s="19">
        <v>3</v>
      </c>
      <c r="AN173" s="16">
        <f t="shared" si="28"/>
        <v>2000</v>
      </c>
      <c r="AO173" s="16">
        <f t="shared" si="29"/>
        <v>30000</v>
      </c>
      <c r="AP173" s="16">
        <f t="shared" si="30"/>
        <v>54000</v>
      </c>
      <c r="AS173" s="19">
        <v>169</v>
      </c>
      <c r="AT173" s="27">
        <v>14</v>
      </c>
      <c r="AU173" s="19">
        <v>4</v>
      </c>
      <c r="AV173" s="16">
        <f t="shared" si="31"/>
        <v>4000</v>
      </c>
      <c r="AW173" s="16">
        <f t="shared" si="32"/>
        <v>60000</v>
      </c>
      <c r="AX173" s="16">
        <f t="shared" si="33"/>
        <v>108000</v>
      </c>
    </row>
    <row r="174" spans="29:50" ht="16.5" x14ac:dyDescent="0.2">
      <c r="AC174" s="27">
        <v>170</v>
      </c>
      <c r="AD174" s="27">
        <v>13</v>
      </c>
      <c r="AE174" s="27">
        <v>8</v>
      </c>
      <c r="AF174" s="27">
        <f>INDEX($C$6:$C$20,AD174)</f>
        <v>80</v>
      </c>
      <c r="AG174" s="27">
        <f t="shared" si="26"/>
        <v>730</v>
      </c>
      <c r="AH174" s="27">
        <f t="shared" si="27"/>
        <v>1210</v>
      </c>
      <c r="AK174" s="19">
        <v>170</v>
      </c>
      <c r="AL174" s="27">
        <v>14</v>
      </c>
      <c r="AM174" s="19">
        <v>4</v>
      </c>
      <c r="AN174" s="16">
        <f t="shared" si="28"/>
        <v>2000</v>
      </c>
      <c r="AO174" s="16">
        <f t="shared" si="29"/>
        <v>30000</v>
      </c>
      <c r="AP174" s="16">
        <f t="shared" si="30"/>
        <v>54000</v>
      </c>
      <c r="AS174" s="19">
        <v>170</v>
      </c>
      <c r="AT174" s="27">
        <v>14</v>
      </c>
      <c r="AU174" s="19">
        <v>5</v>
      </c>
      <c r="AV174" s="16">
        <f t="shared" si="31"/>
        <v>4000</v>
      </c>
      <c r="AW174" s="16">
        <f t="shared" si="32"/>
        <v>60000</v>
      </c>
      <c r="AX174" s="16">
        <f t="shared" si="33"/>
        <v>108000</v>
      </c>
    </row>
    <row r="175" spans="29:50" ht="16.5" x14ac:dyDescent="0.2">
      <c r="AC175" s="27">
        <v>171</v>
      </c>
      <c r="AD175" s="27">
        <v>13</v>
      </c>
      <c r="AE175" s="27">
        <v>9</v>
      </c>
      <c r="AF175" s="27">
        <f>INDEX($C$6:$C$20,AD175)</f>
        <v>80</v>
      </c>
      <c r="AG175" s="27">
        <f t="shared" si="26"/>
        <v>740</v>
      </c>
      <c r="AH175" s="27">
        <f t="shared" si="27"/>
        <v>1232</v>
      </c>
      <c r="AK175" s="19">
        <v>171</v>
      </c>
      <c r="AL175" s="27">
        <v>14</v>
      </c>
      <c r="AM175" s="19">
        <v>5</v>
      </c>
      <c r="AN175" s="16">
        <f t="shared" si="28"/>
        <v>2000</v>
      </c>
      <c r="AO175" s="16">
        <f t="shared" si="29"/>
        <v>30000</v>
      </c>
      <c r="AP175" s="16">
        <f t="shared" si="30"/>
        <v>54000</v>
      </c>
      <c r="AS175" s="19">
        <v>171</v>
      </c>
      <c r="AT175" s="27">
        <v>14</v>
      </c>
      <c r="AU175" s="19">
        <v>6</v>
      </c>
      <c r="AV175" s="16">
        <f t="shared" si="31"/>
        <v>4000</v>
      </c>
      <c r="AW175" s="16">
        <f t="shared" si="32"/>
        <v>60000</v>
      </c>
      <c r="AX175" s="16">
        <f t="shared" si="33"/>
        <v>108000</v>
      </c>
    </row>
    <row r="176" spans="29:50" ht="16.5" x14ac:dyDescent="0.2">
      <c r="AC176" s="27">
        <v>172</v>
      </c>
      <c r="AD176" s="27">
        <v>13</v>
      </c>
      <c r="AE176" s="27">
        <v>10</v>
      </c>
      <c r="AF176" s="27">
        <f>INDEX($C$6:$C$20,AD176)</f>
        <v>80</v>
      </c>
      <c r="AG176" s="27">
        <f t="shared" si="26"/>
        <v>750</v>
      </c>
      <c r="AH176" s="27">
        <f t="shared" si="27"/>
        <v>1253</v>
      </c>
      <c r="AK176" s="19">
        <v>172</v>
      </c>
      <c r="AL176" s="27">
        <v>14</v>
      </c>
      <c r="AM176" s="19">
        <v>6</v>
      </c>
      <c r="AN176" s="16">
        <f t="shared" si="28"/>
        <v>2000</v>
      </c>
      <c r="AO176" s="16">
        <f t="shared" si="29"/>
        <v>30000</v>
      </c>
      <c r="AP176" s="16">
        <f t="shared" si="30"/>
        <v>54000</v>
      </c>
      <c r="AS176" s="19">
        <v>172</v>
      </c>
      <c r="AT176" s="27">
        <v>14</v>
      </c>
      <c r="AU176" s="19">
        <v>7</v>
      </c>
      <c r="AV176" s="16">
        <f t="shared" si="31"/>
        <v>4000</v>
      </c>
      <c r="AW176" s="16">
        <f t="shared" si="32"/>
        <v>60000</v>
      </c>
      <c r="AX176" s="16">
        <f t="shared" si="33"/>
        <v>108000</v>
      </c>
    </row>
    <row r="177" spans="29:50" ht="16.5" x14ac:dyDescent="0.2">
      <c r="AC177" s="27">
        <v>173</v>
      </c>
      <c r="AD177" s="27">
        <v>13</v>
      </c>
      <c r="AE177" s="27">
        <v>11</v>
      </c>
      <c r="AF177" s="27">
        <f>INDEX($C$6:$C$20,AD177)</f>
        <v>80</v>
      </c>
      <c r="AG177" s="27">
        <f t="shared" si="26"/>
        <v>760</v>
      </c>
      <c r="AH177" s="27">
        <f t="shared" si="27"/>
        <v>1274</v>
      </c>
      <c r="AK177" s="19">
        <v>173</v>
      </c>
      <c r="AL177" s="27">
        <v>14</v>
      </c>
      <c r="AM177" s="19">
        <v>7</v>
      </c>
      <c r="AN177" s="16">
        <f t="shared" si="28"/>
        <v>2000</v>
      </c>
      <c r="AO177" s="16">
        <f t="shared" si="29"/>
        <v>30000</v>
      </c>
      <c r="AP177" s="16">
        <f t="shared" si="30"/>
        <v>54000</v>
      </c>
      <c r="AS177" s="19">
        <v>173</v>
      </c>
      <c r="AT177" s="27">
        <v>14</v>
      </c>
      <c r="AU177" s="19">
        <v>8</v>
      </c>
      <c r="AV177" s="16">
        <f t="shared" si="31"/>
        <v>4000</v>
      </c>
      <c r="AW177" s="16">
        <f t="shared" si="32"/>
        <v>60000</v>
      </c>
      <c r="AX177" s="16">
        <f t="shared" si="33"/>
        <v>108000</v>
      </c>
    </row>
    <row r="178" spans="29:50" ht="16.5" x14ac:dyDescent="0.2">
      <c r="AC178" s="27">
        <v>174</v>
      </c>
      <c r="AD178" s="27">
        <v>13</v>
      </c>
      <c r="AE178" s="27">
        <v>12</v>
      </c>
      <c r="AF178" s="27">
        <f>INDEX($C$6:$C$20,AD178)</f>
        <v>80</v>
      </c>
      <c r="AG178" s="27">
        <f t="shared" si="26"/>
        <v>770</v>
      </c>
      <c r="AH178" s="27">
        <f t="shared" si="27"/>
        <v>1296</v>
      </c>
      <c r="AK178" s="19">
        <v>174</v>
      </c>
      <c r="AL178" s="27">
        <v>14</v>
      </c>
      <c r="AM178" s="19">
        <v>8</v>
      </c>
      <c r="AN178" s="16">
        <f t="shared" si="28"/>
        <v>2000</v>
      </c>
      <c r="AO178" s="16">
        <f t="shared" si="29"/>
        <v>30000</v>
      </c>
      <c r="AP178" s="16">
        <f t="shared" si="30"/>
        <v>54000</v>
      </c>
      <c r="AS178" s="19">
        <v>174</v>
      </c>
      <c r="AT178" s="27">
        <v>14</v>
      </c>
      <c r="AU178" s="19">
        <v>9</v>
      </c>
      <c r="AV178" s="16">
        <f t="shared" si="31"/>
        <v>4000</v>
      </c>
      <c r="AW178" s="16">
        <f t="shared" si="32"/>
        <v>60000</v>
      </c>
      <c r="AX178" s="16">
        <f t="shared" si="33"/>
        <v>108000</v>
      </c>
    </row>
    <row r="179" spans="29:50" ht="16.5" x14ac:dyDescent="0.2">
      <c r="AC179" s="27">
        <v>175</v>
      </c>
      <c r="AD179" s="27">
        <v>13</v>
      </c>
      <c r="AE179" s="27">
        <v>13</v>
      </c>
      <c r="AF179" s="27">
        <f>INDEX($C$6:$C$20,AD179)</f>
        <v>80</v>
      </c>
      <c r="AG179" s="27">
        <f t="shared" si="26"/>
        <v>780</v>
      </c>
      <c r="AH179" s="27">
        <f t="shared" si="27"/>
        <v>1317</v>
      </c>
      <c r="AK179" s="19">
        <v>175</v>
      </c>
      <c r="AL179" s="27">
        <v>14</v>
      </c>
      <c r="AM179" s="19">
        <v>9</v>
      </c>
      <c r="AN179" s="16">
        <f t="shared" si="28"/>
        <v>2000</v>
      </c>
      <c r="AO179" s="16">
        <f t="shared" si="29"/>
        <v>30000</v>
      </c>
      <c r="AP179" s="16">
        <f t="shared" si="30"/>
        <v>54000</v>
      </c>
      <c r="AS179" s="19">
        <v>175</v>
      </c>
      <c r="AT179" s="27">
        <v>14</v>
      </c>
      <c r="AU179" s="19">
        <v>10</v>
      </c>
      <c r="AV179" s="16">
        <f t="shared" si="31"/>
        <v>4000</v>
      </c>
      <c r="AW179" s="16">
        <f t="shared" si="32"/>
        <v>60000</v>
      </c>
      <c r="AX179" s="16">
        <f t="shared" si="33"/>
        <v>108000</v>
      </c>
    </row>
    <row r="180" spans="29:50" ht="16.5" x14ac:dyDescent="0.2">
      <c r="AC180" s="27">
        <v>176</v>
      </c>
      <c r="AD180" s="27">
        <v>13</v>
      </c>
      <c r="AE180" s="27">
        <v>14</v>
      </c>
      <c r="AF180" s="27">
        <f>INDEX($C$6:$C$20,AD180)</f>
        <v>80</v>
      </c>
      <c r="AG180" s="27">
        <f t="shared" si="26"/>
        <v>790</v>
      </c>
      <c r="AH180" s="27">
        <f t="shared" si="27"/>
        <v>1338</v>
      </c>
      <c r="AK180" s="19">
        <v>176</v>
      </c>
      <c r="AL180" s="27">
        <v>14</v>
      </c>
      <c r="AM180" s="19">
        <v>10</v>
      </c>
      <c r="AN180" s="16">
        <f t="shared" si="28"/>
        <v>2000</v>
      </c>
      <c r="AO180" s="16">
        <f t="shared" si="29"/>
        <v>30000</v>
      </c>
      <c r="AP180" s="16">
        <f t="shared" si="30"/>
        <v>54000</v>
      </c>
      <c r="AS180" s="19">
        <v>176</v>
      </c>
      <c r="AT180" s="27">
        <v>14</v>
      </c>
      <c r="AU180" s="19">
        <v>11</v>
      </c>
      <c r="AV180" s="16">
        <f t="shared" si="31"/>
        <v>4000</v>
      </c>
      <c r="AW180" s="16">
        <f t="shared" si="32"/>
        <v>60000</v>
      </c>
      <c r="AX180" s="16">
        <f t="shared" si="33"/>
        <v>108000</v>
      </c>
    </row>
    <row r="181" spans="29:50" ht="16.5" x14ac:dyDescent="0.2">
      <c r="AC181" s="27">
        <v>177</v>
      </c>
      <c r="AD181" s="27">
        <v>13</v>
      </c>
      <c r="AE181" s="27">
        <v>15</v>
      </c>
      <c r="AF181" s="27">
        <f>INDEX($C$6:$C$20,AD181)</f>
        <v>80</v>
      </c>
      <c r="AG181" s="27">
        <f t="shared" si="26"/>
        <v>800</v>
      </c>
      <c r="AH181" s="27">
        <f t="shared" si="27"/>
        <v>1360</v>
      </c>
      <c r="AK181" s="19">
        <v>177</v>
      </c>
      <c r="AL181" s="27">
        <v>14</v>
      </c>
      <c r="AM181" s="19">
        <v>11</v>
      </c>
      <c r="AN181" s="16">
        <f t="shared" si="28"/>
        <v>2000</v>
      </c>
      <c r="AO181" s="16">
        <f t="shared" si="29"/>
        <v>30000</v>
      </c>
      <c r="AP181" s="16">
        <f t="shared" si="30"/>
        <v>54000</v>
      </c>
      <c r="AS181" s="19">
        <v>177</v>
      </c>
      <c r="AT181" s="27">
        <v>14</v>
      </c>
      <c r="AU181" s="19">
        <v>12</v>
      </c>
      <c r="AV181" s="16">
        <f t="shared" si="31"/>
        <v>4000</v>
      </c>
      <c r="AW181" s="16">
        <f t="shared" si="32"/>
        <v>60000</v>
      </c>
      <c r="AX181" s="16">
        <f t="shared" si="33"/>
        <v>108000</v>
      </c>
    </row>
    <row r="182" spans="29:50" ht="16.5" x14ac:dyDescent="0.2">
      <c r="AC182" s="27">
        <v>178</v>
      </c>
      <c r="AD182" s="27">
        <v>14</v>
      </c>
      <c r="AE182" s="27">
        <v>1</v>
      </c>
      <c r="AF182" s="27">
        <f>INDEX($C$6:$C$20,AD182)</f>
        <v>100</v>
      </c>
      <c r="AG182" s="27">
        <f t="shared" si="26"/>
        <v>813</v>
      </c>
      <c r="AH182" s="27">
        <f t="shared" si="27"/>
        <v>1389</v>
      </c>
      <c r="AK182" s="19">
        <v>178</v>
      </c>
      <c r="AL182" s="27">
        <v>14</v>
      </c>
      <c r="AM182" s="19">
        <v>12</v>
      </c>
      <c r="AN182" s="16">
        <f t="shared" si="28"/>
        <v>2000</v>
      </c>
      <c r="AO182" s="16">
        <f t="shared" si="29"/>
        <v>30000</v>
      </c>
      <c r="AP182" s="16">
        <f t="shared" si="30"/>
        <v>54000</v>
      </c>
      <c r="AS182" s="19">
        <v>178</v>
      </c>
      <c r="AT182" s="27">
        <v>14</v>
      </c>
      <c r="AU182" s="19">
        <v>13</v>
      </c>
      <c r="AV182" s="16">
        <f t="shared" si="31"/>
        <v>4000</v>
      </c>
      <c r="AW182" s="16">
        <f t="shared" si="32"/>
        <v>60000</v>
      </c>
      <c r="AX182" s="16">
        <f t="shared" si="33"/>
        <v>108000</v>
      </c>
    </row>
    <row r="183" spans="29:50" ht="16.5" x14ac:dyDescent="0.2">
      <c r="AC183" s="27">
        <v>179</v>
      </c>
      <c r="AD183" s="27">
        <v>14</v>
      </c>
      <c r="AE183" s="27">
        <v>2</v>
      </c>
      <c r="AF183" s="27">
        <f>INDEX($C$6:$C$20,AD183)</f>
        <v>100</v>
      </c>
      <c r="AG183" s="27">
        <f t="shared" si="26"/>
        <v>826</v>
      </c>
      <c r="AH183" s="27">
        <f t="shared" si="27"/>
        <v>1418</v>
      </c>
      <c r="AK183" s="19">
        <v>179</v>
      </c>
      <c r="AL183" s="27">
        <v>14</v>
      </c>
      <c r="AM183" s="19">
        <v>13</v>
      </c>
      <c r="AN183" s="16">
        <f t="shared" si="28"/>
        <v>2000</v>
      </c>
      <c r="AO183" s="16">
        <f t="shared" si="29"/>
        <v>30000</v>
      </c>
      <c r="AP183" s="16">
        <f t="shared" si="30"/>
        <v>54000</v>
      </c>
      <c r="AS183" s="19">
        <v>179</v>
      </c>
      <c r="AT183" s="27">
        <v>14</v>
      </c>
      <c r="AU183" s="19">
        <v>14</v>
      </c>
      <c r="AV183" s="16">
        <f t="shared" si="31"/>
        <v>4000</v>
      </c>
      <c r="AW183" s="16">
        <f t="shared" si="32"/>
        <v>60000</v>
      </c>
      <c r="AX183" s="16">
        <f t="shared" si="33"/>
        <v>108000</v>
      </c>
    </row>
    <row r="184" spans="29:50" ht="16.5" x14ac:dyDescent="0.2">
      <c r="AC184" s="27">
        <v>180</v>
      </c>
      <c r="AD184" s="27">
        <v>14</v>
      </c>
      <c r="AE184" s="27">
        <v>3</v>
      </c>
      <c r="AF184" s="27">
        <f>INDEX($C$6:$C$20,AD184)</f>
        <v>100</v>
      </c>
      <c r="AG184" s="27">
        <f t="shared" si="26"/>
        <v>840</v>
      </c>
      <c r="AH184" s="27">
        <f t="shared" si="27"/>
        <v>1448</v>
      </c>
      <c r="AK184" s="19">
        <v>180</v>
      </c>
      <c r="AL184" s="27">
        <v>14</v>
      </c>
      <c r="AM184" s="19">
        <v>14</v>
      </c>
      <c r="AN184" s="16">
        <f t="shared" si="28"/>
        <v>2000</v>
      </c>
      <c r="AO184" s="16">
        <f t="shared" si="29"/>
        <v>30000</v>
      </c>
      <c r="AP184" s="16">
        <f t="shared" si="30"/>
        <v>54000</v>
      </c>
      <c r="AS184" s="19">
        <v>180</v>
      </c>
      <c r="AT184" s="27">
        <v>14</v>
      </c>
      <c r="AU184" s="19">
        <v>15</v>
      </c>
      <c r="AV184" s="16">
        <f t="shared" si="31"/>
        <v>4000</v>
      </c>
      <c r="AW184" s="16">
        <f t="shared" si="32"/>
        <v>60000</v>
      </c>
      <c r="AX184" s="16">
        <f t="shared" si="33"/>
        <v>108000</v>
      </c>
    </row>
    <row r="185" spans="29:50" ht="16.5" x14ac:dyDescent="0.2">
      <c r="AC185" s="27">
        <v>181</v>
      </c>
      <c r="AD185" s="27">
        <v>14</v>
      </c>
      <c r="AE185" s="27">
        <v>4</v>
      </c>
      <c r="AF185" s="27">
        <f>INDEX($C$6:$C$20,AD185)</f>
        <v>100</v>
      </c>
      <c r="AG185" s="27">
        <f t="shared" si="26"/>
        <v>853</v>
      </c>
      <c r="AH185" s="27">
        <f t="shared" si="27"/>
        <v>1477</v>
      </c>
      <c r="AK185" s="19">
        <v>181</v>
      </c>
      <c r="AL185" s="27">
        <v>14</v>
      </c>
      <c r="AM185" s="19">
        <v>15</v>
      </c>
      <c r="AN185" s="16">
        <f t="shared" si="28"/>
        <v>2000</v>
      </c>
      <c r="AO185" s="16">
        <f t="shared" si="29"/>
        <v>30000</v>
      </c>
      <c r="AP185" s="16">
        <f t="shared" si="30"/>
        <v>54000</v>
      </c>
      <c r="AS185" s="19">
        <v>181</v>
      </c>
      <c r="AT185" s="27">
        <v>15</v>
      </c>
      <c r="AU185" s="19">
        <v>1</v>
      </c>
      <c r="AV185" s="16">
        <f t="shared" si="31"/>
        <v>5000</v>
      </c>
      <c r="AW185" s="16">
        <f t="shared" si="32"/>
        <v>75000</v>
      </c>
      <c r="AX185" s="16">
        <f t="shared" si="33"/>
        <v>150000</v>
      </c>
    </row>
    <row r="186" spans="29:50" ht="16.5" x14ac:dyDescent="0.2">
      <c r="AC186" s="27">
        <v>182</v>
      </c>
      <c r="AD186" s="27">
        <v>14</v>
      </c>
      <c r="AE186" s="27">
        <v>5</v>
      </c>
      <c r="AF186" s="27">
        <f>INDEX($C$6:$C$20,AD186)</f>
        <v>100</v>
      </c>
      <c r="AG186" s="27">
        <f t="shared" si="26"/>
        <v>866</v>
      </c>
      <c r="AH186" s="27">
        <f t="shared" si="27"/>
        <v>1506</v>
      </c>
      <c r="AK186" s="19">
        <v>182</v>
      </c>
      <c r="AL186" s="27">
        <v>15</v>
      </c>
      <c r="AM186" s="19">
        <v>1</v>
      </c>
      <c r="AN186" s="16">
        <f t="shared" si="28"/>
        <v>2500</v>
      </c>
      <c r="AO186" s="16">
        <f t="shared" si="29"/>
        <v>37500</v>
      </c>
      <c r="AP186" s="16">
        <f t="shared" si="30"/>
        <v>75000</v>
      </c>
      <c r="AS186" s="19">
        <v>182</v>
      </c>
      <c r="AT186" s="27">
        <v>15</v>
      </c>
      <c r="AU186" s="19">
        <v>2</v>
      </c>
      <c r="AV186" s="16">
        <f t="shared" si="31"/>
        <v>5000</v>
      </c>
      <c r="AW186" s="16">
        <f t="shared" si="32"/>
        <v>75000</v>
      </c>
      <c r="AX186" s="16">
        <f t="shared" si="33"/>
        <v>150000</v>
      </c>
    </row>
    <row r="187" spans="29:50" ht="16.5" x14ac:dyDescent="0.2">
      <c r="AC187" s="27">
        <v>183</v>
      </c>
      <c r="AD187" s="27">
        <v>14</v>
      </c>
      <c r="AE187" s="27">
        <v>6</v>
      </c>
      <c r="AF187" s="27">
        <f>INDEX($C$6:$C$20,AD187)</f>
        <v>100</v>
      </c>
      <c r="AG187" s="27">
        <f t="shared" si="26"/>
        <v>880</v>
      </c>
      <c r="AH187" s="27">
        <f t="shared" si="27"/>
        <v>1536</v>
      </c>
      <c r="AK187" s="19">
        <v>183</v>
      </c>
      <c r="AL187" s="27">
        <v>15</v>
      </c>
      <c r="AM187" s="19">
        <v>2</v>
      </c>
      <c r="AN187" s="16">
        <f t="shared" si="28"/>
        <v>2500</v>
      </c>
      <c r="AO187" s="16">
        <f t="shared" si="29"/>
        <v>37500</v>
      </c>
      <c r="AP187" s="16">
        <f t="shared" si="30"/>
        <v>75000</v>
      </c>
      <c r="AS187" s="19">
        <v>183</v>
      </c>
      <c r="AT187" s="27">
        <v>15</v>
      </c>
      <c r="AU187" s="19">
        <v>3</v>
      </c>
      <c r="AV187" s="16">
        <f t="shared" si="31"/>
        <v>5000</v>
      </c>
      <c r="AW187" s="16">
        <f t="shared" si="32"/>
        <v>75000</v>
      </c>
      <c r="AX187" s="16">
        <f t="shared" si="33"/>
        <v>150000</v>
      </c>
    </row>
    <row r="188" spans="29:50" ht="16.5" x14ac:dyDescent="0.2">
      <c r="AC188" s="27">
        <v>184</v>
      </c>
      <c r="AD188" s="27">
        <v>14</v>
      </c>
      <c r="AE188" s="27">
        <v>7</v>
      </c>
      <c r="AF188" s="27">
        <f>INDEX($C$6:$C$20,AD188)</f>
        <v>100</v>
      </c>
      <c r="AG188" s="27">
        <f t="shared" si="26"/>
        <v>893</v>
      </c>
      <c r="AH188" s="27">
        <f t="shared" si="27"/>
        <v>1565</v>
      </c>
      <c r="AK188" s="19">
        <v>184</v>
      </c>
      <c r="AL188" s="27">
        <v>15</v>
      </c>
      <c r="AM188" s="19">
        <v>3</v>
      </c>
      <c r="AN188" s="16">
        <f t="shared" si="28"/>
        <v>2500</v>
      </c>
      <c r="AO188" s="16">
        <f t="shared" si="29"/>
        <v>37500</v>
      </c>
      <c r="AP188" s="16">
        <f t="shared" si="30"/>
        <v>75000</v>
      </c>
      <c r="AS188" s="19">
        <v>184</v>
      </c>
      <c r="AT188" s="27">
        <v>15</v>
      </c>
      <c r="AU188" s="19">
        <v>4</v>
      </c>
      <c r="AV188" s="16">
        <f t="shared" si="31"/>
        <v>5000</v>
      </c>
      <c r="AW188" s="16">
        <f t="shared" si="32"/>
        <v>75000</v>
      </c>
      <c r="AX188" s="16">
        <f t="shared" si="33"/>
        <v>150000</v>
      </c>
    </row>
    <row r="189" spans="29:50" ht="16.5" x14ac:dyDescent="0.2">
      <c r="AC189" s="27">
        <v>185</v>
      </c>
      <c r="AD189" s="27">
        <v>14</v>
      </c>
      <c r="AE189" s="27">
        <v>8</v>
      </c>
      <c r="AF189" s="27">
        <f>INDEX($C$6:$C$20,AD189)</f>
        <v>100</v>
      </c>
      <c r="AG189" s="27">
        <f t="shared" si="26"/>
        <v>906</v>
      </c>
      <c r="AH189" s="27">
        <f t="shared" si="27"/>
        <v>1594</v>
      </c>
      <c r="AK189" s="19">
        <v>185</v>
      </c>
      <c r="AL189" s="27">
        <v>15</v>
      </c>
      <c r="AM189" s="19">
        <v>4</v>
      </c>
      <c r="AN189" s="16">
        <f t="shared" si="28"/>
        <v>2500</v>
      </c>
      <c r="AO189" s="16">
        <f t="shared" si="29"/>
        <v>37500</v>
      </c>
      <c r="AP189" s="16">
        <f t="shared" si="30"/>
        <v>75000</v>
      </c>
      <c r="AS189" s="19">
        <v>185</v>
      </c>
      <c r="AT189" s="27">
        <v>15</v>
      </c>
      <c r="AU189" s="19">
        <v>5</v>
      </c>
      <c r="AV189" s="16">
        <f t="shared" si="31"/>
        <v>5000</v>
      </c>
      <c r="AW189" s="16">
        <f t="shared" si="32"/>
        <v>75000</v>
      </c>
      <c r="AX189" s="16">
        <f t="shared" si="33"/>
        <v>150000</v>
      </c>
    </row>
    <row r="190" spans="29:50" ht="16.5" x14ac:dyDescent="0.2">
      <c r="AC190" s="27">
        <v>186</v>
      </c>
      <c r="AD190" s="27">
        <v>14</v>
      </c>
      <c r="AE190" s="27">
        <v>9</v>
      </c>
      <c r="AF190" s="27">
        <f>INDEX($C$6:$C$20,AD190)</f>
        <v>100</v>
      </c>
      <c r="AG190" s="27">
        <f t="shared" si="26"/>
        <v>920</v>
      </c>
      <c r="AH190" s="27">
        <f t="shared" si="27"/>
        <v>1624</v>
      </c>
      <c r="AK190" s="19">
        <v>186</v>
      </c>
      <c r="AL190" s="27">
        <v>15</v>
      </c>
      <c r="AM190" s="19">
        <v>5</v>
      </c>
      <c r="AN190" s="16">
        <f t="shared" si="28"/>
        <v>2500</v>
      </c>
      <c r="AO190" s="16">
        <f t="shared" si="29"/>
        <v>37500</v>
      </c>
      <c r="AP190" s="16">
        <f t="shared" si="30"/>
        <v>75000</v>
      </c>
      <c r="AS190" s="19">
        <v>186</v>
      </c>
      <c r="AT190" s="27">
        <v>15</v>
      </c>
      <c r="AU190" s="19">
        <v>6</v>
      </c>
      <c r="AV190" s="16">
        <f t="shared" si="31"/>
        <v>5000</v>
      </c>
      <c r="AW190" s="16">
        <f t="shared" si="32"/>
        <v>75000</v>
      </c>
      <c r="AX190" s="16">
        <f t="shared" si="33"/>
        <v>150000</v>
      </c>
    </row>
    <row r="191" spans="29:50" ht="16.5" x14ac:dyDescent="0.2">
      <c r="AC191" s="27">
        <v>187</v>
      </c>
      <c r="AD191" s="27">
        <v>14</v>
      </c>
      <c r="AE191" s="27">
        <v>10</v>
      </c>
      <c r="AF191" s="27">
        <f>INDEX($C$6:$C$20,AD191)</f>
        <v>100</v>
      </c>
      <c r="AG191" s="27">
        <f t="shared" si="26"/>
        <v>933</v>
      </c>
      <c r="AH191" s="27">
        <f t="shared" si="27"/>
        <v>1653</v>
      </c>
      <c r="AK191" s="19">
        <v>187</v>
      </c>
      <c r="AL191" s="27">
        <v>15</v>
      </c>
      <c r="AM191" s="19">
        <v>6</v>
      </c>
      <c r="AN191" s="16">
        <f t="shared" si="28"/>
        <v>2500</v>
      </c>
      <c r="AO191" s="16">
        <f t="shared" si="29"/>
        <v>37500</v>
      </c>
      <c r="AP191" s="16">
        <f t="shared" si="30"/>
        <v>75000</v>
      </c>
      <c r="AS191" s="19">
        <v>187</v>
      </c>
      <c r="AT191" s="27">
        <v>15</v>
      </c>
      <c r="AU191" s="19">
        <v>7</v>
      </c>
      <c r="AV191" s="16">
        <f t="shared" si="31"/>
        <v>5000</v>
      </c>
      <c r="AW191" s="16">
        <f t="shared" si="32"/>
        <v>75000</v>
      </c>
      <c r="AX191" s="16">
        <f t="shared" si="33"/>
        <v>150000</v>
      </c>
    </row>
    <row r="192" spans="29:50" ht="16.5" x14ac:dyDescent="0.2">
      <c r="AC192" s="27">
        <v>188</v>
      </c>
      <c r="AD192" s="27">
        <v>14</v>
      </c>
      <c r="AE192" s="27">
        <v>11</v>
      </c>
      <c r="AF192" s="27">
        <f>INDEX($C$6:$C$20,AD192)</f>
        <v>100</v>
      </c>
      <c r="AG192" s="27">
        <f t="shared" si="26"/>
        <v>946</v>
      </c>
      <c r="AH192" s="27">
        <f t="shared" si="27"/>
        <v>1682</v>
      </c>
      <c r="AK192" s="19">
        <v>188</v>
      </c>
      <c r="AL192" s="27">
        <v>15</v>
      </c>
      <c r="AM192" s="19">
        <v>7</v>
      </c>
      <c r="AN192" s="16">
        <f t="shared" si="28"/>
        <v>2500</v>
      </c>
      <c r="AO192" s="16">
        <f t="shared" si="29"/>
        <v>37500</v>
      </c>
      <c r="AP192" s="16">
        <f t="shared" si="30"/>
        <v>75000</v>
      </c>
      <c r="AS192" s="19">
        <v>188</v>
      </c>
      <c r="AT192" s="27">
        <v>15</v>
      </c>
      <c r="AU192" s="19">
        <v>8</v>
      </c>
      <c r="AV192" s="16">
        <f t="shared" si="31"/>
        <v>5000</v>
      </c>
      <c r="AW192" s="16">
        <f t="shared" si="32"/>
        <v>75000</v>
      </c>
      <c r="AX192" s="16">
        <f t="shared" si="33"/>
        <v>150000</v>
      </c>
    </row>
    <row r="193" spans="29:50" ht="16.5" x14ac:dyDescent="0.2">
      <c r="AC193" s="27">
        <v>189</v>
      </c>
      <c r="AD193" s="27">
        <v>14</v>
      </c>
      <c r="AE193" s="27">
        <v>12</v>
      </c>
      <c r="AF193" s="27">
        <f>INDEX($C$6:$C$20,AD193)</f>
        <v>100</v>
      </c>
      <c r="AG193" s="27">
        <f t="shared" si="26"/>
        <v>960</v>
      </c>
      <c r="AH193" s="27">
        <f t="shared" si="27"/>
        <v>1712</v>
      </c>
      <c r="AK193" s="19">
        <v>189</v>
      </c>
      <c r="AL193" s="27">
        <v>15</v>
      </c>
      <c r="AM193" s="19">
        <v>8</v>
      </c>
      <c r="AN193" s="16">
        <f t="shared" si="28"/>
        <v>2500</v>
      </c>
      <c r="AO193" s="16">
        <f t="shared" si="29"/>
        <v>37500</v>
      </c>
      <c r="AP193" s="16">
        <f t="shared" si="30"/>
        <v>75000</v>
      </c>
      <c r="AS193" s="19">
        <v>189</v>
      </c>
      <c r="AT193" s="27">
        <v>15</v>
      </c>
      <c r="AU193" s="19">
        <v>9</v>
      </c>
      <c r="AV193" s="16">
        <f t="shared" si="31"/>
        <v>5000</v>
      </c>
      <c r="AW193" s="16">
        <f t="shared" si="32"/>
        <v>75000</v>
      </c>
      <c r="AX193" s="16">
        <f t="shared" si="33"/>
        <v>150000</v>
      </c>
    </row>
    <row r="194" spans="29:50" ht="16.5" x14ac:dyDescent="0.2">
      <c r="AC194" s="27">
        <v>190</v>
      </c>
      <c r="AD194" s="27">
        <v>14</v>
      </c>
      <c r="AE194" s="27">
        <v>13</v>
      </c>
      <c r="AF194" s="27">
        <f>INDEX($C$6:$C$20,AD194)</f>
        <v>100</v>
      </c>
      <c r="AG194" s="27">
        <f t="shared" si="26"/>
        <v>973</v>
      </c>
      <c r="AH194" s="27">
        <f t="shared" si="27"/>
        <v>1741</v>
      </c>
      <c r="AK194" s="19">
        <v>190</v>
      </c>
      <c r="AL194" s="27">
        <v>15</v>
      </c>
      <c r="AM194" s="19">
        <v>9</v>
      </c>
      <c r="AN194" s="16">
        <f t="shared" si="28"/>
        <v>2500</v>
      </c>
      <c r="AO194" s="16">
        <f t="shared" si="29"/>
        <v>37500</v>
      </c>
      <c r="AP194" s="16">
        <f t="shared" si="30"/>
        <v>75000</v>
      </c>
      <c r="AS194" s="19">
        <v>190</v>
      </c>
      <c r="AT194" s="27">
        <v>15</v>
      </c>
      <c r="AU194" s="19">
        <v>10</v>
      </c>
      <c r="AV194" s="16">
        <f t="shared" si="31"/>
        <v>5000</v>
      </c>
      <c r="AW194" s="16">
        <f t="shared" si="32"/>
        <v>75000</v>
      </c>
      <c r="AX194" s="16">
        <f t="shared" si="33"/>
        <v>150000</v>
      </c>
    </row>
    <row r="195" spans="29:50" ht="16.5" x14ac:dyDescent="0.2">
      <c r="AC195" s="27">
        <v>191</v>
      </c>
      <c r="AD195" s="27">
        <v>14</v>
      </c>
      <c r="AE195" s="27">
        <v>14</v>
      </c>
      <c r="AF195" s="27">
        <f>INDEX($C$6:$C$20,AD195)</f>
        <v>100</v>
      </c>
      <c r="AG195" s="27">
        <f t="shared" si="26"/>
        <v>986</v>
      </c>
      <c r="AH195" s="27">
        <f t="shared" si="27"/>
        <v>1770</v>
      </c>
      <c r="AK195" s="19">
        <v>191</v>
      </c>
      <c r="AL195" s="27">
        <v>15</v>
      </c>
      <c r="AM195" s="19">
        <v>10</v>
      </c>
      <c r="AN195" s="16">
        <f t="shared" si="28"/>
        <v>2500</v>
      </c>
      <c r="AO195" s="16">
        <f t="shared" si="29"/>
        <v>37500</v>
      </c>
      <c r="AP195" s="16">
        <f t="shared" si="30"/>
        <v>75000</v>
      </c>
      <c r="AS195" s="19">
        <v>191</v>
      </c>
      <c r="AT195" s="27">
        <v>15</v>
      </c>
      <c r="AU195" s="19">
        <v>11</v>
      </c>
      <c r="AV195" s="16">
        <f t="shared" si="31"/>
        <v>5000</v>
      </c>
      <c r="AW195" s="16">
        <f t="shared" si="32"/>
        <v>75000</v>
      </c>
      <c r="AX195" s="16">
        <f t="shared" si="33"/>
        <v>150000</v>
      </c>
    </row>
    <row r="196" spans="29:50" ht="16.5" x14ac:dyDescent="0.2">
      <c r="AC196" s="27">
        <v>192</v>
      </c>
      <c r="AD196" s="27">
        <v>14</v>
      </c>
      <c r="AE196" s="27">
        <v>15</v>
      </c>
      <c r="AF196" s="27">
        <f>INDEX($C$6:$C$20,AD196)</f>
        <v>100</v>
      </c>
      <c r="AG196" s="27">
        <f t="shared" si="26"/>
        <v>1000</v>
      </c>
      <c r="AH196" s="27">
        <f t="shared" si="27"/>
        <v>1800</v>
      </c>
      <c r="AK196" s="19">
        <v>192</v>
      </c>
      <c r="AL196" s="27">
        <v>15</v>
      </c>
      <c r="AM196" s="19">
        <v>11</v>
      </c>
      <c r="AN196" s="16">
        <f t="shared" si="28"/>
        <v>2500</v>
      </c>
      <c r="AO196" s="16">
        <f t="shared" si="29"/>
        <v>37500</v>
      </c>
      <c r="AP196" s="16">
        <f t="shared" si="30"/>
        <v>75000</v>
      </c>
      <c r="AS196" s="19">
        <v>192</v>
      </c>
      <c r="AT196" s="27">
        <v>15</v>
      </c>
      <c r="AU196" s="19">
        <v>12</v>
      </c>
      <c r="AV196" s="16">
        <f t="shared" si="31"/>
        <v>5000</v>
      </c>
      <c r="AW196" s="16">
        <f t="shared" si="32"/>
        <v>75000</v>
      </c>
      <c r="AX196" s="16">
        <f t="shared" si="33"/>
        <v>150000</v>
      </c>
    </row>
    <row r="197" spans="29:50" ht="16.5" x14ac:dyDescent="0.2">
      <c r="AC197" s="27">
        <v>193</v>
      </c>
      <c r="AD197" s="27">
        <v>15</v>
      </c>
      <c r="AE197" s="27">
        <v>1</v>
      </c>
      <c r="AF197" s="27">
        <f>INDEX($C$6:$C$20,AD197)</f>
        <v>125</v>
      </c>
      <c r="AG197" s="27">
        <f t="shared" si="26"/>
        <v>1016</v>
      </c>
      <c r="AH197" s="27">
        <f t="shared" si="27"/>
        <v>1846</v>
      </c>
      <c r="AK197" s="19">
        <v>193</v>
      </c>
      <c r="AL197" s="27">
        <v>15</v>
      </c>
      <c r="AM197" s="19">
        <v>12</v>
      </c>
      <c r="AN197" s="16">
        <f t="shared" si="28"/>
        <v>2500</v>
      </c>
      <c r="AO197" s="16">
        <f t="shared" si="29"/>
        <v>37500</v>
      </c>
      <c r="AP197" s="16">
        <f t="shared" si="30"/>
        <v>75000</v>
      </c>
      <c r="AS197" s="19">
        <v>193</v>
      </c>
      <c r="AT197" s="27">
        <v>15</v>
      </c>
      <c r="AU197" s="19">
        <v>13</v>
      </c>
      <c r="AV197" s="16">
        <f t="shared" si="31"/>
        <v>5000</v>
      </c>
      <c r="AW197" s="16">
        <f t="shared" si="32"/>
        <v>75000</v>
      </c>
      <c r="AX197" s="16">
        <f t="shared" si="33"/>
        <v>150000</v>
      </c>
    </row>
    <row r="198" spans="29:50" ht="16.5" x14ac:dyDescent="0.2">
      <c r="AC198" s="27">
        <v>194</v>
      </c>
      <c r="AD198" s="27">
        <v>15</v>
      </c>
      <c r="AE198" s="27">
        <v>2</v>
      </c>
      <c r="AF198" s="27">
        <f>INDEX($C$6:$C$20,AD198)</f>
        <v>125</v>
      </c>
      <c r="AG198" s="27">
        <f t="shared" ref="AG198:AG211" si="34">INT(INDEX($E$5:$E$20,AD198)+AE198*INDEX($F$6:$F$20,AD198))</f>
        <v>1033</v>
      </c>
      <c r="AH198" s="27">
        <f t="shared" ref="AH198:AH211" si="35">INT(INDEX($H$5:$H$20,AD198)+AE198*INDEX($I$6:$I$20,AD198))</f>
        <v>1893</v>
      </c>
      <c r="AK198" s="19">
        <v>194</v>
      </c>
      <c r="AL198" s="27">
        <v>15</v>
      </c>
      <c r="AM198" s="19">
        <v>13</v>
      </c>
      <c r="AN198" s="16">
        <f t="shared" ref="AN198:AN200" si="36">INDEX($N$6:$N$20,AL198)</f>
        <v>2500</v>
      </c>
      <c r="AO198" s="16">
        <f t="shared" ref="AO198:AO200" si="37">INDEX($P$6:$P$20,AL198)</f>
        <v>37500</v>
      </c>
      <c r="AP198" s="16">
        <f t="shared" ref="AP198:AP200" si="38">INDEX($R$6:$R$20,AL198)</f>
        <v>75000</v>
      </c>
      <c r="AS198" s="19">
        <v>194</v>
      </c>
      <c r="AT198" s="27">
        <v>15</v>
      </c>
      <c r="AU198" s="19">
        <v>14</v>
      </c>
      <c r="AV198" s="16">
        <f t="shared" ref="AV198:AV214" si="39">INDEX($W$6:$W$20,AT198)</f>
        <v>5000</v>
      </c>
      <c r="AW198" s="16">
        <f t="shared" ref="AW198:AW214" si="40">INDEX($Y$6:$Y$20,AT198)</f>
        <v>75000</v>
      </c>
      <c r="AX198" s="16">
        <f t="shared" ref="AX198:AX214" si="41">INDEX($AA$6:$AA$20,AT198)</f>
        <v>150000</v>
      </c>
    </row>
    <row r="199" spans="29:50" ht="16.5" x14ac:dyDescent="0.2">
      <c r="AC199" s="27">
        <v>195</v>
      </c>
      <c r="AD199" s="27">
        <v>15</v>
      </c>
      <c r="AE199" s="27">
        <v>3</v>
      </c>
      <c r="AF199" s="27">
        <f>INDEX($C$6:$C$20,AD199)</f>
        <v>125</v>
      </c>
      <c r="AG199" s="27">
        <f t="shared" si="34"/>
        <v>1050</v>
      </c>
      <c r="AH199" s="27">
        <f t="shared" si="35"/>
        <v>1940</v>
      </c>
      <c r="AK199" s="19">
        <v>195</v>
      </c>
      <c r="AL199" s="27">
        <v>15</v>
      </c>
      <c r="AM199" s="19">
        <v>14</v>
      </c>
      <c r="AN199" s="16">
        <f t="shared" si="36"/>
        <v>2500</v>
      </c>
      <c r="AO199" s="16">
        <f t="shared" si="37"/>
        <v>37500</v>
      </c>
      <c r="AP199" s="16">
        <f t="shared" si="38"/>
        <v>75000</v>
      </c>
      <c r="AS199" s="19">
        <v>195</v>
      </c>
      <c r="AT199" s="27">
        <v>15</v>
      </c>
      <c r="AU199" s="19">
        <v>15</v>
      </c>
      <c r="AV199" s="16">
        <f t="shared" si="39"/>
        <v>5000</v>
      </c>
      <c r="AW199" s="16">
        <f t="shared" si="40"/>
        <v>75000</v>
      </c>
      <c r="AX199" s="16">
        <f t="shared" si="41"/>
        <v>150000</v>
      </c>
    </row>
    <row r="200" spans="29:50" ht="16.5" x14ac:dyDescent="0.2">
      <c r="AC200" s="27">
        <v>196</v>
      </c>
      <c r="AD200" s="27">
        <v>15</v>
      </c>
      <c r="AE200" s="27">
        <v>4</v>
      </c>
      <c r="AF200" s="27">
        <f>INDEX($C$6:$C$20,AD200)</f>
        <v>125</v>
      </c>
      <c r="AG200" s="27">
        <f t="shared" si="34"/>
        <v>1066</v>
      </c>
      <c r="AH200" s="27">
        <f t="shared" si="35"/>
        <v>1986</v>
      </c>
      <c r="AK200" s="19">
        <v>196</v>
      </c>
      <c r="AL200" s="27">
        <v>15</v>
      </c>
      <c r="AM200" s="19">
        <v>15</v>
      </c>
      <c r="AN200" s="16">
        <f t="shared" si="36"/>
        <v>2500</v>
      </c>
      <c r="AO200" s="16">
        <f t="shared" si="37"/>
        <v>37500</v>
      </c>
      <c r="AP200" s="16">
        <f t="shared" si="38"/>
        <v>75000</v>
      </c>
      <c r="AS200" s="17"/>
      <c r="AT200" s="17"/>
      <c r="AU200" s="17"/>
      <c r="AV200" s="17"/>
      <c r="AW200" s="17"/>
      <c r="AX200" s="17"/>
    </row>
    <row r="201" spans="29:50" ht="16.5" x14ac:dyDescent="0.2">
      <c r="AC201" s="27">
        <v>197</v>
      </c>
      <c r="AD201" s="27">
        <v>15</v>
      </c>
      <c r="AE201" s="27">
        <v>5</v>
      </c>
      <c r="AF201" s="27">
        <f>INDEX($C$6:$C$20,AD201)</f>
        <v>125</v>
      </c>
      <c r="AG201" s="27">
        <f t="shared" si="34"/>
        <v>1083</v>
      </c>
      <c r="AH201" s="27">
        <f t="shared" si="35"/>
        <v>2033</v>
      </c>
      <c r="AK201" s="17"/>
      <c r="AL201" s="17"/>
      <c r="AM201" s="17"/>
      <c r="AN201" s="17"/>
      <c r="AO201" s="17"/>
      <c r="AP201" s="17"/>
      <c r="AS201" s="17"/>
      <c r="AT201" s="17"/>
      <c r="AU201" s="17"/>
      <c r="AV201" s="17"/>
      <c r="AW201" s="17"/>
      <c r="AX201" s="17"/>
    </row>
    <row r="202" spans="29:50" ht="16.5" x14ac:dyDescent="0.2">
      <c r="AC202" s="27">
        <v>198</v>
      </c>
      <c r="AD202" s="27">
        <v>15</v>
      </c>
      <c r="AE202" s="27">
        <v>6</v>
      </c>
      <c r="AF202" s="27">
        <f>INDEX($C$6:$C$20,AD202)</f>
        <v>125</v>
      </c>
      <c r="AG202" s="27">
        <f t="shared" si="34"/>
        <v>1100</v>
      </c>
      <c r="AH202" s="27">
        <f t="shared" si="35"/>
        <v>2080</v>
      </c>
      <c r="AK202" s="17"/>
      <c r="AL202" s="17"/>
      <c r="AM202" s="17"/>
      <c r="AN202" s="17"/>
      <c r="AO202" s="17"/>
      <c r="AP202" s="17"/>
      <c r="AS202" s="17"/>
      <c r="AT202" s="17"/>
      <c r="AU202" s="17"/>
      <c r="AV202" s="17"/>
      <c r="AW202" s="17"/>
      <c r="AX202" s="17"/>
    </row>
    <row r="203" spans="29:50" ht="16.5" x14ac:dyDescent="0.2">
      <c r="AC203" s="27">
        <v>199</v>
      </c>
      <c r="AD203" s="27">
        <v>15</v>
      </c>
      <c r="AE203" s="27">
        <v>7</v>
      </c>
      <c r="AF203" s="27">
        <f>INDEX($C$6:$C$20,AD203)</f>
        <v>125</v>
      </c>
      <c r="AG203" s="27">
        <f t="shared" si="34"/>
        <v>1116</v>
      </c>
      <c r="AH203" s="27">
        <f t="shared" si="35"/>
        <v>2126</v>
      </c>
      <c r="AK203" s="17"/>
      <c r="AL203" s="17"/>
      <c r="AM203" s="17"/>
      <c r="AN203" s="17"/>
      <c r="AO203" s="17"/>
      <c r="AP203" s="17"/>
      <c r="AS203" s="17"/>
      <c r="AT203" s="17"/>
      <c r="AU203" s="17"/>
      <c r="AV203" s="17"/>
      <c r="AW203" s="17"/>
      <c r="AX203" s="17"/>
    </row>
    <row r="204" spans="29:50" ht="16.5" x14ac:dyDescent="0.2">
      <c r="AC204" s="27">
        <v>200</v>
      </c>
      <c r="AD204" s="27">
        <v>15</v>
      </c>
      <c r="AE204" s="27">
        <v>8</v>
      </c>
      <c r="AF204" s="27">
        <f>INDEX($C$6:$C$20,AD204)</f>
        <v>125</v>
      </c>
      <c r="AG204" s="27">
        <f t="shared" si="34"/>
        <v>1133</v>
      </c>
      <c r="AH204" s="27">
        <f t="shared" si="35"/>
        <v>2173</v>
      </c>
      <c r="AK204" s="17"/>
      <c r="AL204" s="17"/>
      <c r="AM204" s="17"/>
      <c r="AN204" s="17"/>
      <c r="AO204" s="17"/>
      <c r="AP204" s="17"/>
      <c r="AS204" s="17"/>
      <c r="AT204" s="17"/>
      <c r="AU204" s="17"/>
      <c r="AV204" s="17"/>
      <c r="AW204" s="17"/>
      <c r="AX204" s="17"/>
    </row>
    <row r="205" spans="29:50" ht="16.5" x14ac:dyDescent="0.2">
      <c r="AC205" s="27">
        <v>201</v>
      </c>
      <c r="AD205" s="27">
        <v>15</v>
      </c>
      <c r="AE205" s="27">
        <v>9</v>
      </c>
      <c r="AF205" s="27">
        <f>INDEX($C$6:$C$20,AD205)</f>
        <v>125</v>
      </c>
      <c r="AG205" s="27">
        <f t="shared" si="34"/>
        <v>1150</v>
      </c>
      <c r="AH205" s="27">
        <f t="shared" si="35"/>
        <v>2220</v>
      </c>
      <c r="AK205" s="17"/>
      <c r="AL205" s="17"/>
      <c r="AM205" s="17"/>
      <c r="AN205" s="17"/>
      <c r="AO205" s="17"/>
      <c r="AP205" s="17"/>
      <c r="AS205" s="17"/>
      <c r="AT205" s="17"/>
      <c r="AU205" s="17"/>
      <c r="AV205" s="17"/>
      <c r="AW205" s="17"/>
      <c r="AX205" s="17"/>
    </row>
    <row r="206" spans="29:50" ht="16.5" x14ac:dyDescent="0.2">
      <c r="AC206" s="27">
        <v>202</v>
      </c>
      <c r="AD206" s="27">
        <v>15</v>
      </c>
      <c r="AE206" s="27">
        <v>10</v>
      </c>
      <c r="AF206" s="27">
        <f>INDEX($C$6:$C$20,AD206)</f>
        <v>125</v>
      </c>
      <c r="AG206" s="27">
        <f t="shared" si="34"/>
        <v>1166</v>
      </c>
      <c r="AH206" s="27">
        <f t="shared" si="35"/>
        <v>2266</v>
      </c>
      <c r="AK206" s="17"/>
      <c r="AL206" s="17"/>
      <c r="AM206" s="17"/>
      <c r="AN206" s="17"/>
      <c r="AO206" s="17"/>
      <c r="AP206" s="17"/>
      <c r="AS206" s="17"/>
      <c r="AT206" s="17"/>
      <c r="AU206" s="17"/>
      <c r="AV206" s="17"/>
      <c r="AW206" s="17"/>
      <c r="AX206" s="17"/>
    </row>
    <row r="207" spans="29:50" ht="16.5" x14ac:dyDescent="0.2">
      <c r="AC207" s="27">
        <v>203</v>
      </c>
      <c r="AD207" s="27">
        <v>15</v>
      </c>
      <c r="AE207" s="27">
        <v>11</v>
      </c>
      <c r="AF207" s="27">
        <f>INDEX($C$6:$C$20,AD207)</f>
        <v>125</v>
      </c>
      <c r="AG207" s="27">
        <f t="shared" si="34"/>
        <v>1183</v>
      </c>
      <c r="AH207" s="27">
        <f t="shared" si="35"/>
        <v>2313</v>
      </c>
      <c r="AK207" s="17"/>
      <c r="AL207" s="17"/>
      <c r="AM207" s="17"/>
      <c r="AN207" s="17"/>
      <c r="AO207" s="17"/>
      <c r="AP207" s="17"/>
      <c r="AS207" s="17"/>
      <c r="AT207" s="17"/>
      <c r="AU207" s="17"/>
      <c r="AV207" s="17"/>
      <c r="AW207" s="17"/>
      <c r="AX207" s="17"/>
    </row>
    <row r="208" spans="29:50" ht="16.5" x14ac:dyDescent="0.2">
      <c r="AC208" s="27">
        <v>204</v>
      </c>
      <c r="AD208" s="27">
        <v>15</v>
      </c>
      <c r="AE208" s="27">
        <v>12</v>
      </c>
      <c r="AF208" s="27">
        <f>INDEX($C$6:$C$20,AD208)</f>
        <v>125</v>
      </c>
      <c r="AG208" s="27">
        <f t="shared" si="34"/>
        <v>1200</v>
      </c>
      <c r="AH208" s="27">
        <f t="shared" si="35"/>
        <v>2360</v>
      </c>
      <c r="AK208" s="17"/>
      <c r="AL208" s="17"/>
      <c r="AM208" s="17"/>
      <c r="AN208" s="17"/>
      <c r="AO208" s="17"/>
      <c r="AP208" s="17"/>
      <c r="AS208" s="17"/>
      <c r="AT208" s="17"/>
      <c r="AU208" s="17"/>
      <c r="AV208" s="17"/>
      <c r="AW208" s="17"/>
      <c r="AX208" s="17"/>
    </row>
    <row r="209" spans="29:50" ht="16.5" x14ac:dyDescent="0.2">
      <c r="AC209" s="27">
        <v>205</v>
      </c>
      <c r="AD209" s="27">
        <v>15</v>
      </c>
      <c r="AE209" s="27">
        <v>13</v>
      </c>
      <c r="AF209" s="27">
        <f>INDEX($C$6:$C$20,AD209)</f>
        <v>125</v>
      </c>
      <c r="AG209" s="27">
        <f t="shared" si="34"/>
        <v>1216</v>
      </c>
      <c r="AH209" s="27">
        <f t="shared" si="35"/>
        <v>2406</v>
      </c>
      <c r="AK209" s="17"/>
      <c r="AL209" s="17"/>
      <c r="AM209" s="17"/>
      <c r="AN209" s="17"/>
      <c r="AO209" s="17"/>
      <c r="AP209" s="17"/>
      <c r="AS209" s="17"/>
      <c r="AT209" s="17"/>
      <c r="AU209" s="17"/>
      <c r="AV209" s="17"/>
      <c r="AW209" s="17"/>
      <c r="AX209" s="17"/>
    </row>
    <row r="210" spans="29:50" ht="16.5" x14ac:dyDescent="0.2">
      <c r="AC210" s="27">
        <v>206</v>
      </c>
      <c r="AD210" s="27">
        <v>15</v>
      </c>
      <c r="AE210" s="27">
        <v>14</v>
      </c>
      <c r="AF210" s="27">
        <f>INDEX($C$6:$C$20,AD210)</f>
        <v>125</v>
      </c>
      <c r="AG210" s="27">
        <f t="shared" si="34"/>
        <v>1233</v>
      </c>
      <c r="AH210" s="27">
        <f t="shared" si="35"/>
        <v>2453</v>
      </c>
      <c r="AK210" s="17"/>
      <c r="AL210" s="17"/>
      <c r="AM210" s="17"/>
      <c r="AN210" s="17"/>
      <c r="AO210" s="17"/>
      <c r="AP210" s="17"/>
      <c r="AS210" s="17"/>
      <c r="AT210" s="17"/>
      <c r="AU210" s="17"/>
      <c r="AV210" s="17"/>
      <c r="AW210" s="17"/>
      <c r="AX210" s="17"/>
    </row>
    <row r="211" spans="29:50" ht="16.5" x14ac:dyDescent="0.2">
      <c r="AC211" s="27">
        <v>207</v>
      </c>
      <c r="AD211" s="27">
        <v>15</v>
      </c>
      <c r="AE211" s="27">
        <v>15</v>
      </c>
      <c r="AF211" s="27">
        <f>INDEX($C$6:$C$20,AD211)</f>
        <v>125</v>
      </c>
      <c r="AG211" s="27">
        <f t="shared" si="34"/>
        <v>1250</v>
      </c>
      <c r="AH211" s="27">
        <f t="shared" si="35"/>
        <v>2500</v>
      </c>
      <c r="AK211" s="17"/>
      <c r="AL211" s="17"/>
      <c r="AM211" s="17"/>
      <c r="AN211" s="17"/>
      <c r="AO211" s="17"/>
      <c r="AP211" s="17"/>
      <c r="AS211" s="17"/>
      <c r="AT211" s="17"/>
      <c r="AU211" s="17"/>
      <c r="AV211" s="17"/>
      <c r="AW211" s="17"/>
      <c r="AX211" s="17"/>
    </row>
    <row r="212" spans="29:50" x14ac:dyDescent="0.2">
      <c r="AK212" s="17"/>
      <c r="AL212" s="17"/>
      <c r="AM212" s="17"/>
      <c r="AN212" s="17"/>
      <c r="AO212" s="17"/>
      <c r="AP212" s="17"/>
      <c r="AS212" s="17"/>
      <c r="AT212" s="17"/>
      <c r="AU212" s="17"/>
      <c r="AV212" s="17"/>
      <c r="AW212" s="17"/>
      <c r="AX212" s="17"/>
    </row>
    <row r="213" spans="29:50" x14ac:dyDescent="0.2">
      <c r="AK213" s="17"/>
      <c r="AL213" s="17"/>
      <c r="AM213" s="17"/>
      <c r="AN213" s="17"/>
      <c r="AO213" s="17"/>
      <c r="AP213" s="17"/>
      <c r="AS213" s="17"/>
      <c r="AT213" s="17"/>
      <c r="AU213" s="17"/>
      <c r="AV213" s="17"/>
      <c r="AW213" s="17"/>
      <c r="AX213" s="17"/>
    </row>
    <row r="214" spans="29:50" x14ac:dyDescent="0.2">
      <c r="AK214" s="17"/>
      <c r="AL214" s="17"/>
      <c r="AM214" s="17"/>
      <c r="AN214" s="17"/>
      <c r="AO214" s="17"/>
      <c r="AP214" s="17"/>
      <c r="AS214" s="17"/>
      <c r="AT214" s="17"/>
      <c r="AU214" s="17"/>
      <c r="AV214" s="17"/>
      <c r="AW214" s="17"/>
      <c r="AX214" s="17"/>
    </row>
    <row r="215" spans="29:50" x14ac:dyDescent="0.2">
      <c r="AK215" s="17"/>
      <c r="AL215" s="17"/>
      <c r="AM215" s="17"/>
      <c r="AN215" s="17"/>
      <c r="AO215" s="17"/>
      <c r="AP215" s="17"/>
    </row>
  </sheetData>
  <mergeCells count="6">
    <mergeCell ref="AC3:AH3"/>
    <mergeCell ref="A3:I3"/>
    <mergeCell ref="K3:R3"/>
    <mergeCell ref="T3:AA3"/>
    <mergeCell ref="AK3:AP3"/>
    <mergeCell ref="AS3:AX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05"/>
  <sheetViews>
    <sheetView topLeftCell="P71" workbookViewId="0">
      <selection activeCell="AV13" sqref="AV13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71" ht="16.5" customHeight="1" x14ac:dyDescent="0.2">
      <c r="A3" s="49" t="s">
        <v>94</v>
      </c>
      <c r="B3" s="49"/>
      <c r="C3" s="49"/>
      <c r="D3" s="49"/>
      <c r="E3" s="49"/>
      <c r="F3" s="49"/>
      <c r="G3" s="49"/>
      <c r="J3" s="49" t="s">
        <v>95</v>
      </c>
      <c r="K3" s="49"/>
      <c r="L3" s="49"/>
      <c r="M3" s="49"/>
      <c r="N3" s="49"/>
      <c r="O3" s="49"/>
      <c r="P3" s="49"/>
      <c r="S3" s="49" t="s">
        <v>96</v>
      </c>
      <c r="T3" s="49"/>
      <c r="U3" s="49"/>
      <c r="V3" s="49"/>
      <c r="W3" s="49"/>
      <c r="X3" s="49"/>
      <c r="Y3" s="49"/>
      <c r="AB3" s="49" t="s">
        <v>97</v>
      </c>
      <c r="AC3" s="49"/>
      <c r="AD3" s="49"/>
      <c r="AE3" s="49"/>
      <c r="AF3" s="49"/>
      <c r="AG3" s="49"/>
      <c r="AH3" s="49"/>
      <c r="AK3" s="51" t="s">
        <v>94</v>
      </c>
      <c r="AL3" s="52"/>
      <c r="AN3" s="51" t="s">
        <v>95</v>
      </c>
      <c r="AO3" s="52"/>
      <c r="AQ3" s="51" t="s">
        <v>105</v>
      </c>
      <c r="AR3" s="52"/>
      <c r="AT3" s="51" t="s">
        <v>106</v>
      </c>
      <c r="AU3" s="52"/>
      <c r="BF3" s="50" t="s">
        <v>133</v>
      </c>
      <c r="BG3" s="50"/>
      <c r="BH3" s="16">
        <f>SUM(AY6:AZ105)</f>
        <v>61000</v>
      </c>
    </row>
    <row r="4" spans="1:71" ht="17.25" x14ac:dyDescent="0.2">
      <c r="A4" s="12" t="s">
        <v>64</v>
      </c>
      <c r="B4" s="12" t="s">
        <v>209</v>
      </c>
      <c r="C4" s="12" t="s">
        <v>210</v>
      </c>
      <c r="D4" s="12" t="s">
        <v>65</v>
      </c>
      <c r="E4" s="12" t="s">
        <v>103</v>
      </c>
      <c r="F4" s="12" t="s">
        <v>103</v>
      </c>
      <c r="G4" s="12" t="s">
        <v>104</v>
      </c>
      <c r="J4" s="12" t="s">
        <v>64</v>
      </c>
      <c r="K4" s="12" t="s">
        <v>211</v>
      </c>
      <c r="L4" s="12" t="s">
        <v>195</v>
      </c>
      <c r="M4" s="12" t="s">
        <v>65</v>
      </c>
      <c r="N4" s="12" t="s">
        <v>103</v>
      </c>
      <c r="O4" s="12" t="s">
        <v>103</v>
      </c>
      <c r="P4" s="12" t="s">
        <v>104</v>
      </c>
      <c r="S4" s="12" t="s">
        <v>64</v>
      </c>
      <c r="T4" s="12" t="s">
        <v>211</v>
      </c>
      <c r="U4" s="12" t="s">
        <v>195</v>
      </c>
      <c r="V4" s="12" t="s">
        <v>65</v>
      </c>
      <c r="W4" s="12" t="s">
        <v>103</v>
      </c>
      <c r="X4" s="12" t="s">
        <v>103</v>
      </c>
      <c r="Y4" s="12" t="s">
        <v>104</v>
      </c>
      <c r="AB4" s="12" t="s">
        <v>64</v>
      </c>
      <c r="AC4" s="12" t="s">
        <v>211</v>
      </c>
      <c r="AD4" s="12" t="s">
        <v>195</v>
      </c>
      <c r="AE4" s="12" t="s">
        <v>65</v>
      </c>
      <c r="AF4" s="12" t="s">
        <v>103</v>
      </c>
      <c r="AG4" s="12" t="s">
        <v>103</v>
      </c>
      <c r="AH4" s="12" t="s">
        <v>104</v>
      </c>
      <c r="AK4" s="12" t="s">
        <v>107</v>
      </c>
      <c r="AL4" s="12" t="s">
        <v>108</v>
      </c>
      <c r="AN4" s="12" t="s">
        <v>107</v>
      </c>
      <c r="AO4" s="12" t="s">
        <v>108</v>
      </c>
      <c r="AQ4" s="12" t="s">
        <v>107</v>
      </c>
      <c r="AR4" s="12" t="s">
        <v>108</v>
      </c>
      <c r="AT4" s="12" t="s">
        <v>107</v>
      </c>
      <c r="AU4" s="12" t="s">
        <v>108</v>
      </c>
      <c r="AX4" s="12" t="s">
        <v>109</v>
      </c>
      <c r="AY4" s="12" t="s">
        <v>112</v>
      </c>
      <c r="AZ4" s="12" t="s">
        <v>113</v>
      </c>
      <c r="BA4" s="12" t="s">
        <v>114</v>
      </c>
      <c r="BC4" s="25" t="s">
        <v>110</v>
      </c>
      <c r="BD4" s="25" t="s">
        <v>111</v>
      </c>
    </row>
    <row r="5" spans="1:71" ht="17.25" x14ac:dyDescent="0.2">
      <c r="A5" s="19">
        <v>1</v>
      </c>
      <c r="B5" s="27">
        <v>2</v>
      </c>
      <c r="C5" s="27">
        <v>30</v>
      </c>
      <c r="D5" s="19">
        <f>INDEX(章节关卡!$C$6:$C$20,芦花古楼!B5)*芦花古楼!C5</f>
        <v>210</v>
      </c>
      <c r="E5" s="24">
        <f>INT((A5-1)/5+1)*5</f>
        <v>5</v>
      </c>
      <c r="F5" s="20">
        <f>INT(A5/5)*5+20</f>
        <v>20</v>
      </c>
      <c r="G5" s="24">
        <v>2000</v>
      </c>
      <c r="J5" s="19">
        <v>1</v>
      </c>
      <c r="K5" s="27">
        <v>4</v>
      </c>
      <c r="L5" s="27">
        <v>45</v>
      </c>
      <c r="M5" s="27">
        <f>INDEX(章节关卡!$C$6:$C$20,芦花古楼!K5)*芦花古楼!L5</f>
        <v>585</v>
      </c>
      <c r="N5" s="24">
        <f>INT((J5-1)/5+2)*5</f>
        <v>10</v>
      </c>
      <c r="O5" s="24">
        <f>INT(J5/5)*5+20</f>
        <v>20</v>
      </c>
      <c r="P5" s="24">
        <v>2000</v>
      </c>
      <c r="S5" s="19">
        <v>1</v>
      </c>
      <c r="T5" s="27">
        <v>5</v>
      </c>
      <c r="U5" s="27">
        <v>60</v>
      </c>
      <c r="V5" s="27">
        <f>INDEX(章节关卡!$C$6:$C$20,芦花古楼!T5)*芦花古楼!U5</f>
        <v>960</v>
      </c>
      <c r="W5" s="24">
        <f>INT((S5-1)/5+3)*5</f>
        <v>15</v>
      </c>
      <c r="X5" s="24">
        <f>INT(S5/5)*5+20</f>
        <v>20</v>
      </c>
      <c r="Y5" s="24">
        <v>2000</v>
      </c>
      <c r="AB5" s="19">
        <v>1</v>
      </c>
      <c r="AC5" s="27">
        <v>5</v>
      </c>
      <c r="AD5" s="27">
        <v>60</v>
      </c>
      <c r="AE5" s="27">
        <f>INDEX(章节关卡!$C$6:$C$20,芦花古楼!AC5)*芦花古楼!AD5</f>
        <v>960</v>
      </c>
      <c r="AF5" s="24">
        <f>INT((AB5-1)/5+4)*5</f>
        <v>20</v>
      </c>
      <c r="AG5" s="24">
        <f>INT(AB5/5)*5+20</f>
        <v>20</v>
      </c>
      <c r="AH5" s="24">
        <v>2000</v>
      </c>
      <c r="AK5" s="20">
        <v>0</v>
      </c>
      <c r="AL5" s="20">
        <v>0</v>
      </c>
      <c r="AN5" s="20">
        <v>0</v>
      </c>
      <c r="AO5" s="20">
        <v>0</v>
      </c>
      <c r="AQ5" s="20">
        <v>0</v>
      </c>
      <c r="AR5" s="20">
        <v>0</v>
      </c>
      <c r="AT5" s="20">
        <v>0</v>
      </c>
      <c r="AU5" s="20">
        <v>0</v>
      </c>
      <c r="AX5" s="20">
        <v>0</v>
      </c>
      <c r="AY5" s="20"/>
      <c r="BC5" s="20">
        <v>1</v>
      </c>
      <c r="BD5" s="20">
        <v>1</v>
      </c>
      <c r="BH5" s="12" t="s">
        <v>137</v>
      </c>
      <c r="BI5" s="12" t="s">
        <v>116</v>
      </c>
      <c r="BJ5" s="12" t="s">
        <v>117</v>
      </c>
      <c r="BK5" s="12" t="s">
        <v>118</v>
      </c>
      <c r="BL5" s="12" t="s">
        <v>119</v>
      </c>
      <c r="BM5" s="12" t="s">
        <v>120</v>
      </c>
      <c r="BN5" s="12" t="s">
        <v>121</v>
      </c>
    </row>
    <row r="6" spans="1:71" ht="16.5" x14ac:dyDescent="0.2">
      <c r="A6" s="19">
        <v>2</v>
      </c>
      <c r="B6" s="27">
        <v>2</v>
      </c>
      <c r="C6" s="27">
        <v>30</v>
      </c>
      <c r="D6" s="27">
        <f>INDEX(章节关卡!$C$6:$C$20,芦花古楼!B6)*芦花古楼!C6</f>
        <v>210</v>
      </c>
      <c r="E6" s="24">
        <f t="shared" ref="E6:E69" si="0">INT((A6-1)/5+1)*5</f>
        <v>5</v>
      </c>
      <c r="F6" s="24">
        <f t="shared" ref="F6:F69" si="1">INT(A6/5)*5+20</f>
        <v>20</v>
      </c>
      <c r="G6" s="24">
        <v>2100</v>
      </c>
      <c r="J6" s="19">
        <v>2</v>
      </c>
      <c r="K6" s="27">
        <v>4</v>
      </c>
      <c r="L6" s="27">
        <v>45</v>
      </c>
      <c r="M6" s="27">
        <f>INDEX(章节关卡!$C$6:$C$20,芦花古楼!K6)*芦花古楼!L6</f>
        <v>585</v>
      </c>
      <c r="N6" s="24">
        <f t="shared" ref="N6:N69" si="2">INT((J6-1)/5+2)*5</f>
        <v>10</v>
      </c>
      <c r="O6" s="24">
        <f t="shared" ref="O6:O69" si="3">INT(J6/5)*5+20</f>
        <v>20</v>
      </c>
      <c r="P6" s="24">
        <v>2100</v>
      </c>
      <c r="S6" s="19">
        <v>2</v>
      </c>
      <c r="T6" s="27">
        <v>5</v>
      </c>
      <c r="U6" s="27">
        <v>60</v>
      </c>
      <c r="V6" s="27">
        <f>INDEX(章节关卡!$C$6:$C$20,芦花古楼!T6)*芦花古楼!U6</f>
        <v>960</v>
      </c>
      <c r="W6" s="24">
        <f>INT((S6-1)/5+3)*5</f>
        <v>15</v>
      </c>
      <c r="X6" s="24">
        <f>INT(S6/5)*5+20</f>
        <v>20</v>
      </c>
      <c r="Y6" s="24">
        <v>2100</v>
      </c>
      <c r="AB6" s="19">
        <v>2</v>
      </c>
      <c r="AC6" s="27">
        <v>5</v>
      </c>
      <c r="AD6" s="27">
        <v>60</v>
      </c>
      <c r="AE6" s="27">
        <f>INDEX(章节关卡!$C$6:$C$20,芦花古楼!AC6)*芦花古楼!AD6</f>
        <v>960</v>
      </c>
      <c r="AF6" s="24">
        <f t="shared" ref="AF6:AF69" si="4">INT((AB6-1)/5+4)*5</f>
        <v>20</v>
      </c>
      <c r="AG6" s="24">
        <f t="shared" ref="AG6:AG69" si="5">INT(AB6/5)*5+20</f>
        <v>20</v>
      </c>
      <c r="AH6" s="24">
        <v>2100</v>
      </c>
      <c r="AK6" s="20">
        <v>1</v>
      </c>
      <c r="AL6" s="20">
        <v>1</v>
      </c>
      <c r="AN6" s="20">
        <v>1</v>
      </c>
      <c r="AO6" s="20">
        <f>AL6+1</f>
        <v>2</v>
      </c>
      <c r="AQ6" s="20">
        <v>1</v>
      </c>
      <c r="AR6" s="20">
        <f>AO6+1</f>
        <v>3</v>
      </c>
      <c r="AT6" s="20">
        <v>1</v>
      </c>
      <c r="AU6" s="20">
        <f>AR6+1</f>
        <v>4</v>
      </c>
      <c r="AX6" s="20">
        <v>1</v>
      </c>
      <c r="AY6" s="16">
        <f>SUMIFS($E$5:$E$104,$AL$6:$AL$105,"="&amp;AX6)+SUMIFS($N$5:$N$104,$AO$6:$AO$105,"="&amp;AX6)+SUMIFS($W$5:$W$104,$AR$6:$AR$105,"="&amp;AX6)+SUMIFS($AF$5:$AF$104,$AU$6:$AU$105,"="&amp;AX6)</f>
        <v>75</v>
      </c>
      <c r="AZ6" s="16">
        <f>INDEX($F$5:$F$104,MATCH(AX6,$AL$5:$AL$105,1)-1)+INDEX($O$5:$O$104,MATCH(AX6,$AO$5:$AO$105,1)-1)+INDEX($X$5:$X$104,MATCH(AX6,$AR$5:$AR$105,1)-1)+INDEX($AG$5:$AG$104,MATCH(AX6,$AU$5:$AU$105,1)-1)</f>
        <v>90</v>
      </c>
      <c r="BA6" s="16">
        <f>SUMIFS($G$5:$G$104,$AL$6:$AL$105,"="&amp;AX6)+SUMIFS($P$5:$P$104,$AO$6:$AO$105,"="&amp;AX6)+SUMIFS($Y$5:$Y$104,$AR$6:$AR$105,"="&amp;AX6)+SUMIFS($AH$5:$AH$104,$AU$6:$AU$105,"="&amp;AX6)</f>
        <v>25100</v>
      </c>
      <c r="BC6" s="20">
        <v>2</v>
      </c>
      <c r="BD6" s="20">
        <v>1</v>
      </c>
      <c r="BG6" s="15" t="s">
        <v>134</v>
      </c>
      <c r="BH6" s="24">
        <v>1</v>
      </c>
      <c r="BI6" s="24">
        <v>1.5</v>
      </c>
      <c r="BJ6" s="24">
        <v>2.5</v>
      </c>
      <c r="BK6" s="24">
        <v>3.5</v>
      </c>
      <c r="BL6" s="24">
        <v>5</v>
      </c>
      <c r="BM6" s="24">
        <v>5</v>
      </c>
      <c r="BN6" s="24">
        <v>5</v>
      </c>
    </row>
    <row r="7" spans="1:71" ht="16.5" x14ac:dyDescent="0.2">
      <c r="A7" s="19">
        <v>3</v>
      </c>
      <c r="B7" s="27">
        <v>2</v>
      </c>
      <c r="C7" s="27">
        <v>30</v>
      </c>
      <c r="D7" s="27">
        <f>INDEX(章节关卡!$C$6:$C$20,芦花古楼!B7)*芦花古楼!C7</f>
        <v>210</v>
      </c>
      <c r="E7" s="24">
        <f t="shared" si="0"/>
        <v>5</v>
      </c>
      <c r="F7" s="24">
        <f t="shared" si="1"/>
        <v>20</v>
      </c>
      <c r="G7" s="24">
        <v>2200</v>
      </c>
      <c r="J7" s="19">
        <v>3</v>
      </c>
      <c r="K7" s="27">
        <v>4</v>
      </c>
      <c r="L7" s="27">
        <v>45</v>
      </c>
      <c r="M7" s="27">
        <f>INDEX(章节关卡!$C$6:$C$20,芦花古楼!K7)*芦花古楼!L7</f>
        <v>585</v>
      </c>
      <c r="N7" s="24">
        <f t="shared" si="2"/>
        <v>10</v>
      </c>
      <c r="O7" s="24">
        <f t="shared" si="3"/>
        <v>20</v>
      </c>
      <c r="P7" s="24">
        <v>2200</v>
      </c>
      <c r="S7" s="19">
        <v>3</v>
      </c>
      <c r="T7" s="27">
        <v>5</v>
      </c>
      <c r="U7" s="27">
        <v>60</v>
      </c>
      <c r="V7" s="27">
        <f>INDEX(章节关卡!$C$6:$C$20,芦花古楼!T7)*芦花古楼!U7</f>
        <v>960</v>
      </c>
      <c r="W7" s="24">
        <f>INT((S7-1)/5+3)*5</f>
        <v>15</v>
      </c>
      <c r="X7" s="24">
        <f>INT(S7/5)*5+20</f>
        <v>20</v>
      </c>
      <c r="Y7" s="24">
        <v>2200</v>
      </c>
      <c r="AB7" s="19">
        <v>3</v>
      </c>
      <c r="AC7" s="27">
        <v>5</v>
      </c>
      <c r="AD7" s="27">
        <v>60</v>
      </c>
      <c r="AE7" s="27">
        <f>INDEX(章节关卡!$C$6:$C$20,芦花古楼!AC7)*芦花古楼!AD7</f>
        <v>960</v>
      </c>
      <c r="AF7" s="24">
        <f t="shared" si="4"/>
        <v>20</v>
      </c>
      <c r="AG7" s="24">
        <f t="shared" si="5"/>
        <v>20</v>
      </c>
      <c r="AH7" s="24">
        <v>2200</v>
      </c>
      <c r="AK7" s="20">
        <v>2</v>
      </c>
      <c r="AL7" s="20">
        <v>1</v>
      </c>
      <c r="AN7" s="20">
        <v>2</v>
      </c>
      <c r="AO7" s="20">
        <f t="shared" ref="AO7:AO70" si="6">AL7+1</f>
        <v>2</v>
      </c>
      <c r="AQ7" s="20">
        <v>2</v>
      </c>
      <c r="AR7" s="20">
        <f t="shared" ref="AR7:AR70" si="7">AO7+1</f>
        <v>3</v>
      </c>
      <c r="AT7" s="20">
        <v>2</v>
      </c>
      <c r="AU7" s="20">
        <f t="shared" ref="AU7:AU70" si="8">AR7+1</f>
        <v>4</v>
      </c>
      <c r="AX7" s="20">
        <v>2</v>
      </c>
      <c r="AY7" s="16">
        <f>SUMIFS($E$5:$E$104,$AL$6:$AL$105,"="&amp;AX7)+SUMIFS($N$5:$N$104,$AO$6:$AO$105,"="&amp;AX7)+SUMIFS($W$5:$W$104,$AR$6:$AR$105,"="&amp;AX7)+SUMIFS($AF$5:$AF$104,$AU$6:$AU$105,"="&amp;AX7)</f>
        <v>240</v>
      </c>
      <c r="AZ7" s="16">
        <f>INDEX($F$5:$F$104,MATCH(AX7,$AL$5:$AL$105,1)-1)+INDEX($O$5:$O$104,MATCH(AX7,$AO$5:$AO$105,1)-1)+INDEX($X$5:$X$104,MATCH(AX7,$AR$5:$AR$105,1)-1)+INDEX($AG$5:$AG$104,MATCH(AX7,$AU$5:$AU$105,1)-1)</f>
        <v>105</v>
      </c>
      <c r="BA7" s="16">
        <f>SUMIFS($G$5:$G$104,$AL$6:$AL$105,"="&amp;AX7)+SUMIFS($P$5:$P$104,$AO$6:$AO$105,"="&amp;AX7)+SUMIFS($Y$5:$Y$104,$AR$6:$AR$105,"="&amp;AX7)+SUMIFS($AH$5:$AH$104,$AU$6:$AU$105,"="&amp;AX7)</f>
        <v>50300</v>
      </c>
      <c r="BC7" s="20">
        <v>3</v>
      </c>
      <c r="BD7" s="20">
        <v>2</v>
      </c>
      <c r="BG7" s="15" t="s">
        <v>135</v>
      </c>
      <c r="BH7" s="24">
        <v>1</v>
      </c>
      <c r="BI7" s="24">
        <v>1.5</v>
      </c>
      <c r="BJ7" s="24">
        <v>2.5</v>
      </c>
      <c r="BK7" s="24">
        <v>3.5</v>
      </c>
      <c r="BL7" s="24">
        <v>5</v>
      </c>
      <c r="BM7" s="24">
        <v>5</v>
      </c>
      <c r="BN7" s="24">
        <v>5</v>
      </c>
    </row>
    <row r="8" spans="1:71" ht="16.5" x14ac:dyDescent="0.2">
      <c r="A8" s="19">
        <v>4</v>
      </c>
      <c r="B8" s="27">
        <v>2</v>
      </c>
      <c r="C8" s="27">
        <v>30</v>
      </c>
      <c r="D8" s="27">
        <f>INDEX(章节关卡!$C$6:$C$20,芦花古楼!B8)*芦花古楼!C8</f>
        <v>210</v>
      </c>
      <c r="E8" s="24">
        <f t="shared" si="0"/>
        <v>5</v>
      </c>
      <c r="F8" s="24">
        <f t="shared" si="1"/>
        <v>20</v>
      </c>
      <c r="G8" s="24">
        <v>2300</v>
      </c>
      <c r="J8" s="19">
        <v>4</v>
      </c>
      <c r="K8" s="27">
        <v>4</v>
      </c>
      <c r="L8" s="27">
        <v>45</v>
      </c>
      <c r="M8" s="27">
        <f>INDEX(章节关卡!$C$6:$C$20,芦花古楼!K8)*芦花古楼!L8</f>
        <v>585</v>
      </c>
      <c r="N8" s="24">
        <f t="shared" si="2"/>
        <v>10</v>
      </c>
      <c r="O8" s="24">
        <f t="shared" si="3"/>
        <v>20</v>
      </c>
      <c r="P8" s="24">
        <v>2300</v>
      </c>
      <c r="S8" s="19">
        <v>4</v>
      </c>
      <c r="T8" s="27">
        <v>5</v>
      </c>
      <c r="U8" s="27">
        <v>60</v>
      </c>
      <c r="V8" s="27">
        <f>INDEX(章节关卡!$C$6:$C$20,芦花古楼!T8)*芦花古楼!U8</f>
        <v>960</v>
      </c>
      <c r="W8" s="24">
        <f>INT((S8-1)/5+3)*5</f>
        <v>15</v>
      </c>
      <c r="X8" s="24">
        <f>INT(S8/5)*5+20</f>
        <v>20</v>
      </c>
      <c r="Y8" s="24">
        <v>2300</v>
      </c>
      <c r="AB8" s="19">
        <v>4</v>
      </c>
      <c r="AC8" s="27">
        <v>5</v>
      </c>
      <c r="AD8" s="27">
        <v>60</v>
      </c>
      <c r="AE8" s="27">
        <f>INDEX(章节关卡!$C$6:$C$20,芦花古楼!AC8)*芦花古楼!AD8</f>
        <v>960</v>
      </c>
      <c r="AF8" s="24">
        <f t="shared" si="4"/>
        <v>20</v>
      </c>
      <c r="AG8" s="24">
        <f t="shared" si="5"/>
        <v>20</v>
      </c>
      <c r="AH8" s="24">
        <v>2300</v>
      </c>
      <c r="AK8" s="20">
        <v>3</v>
      </c>
      <c r="AL8" s="20">
        <v>1</v>
      </c>
      <c r="AN8" s="20">
        <v>3</v>
      </c>
      <c r="AO8" s="20">
        <f t="shared" si="6"/>
        <v>2</v>
      </c>
      <c r="AQ8" s="20">
        <v>3</v>
      </c>
      <c r="AR8" s="20">
        <f t="shared" si="7"/>
        <v>3</v>
      </c>
      <c r="AT8" s="20">
        <v>3</v>
      </c>
      <c r="AU8" s="20">
        <f t="shared" si="8"/>
        <v>4</v>
      </c>
      <c r="AX8" s="20">
        <v>3</v>
      </c>
      <c r="AY8" s="16">
        <f>SUMIFS($E$5:$E$104,$AL$6:$AL$105,"="&amp;AX8)+SUMIFS($N$5:$N$104,$AO$6:$AO$105,"="&amp;AX8)+SUMIFS($W$5:$W$104,$AR$6:$AR$105,"="&amp;AX8)+SUMIFS($AF$5:$AF$104,$AU$6:$AU$105,"="&amp;AX8)</f>
        <v>435</v>
      </c>
      <c r="AZ8" s="16">
        <f>INDEX($F$5:$F$104,MATCH(AX8,$AL$5:$AL$105,1)-1)+INDEX($O$5:$O$104,MATCH(AX8,$AO$5:$AO$105,1)-1)+INDEX($X$5:$X$104,MATCH(AX8,$AR$5:$AR$105,1)-1)+INDEX($AG$5:$AG$104,MATCH(AX8,$AU$5:$AU$105,1)-1)</f>
        <v>125</v>
      </c>
      <c r="BA8" s="16">
        <f>SUMIFS($G$5:$G$104,$AL$6:$AL$105,"="&amp;AX8)+SUMIFS($P$5:$P$104,$AO$6:$AO$105,"="&amp;AX8)+SUMIFS($Y$5:$Y$104,$AR$6:$AR$105,"="&amp;AX8)+SUMIFS($AH$5:$AH$104,$AU$6:$AU$105,"="&amp;AX8)</f>
        <v>72800</v>
      </c>
      <c r="BC8" s="20">
        <v>4</v>
      </c>
      <c r="BD8" s="20">
        <v>3</v>
      </c>
      <c r="BG8" s="15" t="s">
        <v>136</v>
      </c>
      <c r="BH8" s="24">
        <v>2</v>
      </c>
      <c r="BI8" s="24">
        <v>2</v>
      </c>
      <c r="BJ8" s="24">
        <v>4</v>
      </c>
      <c r="BK8" s="24">
        <v>4</v>
      </c>
      <c r="BL8" s="24">
        <v>6</v>
      </c>
      <c r="BM8" s="24">
        <v>6</v>
      </c>
      <c r="BN8" s="24">
        <v>6</v>
      </c>
    </row>
    <row r="9" spans="1:71" ht="16.5" x14ac:dyDescent="0.2">
      <c r="A9" s="19">
        <v>5</v>
      </c>
      <c r="B9" s="27">
        <v>3</v>
      </c>
      <c r="C9" s="27">
        <v>30</v>
      </c>
      <c r="D9" s="27">
        <f>INDEX(章节关卡!$C$6:$C$20,芦花古楼!B9)*芦花古楼!C9</f>
        <v>300</v>
      </c>
      <c r="E9" s="24">
        <f t="shared" si="0"/>
        <v>5</v>
      </c>
      <c r="F9" s="24">
        <f t="shared" si="1"/>
        <v>25</v>
      </c>
      <c r="G9" s="24">
        <v>2500</v>
      </c>
      <c r="J9" s="19">
        <v>5</v>
      </c>
      <c r="K9" s="27">
        <v>4</v>
      </c>
      <c r="L9" s="27">
        <v>45</v>
      </c>
      <c r="M9" s="27">
        <f>INDEX(章节关卡!$C$6:$C$20,芦花古楼!K9)*芦花古楼!L9</f>
        <v>585</v>
      </c>
      <c r="N9" s="24">
        <f t="shared" si="2"/>
        <v>10</v>
      </c>
      <c r="O9" s="24">
        <f t="shared" si="3"/>
        <v>25</v>
      </c>
      <c r="P9" s="24">
        <v>2500</v>
      </c>
      <c r="S9" s="19">
        <v>5</v>
      </c>
      <c r="T9" s="27">
        <v>6</v>
      </c>
      <c r="U9" s="27">
        <v>60</v>
      </c>
      <c r="V9" s="27">
        <f>INDEX(章节关卡!$C$6:$C$20,芦花古楼!T9)*芦花古楼!U9</f>
        <v>1200</v>
      </c>
      <c r="W9" s="24">
        <f>INT((S9-1)/5+3)*5</f>
        <v>15</v>
      </c>
      <c r="X9" s="24">
        <f>INT(S9/5)*5+20</f>
        <v>25</v>
      </c>
      <c r="Y9" s="24">
        <v>2500</v>
      </c>
      <c r="AB9" s="19">
        <v>5</v>
      </c>
      <c r="AC9" s="27">
        <v>6</v>
      </c>
      <c r="AD9" s="27">
        <v>60</v>
      </c>
      <c r="AE9" s="27">
        <f>INDEX(章节关卡!$C$6:$C$20,芦花古楼!AC9)*芦花古楼!AD9</f>
        <v>1200</v>
      </c>
      <c r="AF9" s="24">
        <f t="shared" si="4"/>
        <v>20</v>
      </c>
      <c r="AG9" s="24">
        <f t="shared" si="5"/>
        <v>25</v>
      </c>
      <c r="AH9" s="24">
        <v>2500</v>
      </c>
      <c r="AK9" s="20">
        <v>4</v>
      </c>
      <c r="AL9" s="20">
        <v>1</v>
      </c>
      <c r="AN9" s="20">
        <v>4</v>
      </c>
      <c r="AO9" s="20">
        <f t="shared" si="6"/>
        <v>2</v>
      </c>
      <c r="AQ9" s="20">
        <v>4</v>
      </c>
      <c r="AR9" s="20">
        <f t="shared" si="7"/>
        <v>3</v>
      </c>
      <c r="AT9" s="20">
        <v>4</v>
      </c>
      <c r="AU9" s="20">
        <f t="shared" si="8"/>
        <v>4</v>
      </c>
      <c r="AX9" s="20">
        <v>4</v>
      </c>
      <c r="AY9" s="16">
        <f>SUMIFS($E$5:$E$104,$AL$6:$AL$105,"="&amp;AX9)+SUMIFS($N$5:$N$104,$AO$6:$AO$105,"="&amp;AX9)+SUMIFS($W$5:$W$104,$AR$6:$AR$105,"="&amp;AX9)+SUMIFS($AF$5:$AF$104,$AU$6:$AU$105,"="&amp;AX9)</f>
        <v>680</v>
      </c>
      <c r="AZ9" s="16">
        <f>INDEX($F$5:$F$104,MATCH(AX9,$AL$5:$AL$105,1)-1)+INDEX($O$5:$O$104,MATCH(AX9,$AO$5:$AO$105,1)-1)+INDEX($X$5:$X$104,MATCH(AX9,$AR$5:$AR$105,1)-1)+INDEX($AG$5:$AG$104,MATCH(AX9,$AU$5:$AU$105,1)-1)</f>
        <v>150</v>
      </c>
      <c r="BA9" s="16">
        <f>SUMIFS($G$5:$G$104,$AL$6:$AL$105,"="&amp;AX9)+SUMIFS($P$5:$P$104,$AO$6:$AO$105,"="&amp;AX9)+SUMIFS($Y$5:$Y$104,$AR$6:$AR$105,"="&amp;AX9)+SUMIFS($AH$5:$AH$104,$AU$6:$AU$105,"="&amp;AX9)</f>
        <v>99050</v>
      </c>
      <c r="BC9" s="20">
        <v>5</v>
      </c>
      <c r="BD9" s="20">
        <v>3</v>
      </c>
      <c r="BG9" s="15" t="s">
        <v>138</v>
      </c>
      <c r="BH9" s="16">
        <f>SUMPRODUCT(BH6:BN6,BH8:BN8)</f>
        <v>119</v>
      </c>
      <c r="BI9" s="15" t="s">
        <v>147</v>
      </c>
      <c r="BJ9" s="24">
        <f>SUMPRODUCT(BH7:BN7,BH8:BN8)</f>
        <v>119</v>
      </c>
      <c r="BK9" s="15" t="s">
        <v>154</v>
      </c>
      <c r="BL9" s="24">
        <f>SUMPRODUCT(BH7:BK7,BH8:BK8)</f>
        <v>29</v>
      </c>
      <c r="BM9" s="17"/>
      <c r="BN9" s="17"/>
    </row>
    <row r="10" spans="1:71" ht="16.5" x14ac:dyDescent="0.2">
      <c r="A10" s="19">
        <v>6</v>
      </c>
      <c r="B10" s="27">
        <v>3</v>
      </c>
      <c r="C10" s="27">
        <v>30</v>
      </c>
      <c r="D10" s="27">
        <f>INDEX(章节关卡!$C$6:$C$20,芦花古楼!B10)*芦花古楼!C10</f>
        <v>300</v>
      </c>
      <c r="E10" s="24">
        <f t="shared" si="0"/>
        <v>10</v>
      </c>
      <c r="F10" s="24">
        <f t="shared" si="1"/>
        <v>25</v>
      </c>
      <c r="G10" s="24">
        <v>2600</v>
      </c>
      <c r="J10" s="19">
        <v>6</v>
      </c>
      <c r="K10" s="27">
        <v>4</v>
      </c>
      <c r="L10" s="27">
        <v>45</v>
      </c>
      <c r="M10" s="27">
        <f>INDEX(章节关卡!$C$6:$C$20,芦花古楼!K10)*芦花古楼!L10</f>
        <v>585</v>
      </c>
      <c r="N10" s="24">
        <f t="shared" si="2"/>
        <v>15</v>
      </c>
      <c r="O10" s="24">
        <f t="shared" si="3"/>
        <v>25</v>
      </c>
      <c r="P10" s="24">
        <v>2600</v>
      </c>
      <c r="S10" s="19">
        <v>6</v>
      </c>
      <c r="T10" s="27">
        <v>6</v>
      </c>
      <c r="U10" s="27">
        <v>60</v>
      </c>
      <c r="V10" s="27">
        <f>INDEX(章节关卡!$C$6:$C$20,芦花古楼!T10)*芦花古楼!U10</f>
        <v>1200</v>
      </c>
      <c r="W10" s="24">
        <f>INT((S10-1)/5+3)*5</f>
        <v>20</v>
      </c>
      <c r="X10" s="24">
        <f>INT(S10/5)*5+20</f>
        <v>25</v>
      </c>
      <c r="Y10" s="24">
        <v>2600</v>
      </c>
      <c r="AB10" s="19">
        <v>6</v>
      </c>
      <c r="AC10" s="27">
        <v>6</v>
      </c>
      <c r="AD10" s="27">
        <v>60</v>
      </c>
      <c r="AE10" s="27">
        <f>INDEX(章节关卡!$C$6:$C$20,芦花古楼!AC10)*芦花古楼!AD10</f>
        <v>1200</v>
      </c>
      <c r="AF10" s="24">
        <f t="shared" si="4"/>
        <v>25</v>
      </c>
      <c r="AG10" s="24">
        <f t="shared" si="5"/>
        <v>25</v>
      </c>
      <c r="AH10" s="24">
        <v>2600</v>
      </c>
      <c r="AK10" s="20">
        <v>5</v>
      </c>
      <c r="AL10" s="20">
        <v>1</v>
      </c>
      <c r="AN10" s="20">
        <v>5</v>
      </c>
      <c r="AO10" s="20">
        <f t="shared" si="6"/>
        <v>2</v>
      </c>
      <c r="AQ10" s="20">
        <v>5</v>
      </c>
      <c r="AR10" s="20">
        <f t="shared" si="7"/>
        <v>3</v>
      </c>
      <c r="AT10" s="20">
        <v>5</v>
      </c>
      <c r="AU10" s="20">
        <f t="shared" si="8"/>
        <v>4</v>
      </c>
      <c r="AX10" s="20">
        <v>5</v>
      </c>
      <c r="AY10" s="16">
        <f>SUMIFS($E$5:$E$104,$AL$6:$AL$105,"="&amp;AX10)+SUMIFS($N$5:$N$104,$AO$6:$AO$105,"="&amp;AX10)+SUMIFS($W$5:$W$104,$AR$6:$AR$105,"="&amp;AX10)+SUMIFS($AF$5:$AF$104,$AU$6:$AU$105,"="&amp;AX10)</f>
        <v>665</v>
      </c>
      <c r="AZ10" s="16">
        <f>INDEX($F$5:$F$104,MATCH(AX10,$AL$5:$AL$105,1)-1)+INDEX($O$5:$O$104,MATCH(AX10,$AO$5:$AO$105,1)-1)+INDEX($X$5:$X$104,MATCH(AX10,$AR$5:$AR$105,1)-1)+INDEX($AG$5:$AG$104,MATCH(AX10,$AU$5:$AU$105,1)-1)</f>
        <v>170</v>
      </c>
      <c r="BA10" s="16">
        <f>SUMIFS($G$5:$G$104,$AL$6:$AL$105,"="&amp;AX10)+SUMIFS($P$5:$P$104,$AO$6:$AO$105,"="&amp;AX10)+SUMIFS($Y$5:$Y$104,$AR$6:$AR$105,"="&amp;AX10)+SUMIFS($AH$5:$AH$104,$AU$6:$AU$105,"="&amp;AX10)</f>
        <v>97650</v>
      </c>
      <c r="BC10" s="20">
        <v>6</v>
      </c>
      <c r="BD10" s="24">
        <v>4</v>
      </c>
    </row>
    <row r="11" spans="1:71" ht="17.25" x14ac:dyDescent="0.2">
      <c r="A11" s="19">
        <v>7</v>
      </c>
      <c r="B11" s="27">
        <v>3</v>
      </c>
      <c r="C11" s="27">
        <v>30</v>
      </c>
      <c r="D11" s="27">
        <f>INDEX(章节关卡!$C$6:$C$20,芦花古楼!B11)*芦花古楼!C11</f>
        <v>300</v>
      </c>
      <c r="E11" s="24">
        <f t="shared" si="0"/>
        <v>10</v>
      </c>
      <c r="F11" s="24">
        <f t="shared" si="1"/>
        <v>25</v>
      </c>
      <c r="G11" s="24">
        <v>2700</v>
      </c>
      <c r="J11" s="19">
        <v>7</v>
      </c>
      <c r="K11" s="27">
        <v>4</v>
      </c>
      <c r="L11" s="27">
        <v>45</v>
      </c>
      <c r="M11" s="27">
        <f>INDEX(章节关卡!$C$6:$C$20,芦花古楼!K11)*芦花古楼!L11</f>
        <v>585</v>
      </c>
      <c r="N11" s="24">
        <f t="shared" si="2"/>
        <v>15</v>
      </c>
      <c r="O11" s="24">
        <f t="shared" si="3"/>
        <v>25</v>
      </c>
      <c r="P11" s="24">
        <v>2700</v>
      </c>
      <c r="S11" s="19">
        <v>7</v>
      </c>
      <c r="T11" s="27">
        <v>6</v>
      </c>
      <c r="U11" s="27">
        <v>60</v>
      </c>
      <c r="V11" s="27">
        <f>INDEX(章节关卡!$C$6:$C$20,芦花古楼!T11)*芦花古楼!U11</f>
        <v>1200</v>
      </c>
      <c r="W11" s="24">
        <f>INT((S11-1)/5+3)*5</f>
        <v>20</v>
      </c>
      <c r="X11" s="24">
        <f>INT(S11/5)*5+20</f>
        <v>25</v>
      </c>
      <c r="Y11" s="24">
        <v>2700</v>
      </c>
      <c r="AB11" s="19">
        <v>7</v>
      </c>
      <c r="AC11" s="27">
        <v>6</v>
      </c>
      <c r="AD11" s="27">
        <v>60</v>
      </c>
      <c r="AE11" s="27">
        <f>INDEX(章节关卡!$C$6:$C$20,芦花古楼!AC11)*芦花古楼!AD11</f>
        <v>1200</v>
      </c>
      <c r="AF11" s="24">
        <f t="shared" si="4"/>
        <v>25</v>
      </c>
      <c r="AG11" s="24">
        <f t="shared" si="5"/>
        <v>25</v>
      </c>
      <c r="AH11" s="24">
        <v>2700</v>
      </c>
      <c r="AK11" s="20">
        <v>6</v>
      </c>
      <c r="AL11" s="20">
        <v>1</v>
      </c>
      <c r="AN11" s="20">
        <v>6</v>
      </c>
      <c r="AO11" s="20">
        <f t="shared" si="6"/>
        <v>2</v>
      </c>
      <c r="AQ11" s="20">
        <v>6</v>
      </c>
      <c r="AR11" s="20">
        <f t="shared" si="7"/>
        <v>3</v>
      </c>
      <c r="AT11" s="20">
        <v>6</v>
      </c>
      <c r="AU11" s="20">
        <f t="shared" si="8"/>
        <v>4</v>
      </c>
      <c r="AX11" s="20">
        <v>6</v>
      </c>
      <c r="AY11" s="16">
        <f>SUMIFS($E$5:$E$104,$AL$6:$AL$105,"="&amp;AX11)+SUMIFS($N$5:$N$104,$AO$6:$AO$105,"="&amp;AX11)+SUMIFS($W$5:$W$104,$AR$6:$AR$105,"="&amp;AX11)+SUMIFS($AF$5:$AF$104,$AU$6:$AU$105,"="&amp;AX11)</f>
        <v>655</v>
      </c>
      <c r="AZ11" s="16">
        <f>INDEX($F$5:$F$104,MATCH(AX11,$AL$5:$AL$105,1)-1)+INDEX($O$5:$O$104,MATCH(AX11,$AO$5:$AO$105,1)-1)+INDEX($X$5:$X$104,MATCH(AX11,$AR$5:$AR$105,1)-1)+INDEX($AG$5:$AG$104,MATCH(AX11,$AU$5:$AU$105,1)-1)</f>
        <v>190</v>
      </c>
      <c r="BA11" s="16">
        <f>SUMIFS($G$5:$G$104,$AL$6:$AL$105,"="&amp;AX11)+SUMIFS($P$5:$P$104,$AO$6:$AO$105,"="&amp;AX11)+SUMIFS($Y$5:$Y$104,$AR$6:$AR$105,"="&amp;AX11)+SUMIFS($AH$5:$AH$104,$AU$6:$AU$105,"="&amp;AX11)</f>
        <v>98550</v>
      </c>
      <c r="BC11" s="20">
        <v>7</v>
      </c>
      <c r="BD11" s="24">
        <v>4</v>
      </c>
      <c r="BH11" s="12" t="s">
        <v>139</v>
      </c>
      <c r="BI11" s="12" t="s">
        <v>140</v>
      </c>
      <c r="BJ11" s="12" t="s">
        <v>141</v>
      </c>
    </row>
    <row r="12" spans="1:71" ht="16.5" x14ac:dyDescent="0.2">
      <c r="A12" s="19">
        <v>8</v>
      </c>
      <c r="B12" s="27">
        <v>4</v>
      </c>
      <c r="C12" s="27">
        <v>30</v>
      </c>
      <c r="D12" s="27">
        <f>INDEX(章节关卡!$C$6:$C$20,芦花古楼!B12)*芦花古楼!C12</f>
        <v>390</v>
      </c>
      <c r="E12" s="24">
        <f t="shared" si="0"/>
        <v>10</v>
      </c>
      <c r="F12" s="24">
        <f t="shared" si="1"/>
        <v>25</v>
      </c>
      <c r="G12" s="24">
        <v>2800</v>
      </c>
      <c r="J12" s="19">
        <v>8</v>
      </c>
      <c r="K12" s="27">
        <v>5</v>
      </c>
      <c r="L12" s="27">
        <v>45</v>
      </c>
      <c r="M12" s="27">
        <f>INDEX(章节关卡!$C$6:$C$20,芦花古楼!K12)*芦花古楼!L12</f>
        <v>720</v>
      </c>
      <c r="N12" s="24">
        <f t="shared" si="2"/>
        <v>15</v>
      </c>
      <c r="O12" s="24">
        <f t="shared" si="3"/>
        <v>25</v>
      </c>
      <c r="P12" s="24">
        <v>2800</v>
      </c>
      <c r="S12" s="19">
        <v>8</v>
      </c>
      <c r="T12" s="27">
        <v>6</v>
      </c>
      <c r="U12" s="27">
        <v>60</v>
      </c>
      <c r="V12" s="27">
        <f>INDEX(章节关卡!$C$6:$C$20,芦花古楼!T12)*芦花古楼!U12</f>
        <v>1200</v>
      </c>
      <c r="W12" s="24">
        <f>INT((S12-1)/5+3)*5</f>
        <v>20</v>
      </c>
      <c r="X12" s="24">
        <f>INT(S12/5)*5+20</f>
        <v>25</v>
      </c>
      <c r="Y12" s="24">
        <v>2800</v>
      </c>
      <c r="AB12" s="19">
        <v>8</v>
      </c>
      <c r="AC12" s="27">
        <v>6</v>
      </c>
      <c r="AD12" s="27">
        <v>60</v>
      </c>
      <c r="AE12" s="27">
        <f>INDEX(章节关卡!$C$6:$C$20,芦花古楼!AC12)*芦花古楼!AD12</f>
        <v>1200</v>
      </c>
      <c r="AF12" s="24">
        <f t="shared" si="4"/>
        <v>25</v>
      </c>
      <c r="AG12" s="24">
        <f t="shared" si="5"/>
        <v>25</v>
      </c>
      <c r="AH12" s="24">
        <v>2800</v>
      </c>
      <c r="AK12" s="20">
        <v>7</v>
      </c>
      <c r="AL12" s="20">
        <v>1</v>
      </c>
      <c r="AN12" s="20">
        <v>7</v>
      </c>
      <c r="AO12" s="20">
        <f t="shared" si="6"/>
        <v>2</v>
      </c>
      <c r="AQ12" s="20">
        <v>7</v>
      </c>
      <c r="AR12" s="20">
        <f t="shared" si="7"/>
        <v>3</v>
      </c>
      <c r="AT12" s="20">
        <v>7</v>
      </c>
      <c r="AU12" s="20">
        <f t="shared" si="8"/>
        <v>4</v>
      </c>
      <c r="AX12" s="20">
        <v>7</v>
      </c>
      <c r="AY12" s="16">
        <f>SUMIFS($E$5:$E$104,$AL$6:$AL$105,"="&amp;AX12)+SUMIFS($N$5:$N$104,$AO$6:$AO$105,"="&amp;AX12)+SUMIFS($W$5:$W$104,$AR$6:$AR$105,"="&amp;AX12)+SUMIFS($AF$5:$AF$104,$AU$6:$AU$105,"="&amp;AX12)</f>
        <v>655</v>
      </c>
      <c r="AZ12" s="16">
        <f>INDEX($F$5:$F$104,MATCH(AX12,$AL$5:$AL$105,1)-1)+INDEX($O$5:$O$104,MATCH(AX12,$AO$5:$AO$105,1)-1)+INDEX($X$5:$X$104,MATCH(AX12,$AR$5:$AR$105,1)-1)+INDEX($AG$5:$AG$104,MATCH(AX12,$AU$5:$AU$105,1)-1)</f>
        <v>205</v>
      </c>
      <c r="BA12" s="16">
        <f>SUMIFS($G$5:$G$104,$AL$6:$AL$105,"="&amp;AX12)+SUMIFS($P$5:$P$104,$AO$6:$AO$105,"="&amp;AX12)+SUMIFS($Y$5:$Y$104,$AR$6:$AR$105,"="&amp;AX12)+SUMIFS($AH$5:$AH$104,$AU$6:$AU$105,"="&amp;AX12)</f>
        <v>97200</v>
      </c>
      <c r="BC12" s="20">
        <v>8</v>
      </c>
      <c r="BD12" s="24">
        <v>4</v>
      </c>
      <c r="BH12" s="23">
        <v>0</v>
      </c>
      <c r="BI12" s="23">
        <v>0.3</v>
      </c>
      <c r="BJ12" s="21">
        <v>0.7</v>
      </c>
      <c r="BR12" s="15" t="s">
        <v>153</v>
      </c>
      <c r="BS12" s="21">
        <v>0.5</v>
      </c>
    </row>
    <row r="13" spans="1:71" ht="16.5" x14ac:dyDescent="0.2">
      <c r="A13" s="19">
        <v>9</v>
      </c>
      <c r="B13" s="27">
        <v>4</v>
      </c>
      <c r="C13" s="27">
        <v>30</v>
      </c>
      <c r="D13" s="27">
        <f>INDEX(章节关卡!$C$6:$C$20,芦花古楼!B13)*芦花古楼!C13</f>
        <v>390</v>
      </c>
      <c r="E13" s="24">
        <f t="shared" si="0"/>
        <v>10</v>
      </c>
      <c r="F13" s="24">
        <f t="shared" si="1"/>
        <v>25</v>
      </c>
      <c r="G13" s="24">
        <v>2900</v>
      </c>
      <c r="J13" s="19">
        <v>9</v>
      </c>
      <c r="K13" s="27">
        <v>5</v>
      </c>
      <c r="L13" s="27">
        <v>45</v>
      </c>
      <c r="M13" s="27">
        <f>INDEX(章节关卡!$C$6:$C$20,芦花古楼!K13)*芦花古楼!L13</f>
        <v>720</v>
      </c>
      <c r="N13" s="24">
        <f t="shared" si="2"/>
        <v>15</v>
      </c>
      <c r="O13" s="24">
        <f t="shared" si="3"/>
        <v>25</v>
      </c>
      <c r="P13" s="24">
        <v>2900</v>
      </c>
      <c r="S13" s="19">
        <v>9</v>
      </c>
      <c r="T13" s="27">
        <v>6</v>
      </c>
      <c r="U13" s="27">
        <v>60</v>
      </c>
      <c r="V13" s="27">
        <f>INDEX(章节关卡!$C$6:$C$20,芦花古楼!T13)*芦花古楼!U13</f>
        <v>1200</v>
      </c>
      <c r="W13" s="24">
        <f>INT((S13-1)/5+3)*5</f>
        <v>20</v>
      </c>
      <c r="X13" s="24">
        <f>INT(S13/5)*5+20</f>
        <v>25</v>
      </c>
      <c r="Y13" s="24">
        <v>2900</v>
      </c>
      <c r="AB13" s="19">
        <v>9</v>
      </c>
      <c r="AC13" s="27">
        <v>6</v>
      </c>
      <c r="AD13" s="27">
        <v>60</v>
      </c>
      <c r="AE13" s="27">
        <f>INDEX(章节关卡!$C$6:$C$20,芦花古楼!AC13)*芦花古楼!AD13</f>
        <v>1200</v>
      </c>
      <c r="AF13" s="24">
        <f t="shared" si="4"/>
        <v>25</v>
      </c>
      <c r="AG13" s="24">
        <f t="shared" si="5"/>
        <v>25</v>
      </c>
      <c r="AH13" s="24">
        <v>2900</v>
      </c>
      <c r="AK13" s="20">
        <v>8</v>
      </c>
      <c r="AL13" s="20">
        <v>1</v>
      </c>
      <c r="AN13" s="20">
        <v>8</v>
      </c>
      <c r="AO13" s="20">
        <f t="shared" si="6"/>
        <v>2</v>
      </c>
      <c r="AQ13" s="20">
        <v>8</v>
      </c>
      <c r="AR13" s="20">
        <f t="shared" si="7"/>
        <v>3</v>
      </c>
      <c r="AT13" s="20">
        <v>8</v>
      </c>
      <c r="AU13" s="20">
        <f t="shared" si="8"/>
        <v>4</v>
      </c>
      <c r="AX13" s="20">
        <v>8</v>
      </c>
      <c r="AY13" s="16">
        <f>SUMIFS($E$5:$E$104,$AL$6:$AL$105,"="&amp;AX13)+SUMIFS($N$5:$N$104,$AO$6:$AO$105,"="&amp;AX13)+SUMIFS($W$5:$W$104,$AR$6:$AR$105,"="&amp;AX13)+SUMIFS($AF$5:$AF$104,$AU$6:$AU$105,"="&amp;AX13)</f>
        <v>625</v>
      </c>
      <c r="AZ13" s="16">
        <f>INDEX($F$5:$F$104,MATCH(AX13,$AL$5:$AL$105,1)-1)+INDEX($O$5:$O$104,MATCH(AX13,$AO$5:$AO$105,1)-1)+INDEX($X$5:$X$104,MATCH(AX13,$AR$5:$AR$105,1)-1)+INDEX($AG$5:$AG$104,MATCH(AX13,$AU$5:$AU$105,1)-1)</f>
        <v>220</v>
      </c>
      <c r="BA13" s="16">
        <f>SUMIFS($G$5:$G$104,$AL$6:$AL$105,"="&amp;AX13)+SUMIFS($P$5:$P$104,$AO$6:$AO$105,"="&amp;AX13)+SUMIFS($Y$5:$Y$104,$AR$6:$AR$105,"="&amp;AX13)+SUMIFS($AH$5:$AH$104,$AU$6:$AU$105,"="&amp;AX13)</f>
        <v>93450</v>
      </c>
      <c r="BC13" s="20">
        <v>9</v>
      </c>
      <c r="BD13" s="24">
        <v>4</v>
      </c>
      <c r="BR13" s="15" t="s">
        <v>152</v>
      </c>
      <c r="BS13" s="16">
        <f>BH3*BJ12</f>
        <v>42700</v>
      </c>
    </row>
    <row r="14" spans="1:71" ht="16.5" x14ac:dyDescent="0.2">
      <c r="A14" s="19">
        <v>10</v>
      </c>
      <c r="B14" s="27">
        <v>4</v>
      </c>
      <c r="C14" s="27">
        <v>30</v>
      </c>
      <c r="D14" s="27">
        <f>INDEX(章节关卡!$C$6:$C$20,芦花古楼!B14)*芦花古楼!C14</f>
        <v>390</v>
      </c>
      <c r="E14" s="24">
        <f t="shared" si="0"/>
        <v>10</v>
      </c>
      <c r="F14" s="24">
        <f t="shared" si="1"/>
        <v>30</v>
      </c>
      <c r="G14" s="24">
        <v>3000</v>
      </c>
      <c r="J14" s="19">
        <v>10</v>
      </c>
      <c r="K14" s="27">
        <v>5</v>
      </c>
      <c r="L14" s="27">
        <v>45</v>
      </c>
      <c r="M14" s="27">
        <f>INDEX(章节关卡!$C$6:$C$20,芦花古楼!K14)*芦花古楼!L14</f>
        <v>720</v>
      </c>
      <c r="N14" s="24">
        <f t="shared" si="2"/>
        <v>15</v>
      </c>
      <c r="O14" s="24">
        <f t="shared" si="3"/>
        <v>30</v>
      </c>
      <c r="P14" s="24">
        <v>3000</v>
      </c>
      <c r="S14" s="19">
        <v>10</v>
      </c>
      <c r="T14" s="27">
        <v>7</v>
      </c>
      <c r="U14" s="27">
        <v>60</v>
      </c>
      <c r="V14" s="27">
        <f>INDEX(章节关卡!$C$6:$C$20,芦花古楼!T14)*芦花古楼!U14</f>
        <v>1500</v>
      </c>
      <c r="W14" s="24">
        <f>INT((S14-1)/5+3)*5</f>
        <v>20</v>
      </c>
      <c r="X14" s="24">
        <f>INT(S14/5)*5+20</f>
        <v>30</v>
      </c>
      <c r="Y14" s="24">
        <v>3000</v>
      </c>
      <c r="AB14" s="19">
        <v>10</v>
      </c>
      <c r="AC14" s="27">
        <v>7</v>
      </c>
      <c r="AD14" s="27">
        <v>60</v>
      </c>
      <c r="AE14" s="27">
        <f>INDEX(章节关卡!$C$6:$C$20,芦花古楼!AC14)*芦花古楼!AD14</f>
        <v>1500</v>
      </c>
      <c r="AF14" s="24">
        <f t="shared" si="4"/>
        <v>25</v>
      </c>
      <c r="AG14" s="24">
        <f t="shared" si="5"/>
        <v>30</v>
      </c>
      <c r="AH14" s="24">
        <v>3000</v>
      </c>
      <c r="AK14" s="20">
        <v>9</v>
      </c>
      <c r="AL14" s="20">
        <v>1</v>
      </c>
      <c r="AN14" s="20">
        <v>9</v>
      </c>
      <c r="AO14" s="20">
        <f t="shared" si="6"/>
        <v>2</v>
      </c>
      <c r="AQ14" s="20">
        <v>9</v>
      </c>
      <c r="AR14" s="20">
        <f t="shared" si="7"/>
        <v>3</v>
      </c>
      <c r="AT14" s="20">
        <v>9</v>
      </c>
      <c r="AU14" s="20">
        <f t="shared" si="8"/>
        <v>4</v>
      </c>
      <c r="AX14" s="20">
        <v>9</v>
      </c>
      <c r="AY14" s="16">
        <f>SUMIFS($E$5:$E$104,$AL$6:$AL$105,"="&amp;AX14)+SUMIFS($N$5:$N$104,$AO$6:$AO$105,"="&amp;AX14)+SUMIFS($W$5:$W$104,$AR$6:$AR$105,"="&amp;AX14)+SUMIFS($AF$5:$AF$104,$AU$6:$AU$105,"="&amp;AX14)</f>
        <v>625</v>
      </c>
      <c r="AZ14" s="16">
        <f>INDEX($F$5:$F$104,MATCH(AX14,$AL$5:$AL$105,1)-1)+INDEX($O$5:$O$104,MATCH(AX14,$AO$5:$AO$105,1)-1)+INDEX($X$5:$X$104,MATCH(AX14,$AR$5:$AR$105,1)-1)+INDEX($AG$5:$AG$104,MATCH(AX14,$AU$5:$AU$105,1)-1)</f>
        <v>230</v>
      </c>
      <c r="BA14" s="16">
        <f>SUMIFS($G$5:$G$104,$AL$6:$AL$105,"="&amp;AX14)+SUMIFS($P$5:$P$104,$AO$6:$AO$105,"="&amp;AX14)+SUMIFS($Y$5:$Y$104,$AR$6:$AR$105,"="&amp;AX14)+SUMIFS($AH$5:$AH$104,$AU$6:$AU$105,"="&amp;AX14)</f>
        <v>93600</v>
      </c>
      <c r="BC14" s="20">
        <v>10</v>
      </c>
      <c r="BD14" s="20">
        <v>7</v>
      </c>
      <c r="BG14" s="15" t="s">
        <v>142</v>
      </c>
      <c r="BH14" s="16">
        <f>BH3*BH12</f>
        <v>0</v>
      </c>
      <c r="BR14" s="15" t="s">
        <v>148</v>
      </c>
      <c r="BS14" s="24">
        <f>ROUND(BS13/BL9/BS15/BS12,0)</f>
        <v>15</v>
      </c>
    </row>
    <row r="15" spans="1:71" ht="16.5" x14ac:dyDescent="0.2">
      <c r="A15" s="19">
        <v>11</v>
      </c>
      <c r="B15" s="27">
        <v>5</v>
      </c>
      <c r="C15" s="27">
        <v>30</v>
      </c>
      <c r="D15" s="27">
        <f>INDEX(章节关卡!$C$6:$C$20,芦花古楼!B15)*芦花古楼!C15</f>
        <v>480</v>
      </c>
      <c r="E15" s="24">
        <f t="shared" si="0"/>
        <v>15</v>
      </c>
      <c r="F15" s="24">
        <f t="shared" si="1"/>
        <v>30</v>
      </c>
      <c r="G15" s="24">
        <v>3150</v>
      </c>
      <c r="J15" s="19">
        <v>11</v>
      </c>
      <c r="K15" s="27">
        <v>5</v>
      </c>
      <c r="L15" s="27">
        <v>45</v>
      </c>
      <c r="M15" s="27">
        <f>INDEX(章节关卡!$C$6:$C$20,芦花古楼!K15)*芦花古楼!L15</f>
        <v>720</v>
      </c>
      <c r="N15" s="24">
        <f t="shared" si="2"/>
        <v>20</v>
      </c>
      <c r="O15" s="24">
        <f t="shared" si="3"/>
        <v>30</v>
      </c>
      <c r="P15" s="24">
        <v>3150</v>
      </c>
      <c r="S15" s="19">
        <v>11</v>
      </c>
      <c r="T15" s="27">
        <v>7</v>
      </c>
      <c r="U15" s="27">
        <v>60</v>
      </c>
      <c r="V15" s="27">
        <f>INDEX(章节关卡!$C$6:$C$20,芦花古楼!T15)*芦花古楼!U15</f>
        <v>1500</v>
      </c>
      <c r="W15" s="24">
        <f>INT((S15-1)/5+3)*5</f>
        <v>25</v>
      </c>
      <c r="X15" s="24">
        <f>INT(S15/5)*5+20</f>
        <v>30</v>
      </c>
      <c r="Y15" s="24">
        <v>3150</v>
      </c>
      <c r="AB15" s="19">
        <v>11</v>
      </c>
      <c r="AC15" s="27">
        <v>7</v>
      </c>
      <c r="AD15" s="27">
        <v>60</v>
      </c>
      <c r="AE15" s="27">
        <f>INDEX(章节关卡!$C$6:$C$20,芦花古楼!AC15)*芦花古楼!AD15</f>
        <v>1500</v>
      </c>
      <c r="AF15" s="24">
        <f t="shared" si="4"/>
        <v>30</v>
      </c>
      <c r="AG15" s="24">
        <f t="shared" si="5"/>
        <v>30</v>
      </c>
      <c r="AH15" s="24">
        <v>3150</v>
      </c>
      <c r="AK15" s="20">
        <v>10</v>
      </c>
      <c r="AL15" s="20">
        <v>1</v>
      </c>
      <c r="AN15" s="20">
        <v>10</v>
      </c>
      <c r="AO15" s="20">
        <f t="shared" si="6"/>
        <v>2</v>
      </c>
      <c r="AQ15" s="20">
        <v>10</v>
      </c>
      <c r="AR15" s="20">
        <f t="shared" si="7"/>
        <v>3</v>
      </c>
      <c r="AT15" s="20">
        <v>10</v>
      </c>
      <c r="AU15" s="20">
        <f t="shared" si="8"/>
        <v>4</v>
      </c>
      <c r="AX15" s="20">
        <v>10</v>
      </c>
      <c r="AY15" s="16">
        <f>SUMIFS($E$5:$E$104,$AL$6:$AL$105,"="&amp;AX15)+SUMIFS($N$5:$N$104,$AO$6:$AO$105,"="&amp;AX15)+SUMIFS($W$5:$W$104,$AR$6:$AR$105,"="&amp;AX15)+SUMIFS($AF$5:$AF$104,$AU$6:$AU$105,"="&amp;AX15)</f>
        <v>470</v>
      </c>
      <c r="AZ15" s="16">
        <f>INDEX($F$5:$F$104,MATCH(AX15,$AL$5:$AL$105,1)-1)+INDEX($O$5:$O$104,MATCH(AX15,$AO$5:$AO$105,1)-1)+INDEX($X$5:$X$104,MATCH(AX15,$AR$5:$AR$105,1)-1)+INDEX($AG$5:$AG$104,MATCH(AX15,$AU$5:$AU$105,1)-1)</f>
        <v>235</v>
      </c>
      <c r="BA15" s="16">
        <f>SUMIFS($G$5:$G$104,$AL$6:$AL$105,"="&amp;AX15)+SUMIFS($P$5:$P$104,$AO$6:$AO$105,"="&amp;AX15)+SUMIFS($Y$5:$Y$104,$AR$6:$AR$105,"="&amp;AX15)+SUMIFS($AH$5:$AH$104,$AU$6:$AU$105,"="&amp;AX15)</f>
        <v>67500</v>
      </c>
      <c r="BC15" s="20">
        <v>11</v>
      </c>
      <c r="BD15" s="24">
        <v>7</v>
      </c>
      <c r="BR15" s="15" t="s">
        <v>149</v>
      </c>
      <c r="BS15" s="24">
        <f>SUM(BS19:BS43)</f>
        <v>200</v>
      </c>
    </row>
    <row r="16" spans="1:71" ht="17.25" x14ac:dyDescent="0.2">
      <c r="A16" s="19">
        <v>12</v>
      </c>
      <c r="B16" s="27">
        <v>5</v>
      </c>
      <c r="C16" s="27">
        <v>30</v>
      </c>
      <c r="D16" s="27">
        <f>INDEX(章节关卡!$C$6:$C$20,芦花古楼!B16)*芦花古楼!C16</f>
        <v>480</v>
      </c>
      <c r="E16" s="24">
        <f t="shared" si="0"/>
        <v>15</v>
      </c>
      <c r="F16" s="24">
        <f t="shared" si="1"/>
        <v>30</v>
      </c>
      <c r="G16" s="24">
        <v>3300</v>
      </c>
      <c r="J16" s="19">
        <v>12</v>
      </c>
      <c r="K16" s="27">
        <v>5</v>
      </c>
      <c r="L16" s="27">
        <v>45</v>
      </c>
      <c r="M16" s="27">
        <f>INDEX(章节关卡!$C$6:$C$20,芦花古楼!K16)*芦花古楼!L16</f>
        <v>720</v>
      </c>
      <c r="N16" s="24">
        <f t="shared" si="2"/>
        <v>20</v>
      </c>
      <c r="O16" s="24">
        <f t="shared" si="3"/>
        <v>30</v>
      </c>
      <c r="P16" s="24">
        <v>3300</v>
      </c>
      <c r="S16" s="19">
        <v>12</v>
      </c>
      <c r="T16" s="27">
        <v>7</v>
      </c>
      <c r="U16" s="27">
        <v>60</v>
      </c>
      <c r="V16" s="27">
        <f>INDEX(章节关卡!$C$6:$C$20,芦花古楼!T16)*芦花古楼!U16</f>
        <v>1500</v>
      </c>
      <c r="W16" s="24">
        <f>INT((S16-1)/5+3)*5</f>
        <v>25</v>
      </c>
      <c r="X16" s="24">
        <f>INT(S16/5)*5+20</f>
        <v>30</v>
      </c>
      <c r="Y16" s="24">
        <v>3300</v>
      </c>
      <c r="AB16" s="19">
        <v>12</v>
      </c>
      <c r="AC16" s="27">
        <v>7</v>
      </c>
      <c r="AD16" s="27">
        <v>60</v>
      </c>
      <c r="AE16" s="27">
        <f>INDEX(章节关卡!$C$6:$C$20,芦花古楼!AC16)*芦花古楼!AD16</f>
        <v>1500</v>
      </c>
      <c r="AF16" s="24">
        <f t="shared" si="4"/>
        <v>30</v>
      </c>
      <c r="AG16" s="24">
        <f t="shared" si="5"/>
        <v>30</v>
      </c>
      <c r="AH16" s="24">
        <v>3300</v>
      </c>
      <c r="AK16" s="20">
        <v>11</v>
      </c>
      <c r="AL16" s="20">
        <v>2</v>
      </c>
      <c r="AN16" s="20">
        <v>11</v>
      </c>
      <c r="AO16" s="20">
        <f t="shared" si="6"/>
        <v>3</v>
      </c>
      <c r="AQ16" s="20">
        <v>11</v>
      </c>
      <c r="AR16" s="20">
        <f t="shared" si="7"/>
        <v>4</v>
      </c>
      <c r="AT16" s="20">
        <v>11</v>
      </c>
      <c r="AU16" s="20">
        <f t="shared" si="8"/>
        <v>5</v>
      </c>
      <c r="AX16" s="20">
        <v>11</v>
      </c>
      <c r="AY16" s="16">
        <f>SUMIFS($E$5:$E$104,$AL$6:$AL$105,"="&amp;AX16)+SUMIFS($N$5:$N$104,$AO$6:$AO$105,"="&amp;AX16)+SUMIFS($W$5:$W$104,$AR$6:$AR$105,"="&amp;AX16)+SUMIFS($AF$5:$AF$104,$AU$6:$AU$105,"="&amp;AX16)</f>
        <v>430</v>
      </c>
      <c r="AZ16" s="16">
        <f>INDEX($F$5:$F$104,MATCH(AX16,$AL$5:$AL$105,1)-1)+INDEX($O$5:$O$104,MATCH(AX16,$AO$5:$AO$105,1)-1)+INDEX($X$5:$X$104,MATCH(AX16,$AR$5:$AR$105,1)-1)+INDEX($AG$5:$AG$104,MATCH(AX16,$AU$5:$AU$105,1)-1)</f>
        <v>245</v>
      </c>
      <c r="BA16" s="16">
        <f>SUMIFS($G$5:$G$104,$AL$6:$AL$105,"="&amp;AX16)+SUMIFS($P$5:$P$104,$AO$6:$AO$105,"="&amp;AX16)+SUMIFS($Y$5:$Y$104,$AR$6:$AR$105,"="&amp;AX16)+SUMIFS($AH$5:$AH$104,$AU$6:$AU$105,"="&amp;AX16)</f>
        <v>63000</v>
      </c>
      <c r="BC16" s="20">
        <v>12</v>
      </c>
      <c r="BD16" s="24">
        <v>7</v>
      </c>
      <c r="BG16" s="12" t="s">
        <v>144</v>
      </c>
      <c r="BH16" s="12" t="s">
        <v>145</v>
      </c>
    </row>
    <row r="17" spans="1:71" ht="16.5" x14ac:dyDescent="0.2">
      <c r="A17" s="19">
        <v>13</v>
      </c>
      <c r="B17" s="27">
        <v>5</v>
      </c>
      <c r="C17" s="27">
        <v>30</v>
      </c>
      <c r="D17" s="27">
        <f>INDEX(章节关卡!$C$6:$C$20,芦花古楼!B17)*芦花古楼!C17</f>
        <v>480</v>
      </c>
      <c r="E17" s="24">
        <f t="shared" si="0"/>
        <v>15</v>
      </c>
      <c r="F17" s="24">
        <f t="shared" si="1"/>
        <v>30</v>
      </c>
      <c r="G17" s="24">
        <v>3450</v>
      </c>
      <c r="J17" s="19">
        <v>13</v>
      </c>
      <c r="K17" s="27">
        <v>5</v>
      </c>
      <c r="L17" s="27">
        <v>45</v>
      </c>
      <c r="M17" s="27">
        <f>INDEX(章节关卡!$C$6:$C$20,芦花古楼!K17)*芦花古楼!L17</f>
        <v>720</v>
      </c>
      <c r="N17" s="24">
        <f t="shared" si="2"/>
        <v>20</v>
      </c>
      <c r="O17" s="24">
        <f t="shared" si="3"/>
        <v>30</v>
      </c>
      <c r="P17" s="24">
        <v>3450</v>
      </c>
      <c r="S17" s="19">
        <v>13</v>
      </c>
      <c r="T17" s="27">
        <v>7</v>
      </c>
      <c r="U17" s="27">
        <v>60</v>
      </c>
      <c r="V17" s="27">
        <f>INDEX(章节关卡!$C$6:$C$20,芦花古楼!T17)*芦花古楼!U17</f>
        <v>1500</v>
      </c>
      <c r="W17" s="24">
        <f>INT((S17-1)/5+3)*5</f>
        <v>25</v>
      </c>
      <c r="X17" s="24">
        <f>INT(S17/5)*5+20</f>
        <v>30</v>
      </c>
      <c r="Y17" s="24">
        <v>3450</v>
      </c>
      <c r="AB17" s="19">
        <v>13</v>
      </c>
      <c r="AC17" s="27">
        <v>7</v>
      </c>
      <c r="AD17" s="27">
        <v>60</v>
      </c>
      <c r="AE17" s="27">
        <f>INDEX(章节关卡!$C$6:$C$20,芦花古楼!AC17)*芦花古楼!AD17</f>
        <v>1500</v>
      </c>
      <c r="AF17" s="24">
        <f t="shared" si="4"/>
        <v>30</v>
      </c>
      <c r="AG17" s="24">
        <f t="shared" si="5"/>
        <v>30</v>
      </c>
      <c r="AH17" s="24">
        <v>3450</v>
      </c>
      <c r="AK17" s="20">
        <v>12</v>
      </c>
      <c r="AL17" s="20">
        <v>2</v>
      </c>
      <c r="AN17" s="20">
        <v>12</v>
      </c>
      <c r="AO17" s="20">
        <f t="shared" si="6"/>
        <v>3</v>
      </c>
      <c r="AQ17" s="20">
        <v>12</v>
      </c>
      <c r="AR17" s="20">
        <f t="shared" si="7"/>
        <v>4</v>
      </c>
      <c r="AT17" s="20">
        <v>12</v>
      </c>
      <c r="AU17" s="20">
        <f t="shared" si="8"/>
        <v>5</v>
      </c>
      <c r="AX17" s="20">
        <v>12</v>
      </c>
      <c r="AY17" s="16">
        <f>SUMIFS($E$5:$E$104,$AL$6:$AL$105,"="&amp;AX17)+SUMIFS($N$5:$N$104,$AO$6:$AO$105,"="&amp;AX17)+SUMIFS($W$5:$W$104,$AR$6:$AR$105,"="&amp;AX17)+SUMIFS($AF$5:$AF$104,$AU$6:$AU$105,"="&amp;AX17)</f>
        <v>385</v>
      </c>
      <c r="AZ17" s="16">
        <f>INDEX($F$5:$F$104,MATCH(AX17,$AL$5:$AL$105,1)-1)+INDEX($O$5:$O$104,MATCH(AX17,$AO$5:$AO$105,1)-1)+INDEX($X$5:$X$104,MATCH(AX17,$AR$5:$AR$105,1)-1)+INDEX($AG$5:$AG$104,MATCH(AX17,$AU$5:$AU$105,1)-1)</f>
        <v>250</v>
      </c>
      <c r="BA17" s="16">
        <f>SUMIFS($G$5:$G$104,$AL$6:$AL$105,"="&amp;AX17)+SUMIFS($P$5:$P$104,$AO$6:$AO$105,"="&amp;AX17)+SUMIFS($Y$5:$Y$104,$AR$6:$AR$105,"="&amp;AX17)+SUMIFS($AH$5:$AH$104,$AU$6:$AU$105,"="&amp;AX17)</f>
        <v>57750</v>
      </c>
      <c r="BC17" s="20">
        <v>13</v>
      </c>
      <c r="BD17" s="24">
        <v>7</v>
      </c>
      <c r="BG17" s="24">
        <v>0.5</v>
      </c>
      <c r="BH17" s="24">
        <v>1.01</v>
      </c>
      <c r="BI17" s="16">
        <f>SUM(BH19:BH43)</f>
        <v>190.40317458789144</v>
      </c>
    </row>
    <row r="18" spans="1:71" ht="17.25" x14ac:dyDescent="0.2">
      <c r="A18" s="19">
        <v>14</v>
      </c>
      <c r="B18" s="27">
        <v>5</v>
      </c>
      <c r="C18" s="27">
        <v>30</v>
      </c>
      <c r="D18" s="27">
        <f>INDEX(章节关卡!$C$6:$C$20,芦花古楼!B18)*芦花古楼!C18</f>
        <v>480</v>
      </c>
      <c r="E18" s="24">
        <f t="shared" si="0"/>
        <v>15</v>
      </c>
      <c r="F18" s="24">
        <f t="shared" si="1"/>
        <v>30</v>
      </c>
      <c r="G18" s="24">
        <v>3600</v>
      </c>
      <c r="J18" s="19">
        <v>14</v>
      </c>
      <c r="K18" s="27">
        <v>5</v>
      </c>
      <c r="L18" s="27">
        <v>45</v>
      </c>
      <c r="M18" s="27">
        <f>INDEX(章节关卡!$C$6:$C$20,芦花古楼!K18)*芦花古楼!L18</f>
        <v>720</v>
      </c>
      <c r="N18" s="24">
        <f t="shared" si="2"/>
        <v>20</v>
      </c>
      <c r="O18" s="24">
        <f t="shared" si="3"/>
        <v>30</v>
      </c>
      <c r="P18" s="24">
        <v>3600</v>
      </c>
      <c r="S18" s="19">
        <v>14</v>
      </c>
      <c r="T18" s="27">
        <v>7</v>
      </c>
      <c r="U18" s="27">
        <v>60</v>
      </c>
      <c r="V18" s="27">
        <f>INDEX(章节关卡!$C$6:$C$20,芦花古楼!T18)*芦花古楼!U18</f>
        <v>1500</v>
      </c>
      <c r="W18" s="24">
        <f>INT((S18-1)/5+3)*5</f>
        <v>25</v>
      </c>
      <c r="X18" s="24">
        <f>INT(S18/5)*5+20</f>
        <v>30</v>
      </c>
      <c r="Y18" s="24">
        <v>3600</v>
      </c>
      <c r="AB18" s="19">
        <v>14</v>
      </c>
      <c r="AC18" s="27">
        <v>7</v>
      </c>
      <c r="AD18" s="27">
        <v>60</v>
      </c>
      <c r="AE18" s="27">
        <f>INDEX(章节关卡!$C$6:$C$20,芦花古楼!AC18)*芦花古楼!AD18</f>
        <v>1500</v>
      </c>
      <c r="AF18" s="24">
        <f t="shared" si="4"/>
        <v>30</v>
      </c>
      <c r="AG18" s="24">
        <f t="shared" si="5"/>
        <v>30</v>
      </c>
      <c r="AH18" s="24">
        <v>3600</v>
      </c>
      <c r="AK18" s="20">
        <v>13</v>
      </c>
      <c r="AL18" s="20">
        <v>2</v>
      </c>
      <c r="AN18" s="20">
        <v>13</v>
      </c>
      <c r="AO18" s="20">
        <f t="shared" si="6"/>
        <v>3</v>
      </c>
      <c r="AQ18" s="20">
        <v>13</v>
      </c>
      <c r="AR18" s="20">
        <f t="shared" si="7"/>
        <v>4</v>
      </c>
      <c r="AT18" s="20">
        <v>13</v>
      </c>
      <c r="AU18" s="20">
        <f t="shared" si="8"/>
        <v>5</v>
      </c>
      <c r="AX18" s="20">
        <v>13</v>
      </c>
      <c r="AY18" s="16">
        <f>SUMIFS($E$5:$E$104,$AL$6:$AL$105,"="&amp;AX18)+SUMIFS($N$5:$N$104,$AO$6:$AO$105,"="&amp;AX18)+SUMIFS($W$5:$W$104,$AR$6:$AR$105,"="&amp;AX18)+SUMIFS($AF$5:$AF$104,$AU$6:$AU$105,"="&amp;AX18)</f>
        <v>325</v>
      </c>
      <c r="AZ18" s="16">
        <f>INDEX($F$5:$F$104,MATCH(AX18,$AL$5:$AL$105,1)-1)+INDEX($O$5:$O$104,MATCH(AX18,$AO$5:$AO$105,1)-1)+INDEX($X$5:$X$104,MATCH(AX18,$AR$5:$AR$105,1)-1)+INDEX($AG$5:$AG$104,MATCH(AX18,$AU$5:$AU$105,1)-1)</f>
        <v>260</v>
      </c>
      <c r="BA18" s="16">
        <f>SUMIFS($G$5:$G$104,$AL$6:$AL$105,"="&amp;AX18)+SUMIFS($P$5:$P$104,$AO$6:$AO$105,"="&amp;AX18)+SUMIFS($Y$5:$Y$104,$AR$6:$AR$105,"="&amp;AX18)+SUMIFS($AH$5:$AH$104,$AU$6:$AU$105,"="&amp;AX18)</f>
        <v>51750</v>
      </c>
      <c r="BC18" s="20">
        <v>14</v>
      </c>
      <c r="BD18" s="24">
        <v>7</v>
      </c>
      <c r="BG18" s="12" t="s">
        <v>44</v>
      </c>
      <c r="BH18" s="12" t="s">
        <v>143</v>
      </c>
      <c r="BI18" s="12" t="s">
        <v>146</v>
      </c>
      <c r="BJ18" s="12" t="s">
        <v>137</v>
      </c>
      <c r="BK18" s="12" t="s">
        <v>116</v>
      </c>
      <c r="BL18" s="12" t="s">
        <v>117</v>
      </c>
      <c r="BM18" s="12" t="s">
        <v>118</v>
      </c>
      <c r="BN18" s="12" t="s">
        <v>119</v>
      </c>
      <c r="BO18" s="12" t="s">
        <v>120</v>
      </c>
      <c r="BP18" s="12" t="s">
        <v>121</v>
      </c>
      <c r="BR18" s="12" t="s">
        <v>150</v>
      </c>
      <c r="BS18" s="12" t="s">
        <v>151</v>
      </c>
    </row>
    <row r="19" spans="1:71" ht="16.5" x14ac:dyDescent="0.2">
      <c r="A19" s="19">
        <v>15</v>
      </c>
      <c r="B19" s="27">
        <v>5</v>
      </c>
      <c r="C19" s="27">
        <v>30</v>
      </c>
      <c r="D19" s="27">
        <f>INDEX(章节关卡!$C$6:$C$20,芦花古楼!B19)*芦花古楼!C19</f>
        <v>480</v>
      </c>
      <c r="E19" s="24">
        <f t="shared" si="0"/>
        <v>15</v>
      </c>
      <c r="F19" s="24">
        <f t="shared" si="1"/>
        <v>35</v>
      </c>
      <c r="G19" s="24">
        <v>3750</v>
      </c>
      <c r="J19" s="19">
        <v>15</v>
      </c>
      <c r="K19" s="27">
        <v>6</v>
      </c>
      <c r="L19" s="27">
        <v>45</v>
      </c>
      <c r="M19" s="27">
        <f>INDEX(章节关卡!$C$6:$C$20,芦花古楼!K19)*芦花古楼!L19</f>
        <v>900</v>
      </c>
      <c r="N19" s="24">
        <f t="shared" si="2"/>
        <v>20</v>
      </c>
      <c r="O19" s="24">
        <f t="shared" si="3"/>
        <v>35</v>
      </c>
      <c r="P19" s="24">
        <v>3750</v>
      </c>
      <c r="S19" s="19">
        <v>15</v>
      </c>
      <c r="T19" s="27">
        <v>7</v>
      </c>
      <c r="U19" s="27">
        <v>60</v>
      </c>
      <c r="V19" s="27">
        <f>INDEX(章节关卡!$C$6:$C$20,芦花古楼!T19)*芦花古楼!U19</f>
        <v>1500</v>
      </c>
      <c r="W19" s="24">
        <f>INT((S19-1)/5+3)*5</f>
        <v>25</v>
      </c>
      <c r="X19" s="24">
        <f>INT(S19/5)*5+20</f>
        <v>35</v>
      </c>
      <c r="Y19" s="24">
        <v>3750</v>
      </c>
      <c r="AB19" s="19">
        <v>15</v>
      </c>
      <c r="AC19" s="27">
        <v>7</v>
      </c>
      <c r="AD19" s="27">
        <v>60</v>
      </c>
      <c r="AE19" s="27">
        <f>INDEX(章节关卡!$C$6:$C$20,芦花古楼!AC19)*芦花古楼!AD19</f>
        <v>1500</v>
      </c>
      <c r="AF19" s="24">
        <f t="shared" si="4"/>
        <v>30</v>
      </c>
      <c r="AG19" s="24">
        <f t="shared" si="5"/>
        <v>35</v>
      </c>
      <c r="AH19" s="24">
        <v>3750</v>
      </c>
      <c r="AK19" s="20">
        <v>14</v>
      </c>
      <c r="AL19" s="20">
        <v>2</v>
      </c>
      <c r="AN19" s="20">
        <v>14</v>
      </c>
      <c r="AO19" s="20">
        <f t="shared" si="6"/>
        <v>3</v>
      </c>
      <c r="AQ19" s="20">
        <v>14</v>
      </c>
      <c r="AR19" s="20">
        <f t="shared" si="7"/>
        <v>4</v>
      </c>
      <c r="AT19" s="20">
        <v>14</v>
      </c>
      <c r="AU19" s="20">
        <f t="shared" si="8"/>
        <v>5</v>
      </c>
      <c r="AX19" s="20">
        <v>14</v>
      </c>
      <c r="AY19" s="16">
        <f>SUMIFS($E$5:$E$104,$AL$6:$AL$105,"="&amp;AX19)+SUMIFS($N$5:$N$104,$AO$6:$AO$105,"="&amp;AX19)+SUMIFS($W$5:$W$104,$AR$6:$AR$105,"="&amp;AX19)+SUMIFS($AF$5:$AF$104,$AU$6:$AU$105,"="&amp;AX19)</f>
        <v>465</v>
      </c>
      <c r="AZ19" s="16">
        <f>INDEX($F$5:$F$104,MATCH(AX19,$AL$5:$AL$105,1)-1)+INDEX($O$5:$O$104,MATCH(AX19,$AO$5:$AO$105,1)-1)+INDEX($X$5:$X$104,MATCH(AX19,$AR$5:$AR$105,1)-1)+INDEX($AG$5:$AG$104,MATCH(AX19,$AU$5:$AU$105,1)-1)</f>
        <v>270</v>
      </c>
      <c r="BA19" s="16">
        <f>SUMIFS($G$5:$G$104,$AL$6:$AL$105,"="&amp;AX19)+SUMIFS($P$5:$P$104,$AO$6:$AO$105,"="&amp;AX19)+SUMIFS($Y$5:$Y$104,$AR$6:$AR$105,"="&amp;AX19)+SUMIFS($AH$5:$AH$104,$AU$6:$AU$105,"="&amp;AX19)</f>
        <v>70350</v>
      </c>
      <c r="BC19" s="20">
        <v>15</v>
      </c>
      <c r="BD19" s="20">
        <v>10</v>
      </c>
      <c r="BG19" s="24">
        <v>1</v>
      </c>
      <c r="BH19" s="24">
        <v>1</v>
      </c>
      <c r="BI19" s="22">
        <f>BH19/BI$17</f>
        <v>5.2520132721757375E-3</v>
      </c>
      <c r="BJ19" s="16">
        <f>INT($BH$14/$BH$9*$BI19*BH$6/5)*5</f>
        <v>0</v>
      </c>
      <c r="BK19" s="16">
        <f t="shared" ref="BK19:BP19" si="9">INT($BH$14/$BH$9*$BI19*BI$6/5)*5</f>
        <v>0</v>
      </c>
      <c r="BL19" s="16">
        <f t="shared" si="9"/>
        <v>0</v>
      </c>
      <c r="BM19" s="16">
        <f t="shared" si="9"/>
        <v>0</v>
      </c>
      <c r="BN19" s="16">
        <f t="shared" si="9"/>
        <v>0</v>
      </c>
      <c r="BO19" s="16">
        <f t="shared" si="9"/>
        <v>0</v>
      </c>
      <c r="BP19" s="16">
        <f t="shared" si="9"/>
        <v>0</v>
      </c>
      <c r="BR19" s="24">
        <v>1</v>
      </c>
      <c r="BS19" s="24">
        <v>1</v>
      </c>
    </row>
    <row r="20" spans="1:71" ht="16.5" x14ac:dyDescent="0.2">
      <c r="A20" s="19">
        <v>16</v>
      </c>
      <c r="B20" s="27">
        <v>6</v>
      </c>
      <c r="C20" s="27">
        <v>30</v>
      </c>
      <c r="D20" s="27">
        <f>INDEX(章节关卡!$C$6:$C$20,芦花古楼!B20)*芦花古楼!C20</f>
        <v>600</v>
      </c>
      <c r="E20" s="24">
        <f t="shared" si="0"/>
        <v>20</v>
      </c>
      <c r="F20" s="24">
        <f t="shared" si="1"/>
        <v>35</v>
      </c>
      <c r="G20" s="24">
        <v>3900</v>
      </c>
      <c r="J20" s="19">
        <v>16</v>
      </c>
      <c r="K20" s="27">
        <v>6</v>
      </c>
      <c r="L20" s="27">
        <v>45</v>
      </c>
      <c r="M20" s="27">
        <f>INDEX(章节关卡!$C$6:$C$20,芦花古楼!K20)*芦花古楼!L20</f>
        <v>900</v>
      </c>
      <c r="N20" s="24">
        <f t="shared" si="2"/>
        <v>25</v>
      </c>
      <c r="O20" s="24">
        <f t="shared" si="3"/>
        <v>35</v>
      </c>
      <c r="P20" s="24">
        <v>3900</v>
      </c>
      <c r="S20" s="19">
        <v>16</v>
      </c>
      <c r="T20" s="27">
        <v>7</v>
      </c>
      <c r="U20" s="27">
        <v>60</v>
      </c>
      <c r="V20" s="27">
        <f>INDEX(章节关卡!$C$6:$C$20,芦花古楼!T20)*芦花古楼!U20</f>
        <v>1500</v>
      </c>
      <c r="W20" s="24">
        <f>INT((S20-1)/5+3)*5</f>
        <v>30</v>
      </c>
      <c r="X20" s="24">
        <f>INT(S20/5)*5+20</f>
        <v>35</v>
      </c>
      <c r="Y20" s="24">
        <v>3900</v>
      </c>
      <c r="AB20" s="19">
        <v>16</v>
      </c>
      <c r="AC20" s="27">
        <v>7</v>
      </c>
      <c r="AD20" s="27">
        <v>60</v>
      </c>
      <c r="AE20" s="27">
        <f>INDEX(章节关卡!$C$6:$C$20,芦花古楼!AC20)*芦花古楼!AD20</f>
        <v>1500</v>
      </c>
      <c r="AF20" s="24">
        <f t="shared" si="4"/>
        <v>35</v>
      </c>
      <c r="AG20" s="24">
        <f t="shared" si="5"/>
        <v>35</v>
      </c>
      <c r="AH20" s="24">
        <v>3900</v>
      </c>
      <c r="AK20" s="20">
        <v>15</v>
      </c>
      <c r="AL20" s="20">
        <v>2</v>
      </c>
      <c r="AN20" s="20">
        <v>15</v>
      </c>
      <c r="AO20" s="20">
        <f t="shared" si="6"/>
        <v>3</v>
      </c>
      <c r="AQ20" s="20">
        <v>15</v>
      </c>
      <c r="AR20" s="20">
        <f t="shared" si="7"/>
        <v>4</v>
      </c>
      <c r="AT20" s="20">
        <v>15</v>
      </c>
      <c r="AU20" s="20">
        <f t="shared" si="8"/>
        <v>5</v>
      </c>
      <c r="AX20" s="20">
        <v>15</v>
      </c>
      <c r="AY20" s="16">
        <f>SUMIFS($E$5:$E$104,$AL$6:$AL$105,"="&amp;AX20)+SUMIFS($N$5:$N$104,$AO$6:$AO$105,"="&amp;AX20)+SUMIFS($W$5:$W$104,$AR$6:$AR$105,"="&amp;AX20)+SUMIFS($AF$5:$AF$104,$AU$6:$AU$105,"="&amp;AX20)</f>
        <v>480</v>
      </c>
      <c r="AZ20" s="16">
        <f>INDEX($F$5:$F$104,MATCH(AX20,$AL$5:$AL$105,1)-1)+INDEX($O$5:$O$104,MATCH(AX20,$AO$5:$AO$105,1)-1)+INDEX($X$5:$X$104,MATCH(AX20,$AR$5:$AR$105,1)-1)+INDEX($AG$5:$AG$104,MATCH(AX20,$AU$5:$AU$105,1)-1)</f>
        <v>275</v>
      </c>
      <c r="BA20" s="16">
        <f>SUMIFS($G$5:$G$104,$AL$6:$AL$105,"="&amp;AX20)+SUMIFS($P$5:$P$104,$AO$6:$AO$105,"="&amp;AX20)+SUMIFS($Y$5:$Y$104,$AR$6:$AR$105,"="&amp;AX20)+SUMIFS($AH$5:$AH$104,$AU$6:$AU$105,"="&amp;AX20)</f>
        <v>73100</v>
      </c>
      <c r="BC20" s="20">
        <v>16</v>
      </c>
      <c r="BD20" s="24">
        <v>10</v>
      </c>
      <c r="BG20" s="24">
        <v>2</v>
      </c>
      <c r="BH20" s="24">
        <f>BH19*$BH$17+$BG$17</f>
        <v>1.51</v>
      </c>
      <c r="BI20" s="22">
        <f t="shared" ref="BI20:BI43" si="10">BH20/BI$17</f>
        <v>7.9305400409853642E-3</v>
      </c>
      <c r="BJ20" s="16">
        <f t="shared" ref="BJ20:BJ44" si="11">INT($BH$14/$BH$9*$BI20*BH$6/5)*5</f>
        <v>0</v>
      </c>
      <c r="BK20" s="16">
        <f t="shared" ref="BK20:BK44" si="12">INT($BH$14/$BH$9*$BI20*BI$6/5)*5</f>
        <v>0</v>
      </c>
      <c r="BL20" s="16">
        <f t="shared" ref="BL20:BL44" si="13">INT($BH$14/$BH$9*$BI20*BJ$6/5)*5</f>
        <v>0</v>
      </c>
      <c r="BM20" s="16">
        <f t="shared" ref="BM20:BM44" si="14">INT($BH$14/$BH$9*$BI20*BK$6/5)*5</f>
        <v>0</v>
      </c>
      <c r="BN20" s="16">
        <f t="shared" ref="BN20:BN44" si="15">INT($BH$14/$BH$9*$BI20*BL$6/5)*5</f>
        <v>0</v>
      </c>
      <c r="BO20" s="16">
        <f t="shared" ref="BO20:BO44" si="16">INT($BH$14/$BH$9*$BI20*BM$6/5)*5</f>
        <v>0</v>
      </c>
      <c r="BP20" s="16">
        <f t="shared" ref="BP20:BP44" si="17">INT($BH$14/$BH$9*$BI20*BN$6/5)*5</f>
        <v>0</v>
      </c>
      <c r="BR20" s="24">
        <v>2</v>
      </c>
      <c r="BS20" s="24">
        <v>1</v>
      </c>
    </row>
    <row r="21" spans="1:71" ht="16.5" x14ac:dyDescent="0.2">
      <c r="A21" s="19">
        <v>17</v>
      </c>
      <c r="B21" s="27">
        <v>6</v>
      </c>
      <c r="C21" s="27">
        <v>30</v>
      </c>
      <c r="D21" s="27">
        <f>INDEX(章节关卡!$C$6:$C$20,芦花古楼!B21)*芦花古楼!C21</f>
        <v>600</v>
      </c>
      <c r="E21" s="24">
        <f t="shared" si="0"/>
        <v>20</v>
      </c>
      <c r="F21" s="24">
        <f t="shared" si="1"/>
        <v>35</v>
      </c>
      <c r="G21" s="24">
        <v>4050</v>
      </c>
      <c r="J21" s="19">
        <v>17</v>
      </c>
      <c r="K21" s="27">
        <v>6</v>
      </c>
      <c r="L21" s="27">
        <v>45</v>
      </c>
      <c r="M21" s="27">
        <f>INDEX(章节关卡!$C$6:$C$20,芦花古楼!K21)*芦花古楼!L21</f>
        <v>900</v>
      </c>
      <c r="N21" s="24">
        <f t="shared" si="2"/>
        <v>25</v>
      </c>
      <c r="O21" s="24">
        <f t="shared" si="3"/>
        <v>35</v>
      </c>
      <c r="P21" s="24">
        <v>4050</v>
      </c>
      <c r="S21" s="19">
        <v>17</v>
      </c>
      <c r="T21" s="27">
        <v>7</v>
      </c>
      <c r="U21" s="27">
        <v>60</v>
      </c>
      <c r="V21" s="27">
        <f>INDEX(章节关卡!$C$6:$C$20,芦花古楼!T21)*芦花古楼!U21</f>
        <v>1500</v>
      </c>
      <c r="W21" s="24">
        <f>INT((S21-1)/5+3)*5</f>
        <v>30</v>
      </c>
      <c r="X21" s="24">
        <f>INT(S21/5)*5+20</f>
        <v>35</v>
      </c>
      <c r="Y21" s="24">
        <v>4050</v>
      </c>
      <c r="AB21" s="19">
        <v>17</v>
      </c>
      <c r="AC21" s="27">
        <v>7</v>
      </c>
      <c r="AD21" s="27">
        <v>60</v>
      </c>
      <c r="AE21" s="27">
        <f>INDEX(章节关卡!$C$6:$C$20,芦花古楼!AC21)*芦花古楼!AD21</f>
        <v>1500</v>
      </c>
      <c r="AF21" s="24">
        <f t="shared" si="4"/>
        <v>35</v>
      </c>
      <c r="AG21" s="24">
        <f t="shared" si="5"/>
        <v>35</v>
      </c>
      <c r="AH21" s="24">
        <v>4050</v>
      </c>
      <c r="AK21" s="20">
        <v>16</v>
      </c>
      <c r="AL21" s="20">
        <v>2</v>
      </c>
      <c r="AN21" s="20">
        <v>16</v>
      </c>
      <c r="AO21" s="20">
        <f t="shared" si="6"/>
        <v>3</v>
      </c>
      <c r="AQ21" s="20">
        <v>16</v>
      </c>
      <c r="AR21" s="20">
        <f t="shared" si="7"/>
        <v>4</v>
      </c>
      <c r="AT21" s="20">
        <v>16</v>
      </c>
      <c r="AU21" s="20">
        <f t="shared" si="8"/>
        <v>5</v>
      </c>
      <c r="AX21" s="20">
        <v>16</v>
      </c>
      <c r="AY21" s="16">
        <f>SUMIFS($E$5:$E$104,$AL$6:$AL$105,"="&amp;AX21)+SUMIFS($N$5:$N$104,$AO$6:$AO$105,"="&amp;AX21)+SUMIFS($W$5:$W$104,$AR$6:$AR$105,"="&amp;AX21)+SUMIFS($AF$5:$AF$104,$AU$6:$AU$105,"="&amp;AX21)</f>
        <v>495</v>
      </c>
      <c r="AZ21" s="16">
        <f>INDEX($F$5:$F$104,MATCH(AX21,$AL$5:$AL$105,1)-1)+INDEX($O$5:$O$104,MATCH(AX21,$AO$5:$AO$105,1)-1)+INDEX($X$5:$X$104,MATCH(AX21,$AR$5:$AR$105,1)-1)+INDEX($AG$5:$AG$104,MATCH(AX21,$AU$5:$AU$105,1)-1)</f>
        <v>285</v>
      </c>
      <c r="BA21" s="16">
        <f>SUMIFS($G$5:$G$104,$AL$6:$AL$105,"="&amp;AX21)+SUMIFS($P$5:$P$104,$AO$6:$AO$105,"="&amp;AX21)+SUMIFS($Y$5:$Y$104,$AR$6:$AR$105,"="&amp;AX21)+SUMIFS($AH$5:$AH$104,$AU$6:$AU$105,"="&amp;AX21)</f>
        <v>76050</v>
      </c>
      <c r="BC21" s="20">
        <v>17</v>
      </c>
      <c r="BD21" s="24">
        <v>10</v>
      </c>
      <c r="BG21" s="24">
        <v>3</v>
      </c>
      <c r="BH21" s="24">
        <f t="shared" ref="BH21:BH43" si="18">BH20*$BH$17+$BG$17</f>
        <v>2.0251000000000001</v>
      </c>
      <c r="BI21" s="22">
        <f t="shared" si="10"/>
        <v>1.0635852077483087E-2</v>
      </c>
      <c r="BJ21" s="16">
        <f t="shared" si="11"/>
        <v>0</v>
      </c>
      <c r="BK21" s="16">
        <f t="shared" si="12"/>
        <v>0</v>
      </c>
      <c r="BL21" s="16">
        <f t="shared" si="13"/>
        <v>0</v>
      </c>
      <c r="BM21" s="16">
        <f t="shared" si="14"/>
        <v>0</v>
      </c>
      <c r="BN21" s="16">
        <f t="shared" si="15"/>
        <v>0</v>
      </c>
      <c r="BO21" s="16">
        <f t="shared" si="16"/>
        <v>0</v>
      </c>
      <c r="BP21" s="16">
        <f t="shared" si="17"/>
        <v>0</v>
      </c>
      <c r="BR21" s="24">
        <v>3</v>
      </c>
      <c r="BS21" s="24">
        <v>2</v>
      </c>
    </row>
    <row r="22" spans="1:71" ht="16.5" x14ac:dyDescent="0.2">
      <c r="A22" s="19">
        <v>18</v>
      </c>
      <c r="B22" s="27">
        <v>6</v>
      </c>
      <c r="C22" s="27">
        <v>30</v>
      </c>
      <c r="D22" s="27">
        <f>INDEX(章节关卡!$C$6:$C$20,芦花古楼!B22)*芦花古楼!C22</f>
        <v>600</v>
      </c>
      <c r="E22" s="24">
        <f t="shared" si="0"/>
        <v>20</v>
      </c>
      <c r="F22" s="24">
        <f t="shared" si="1"/>
        <v>35</v>
      </c>
      <c r="G22" s="24">
        <v>4200</v>
      </c>
      <c r="J22" s="19">
        <v>18</v>
      </c>
      <c r="K22" s="27">
        <v>6</v>
      </c>
      <c r="L22" s="27">
        <v>45</v>
      </c>
      <c r="M22" s="27">
        <f>INDEX(章节关卡!$C$6:$C$20,芦花古楼!K22)*芦花古楼!L22</f>
        <v>900</v>
      </c>
      <c r="N22" s="24">
        <f t="shared" si="2"/>
        <v>25</v>
      </c>
      <c r="O22" s="24">
        <f t="shared" si="3"/>
        <v>35</v>
      </c>
      <c r="P22" s="24">
        <v>4200</v>
      </c>
      <c r="S22" s="19">
        <v>18</v>
      </c>
      <c r="T22" s="27">
        <v>7</v>
      </c>
      <c r="U22" s="27">
        <v>60</v>
      </c>
      <c r="V22" s="27">
        <f>INDEX(章节关卡!$C$6:$C$20,芦花古楼!T22)*芦花古楼!U22</f>
        <v>1500</v>
      </c>
      <c r="W22" s="24">
        <f>INT((S22-1)/5+3)*5</f>
        <v>30</v>
      </c>
      <c r="X22" s="24">
        <f>INT(S22/5)*5+20</f>
        <v>35</v>
      </c>
      <c r="Y22" s="24">
        <v>4200</v>
      </c>
      <c r="AB22" s="19">
        <v>18</v>
      </c>
      <c r="AC22" s="27">
        <v>7</v>
      </c>
      <c r="AD22" s="27">
        <v>60</v>
      </c>
      <c r="AE22" s="27">
        <f>INDEX(章节关卡!$C$6:$C$20,芦花古楼!AC22)*芦花古楼!AD22</f>
        <v>1500</v>
      </c>
      <c r="AF22" s="24">
        <f t="shared" si="4"/>
        <v>35</v>
      </c>
      <c r="AG22" s="24">
        <f t="shared" si="5"/>
        <v>35</v>
      </c>
      <c r="AH22" s="24">
        <v>4200</v>
      </c>
      <c r="AK22" s="20">
        <v>17</v>
      </c>
      <c r="AL22" s="20">
        <v>2</v>
      </c>
      <c r="AN22" s="20">
        <v>17</v>
      </c>
      <c r="AO22" s="20">
        <f t="shared" si="6"/>
        <v>3</v>
      </c>
      <c r="AQ22" s="20">
        <v>17</v>
      </c>
      <c r="AR22" s="20">
        <f t="shared" si="7"/>
        <v>4</v>
      </c>
      <c r="AT22" s="20">
        <v>17</v>
      </c>
      <c r="AU22" s="20">
        <f t="shared" si="8"/>
        <v>5</v>
      </c>
      <c r="AX22" s="20">
        <v>17</v>
      </c>
      <c r="AY22" s="16">
        <f>SUMIFS($E$5:$E$104,$AL$6:$AL$105,"="&amp;AX22)+SUMIFS($N$5:$N$104,$AO$6:$AO$105,"="&amp;AX22)+SUMIFS($W$5:$W$104,$AR$6:$AR$105,"="&amp;AX22)+SUMIFS($AF$5:$AF$104,$AU$6:$AU$105,"="&amp;AX22)</f>
        <v>515</v>
      </c>
      <c r="AZ22" s="16">
        <f>INDEX($F$5:$F$104,MATCH(AX22,$AL$5:$AL$105,1)-1)+INDEX($O$5:$O$104,MATCH(AX22,$AO$5:$AO$105,1)-1)+INDEX($X$5:$X$104,MATCH(AX22,$AR$5:$AR$105,1)-1)+INDEX($AG$5:$AG$104,MATCH(AX22,$AU$5:$AU$105,1)-1)</f>
        <v>290</v>
      </c>
      <c r="BA22" s="16">
        <f>SUMIFS($G$5:$G$104,$AL$6:$AL$105,"="&amp;AX22)+SUMIFS($P$5:$P$104,$AO$6:$AO$105,"="&amp;AX22)+SUMIFS($Y$5:$Y$104,$AR$6:$AR$105,"="&amp;AX22)+SUMIFS($AH$5:$AH$104,$AU$6:$AU$105,"="&amp;AX22)</f>
        <v>79200</v>
      </c>
      <c r="BC22" s="20">
        <v>18</v>
      </c>
      <c r="BD22" s="24">
        <v>10</v>
      </c>
      <c r="BG22" s="24">
        <v>4</v>
      </c>
      <c r="BH22" s="24">
        <f t="shared" si="18"/>
        <v>2.5453510000000001</v>
      </c>
      <c r="BI22" s="22">
        <f t="shared" si="10"/>
        <v>1.3368217234345788E-2</v>
      </c>
      <c r="BJ22" s="16">
        <f t="shared" si="11"/>
        <v>0</v>
      </c>
      <c r="BK22" s="16">
        <f t="shared" si="12"/>
        <v>0</v>
      </c>
      <c r="BL22" s="16">
        <f t="shared" si="13"/>
        <v>0</v>
      </c>
      <c r="BM22" s="16">
        <f t="shared" si="14"/>
        <v>0</v>
      </c>
      <c r="BN22" s="16">
        <f t="shared" si="15"/>
        <v>0</v>
      </c>
      <c r="BO22" s="16">
        <f t="shared" si="16"/>
        <v>0</v>
      </c>
      <c r="BP22" s="16">
        <f t="shared" si="17"/>
        <v>0</v>
      </c>
      <c r="BR22" s="24">
        <v>4</v>
      </c>
      <c r="BS22" s="24">
        <v>3</v>
      </c>
    </row>
    <row r="23" spans="1:71" ht="16.5" x14ac:dyDescent="0.2">
      <c r="A23" s="19">
        <v>19</v>
      </c>
      <c r="B23" s="27">
        <v>6</v>
      </c>
      <c r="C23" s="27">
        <v>30</v>
      </c>
      <c r="D23" s="27">
        <f>INDEX(章节关卡!$C$6:$C$20,芦花古楼!B23)*芦花古楼!C23</f>
        <v>600</v>
      </c>
      <c r="E23" s="24">
        <f t="shared" si="0"/>
        <v>20</v>
      </c>
      <c r="F23" s="24">
        <f t="shared" si="1"/>
        <v>35</v>
      </c>
      <c r="G23" s="24">
        <v>4350</v>
      </c>
      <c r="J23" s="19">
        <v>19</v>
      </c>
      <c r="K23" s="27">
        <v>6</v>
      </c>
      <c r="L23" s="27">
        <v>45</v>
      </c>
      <c r="M23" s="27">
        <f>INDEX(章节关卡!$C$6:$C$20,芦花古楼!K23)*芦花古楼!L23</f>
        <v>900</v>
      </c>
      <c r="N23" s="24">
        <f t="shared" si="2"/>
        <v>25</v>
      </c>
      <c r="O23" s="24">
        <f t="shared" si="3"/>
        <v>35</v>
      </c>
      <c r="P23" s="24">
        <v>4350</v>
      </c>
      <c r="S23" s="19">
        <v>19</v>
      </c>
      <c r="T23" s="27">
        <v>7</v>
      </c>
      <c r="U23" s="27">
        <v>60</v>
      </c>
      <c r="V23" s="27">
        <f>INDEX(章节关卡!$C$6:$C$20,芦花古楼!T23)*芦花古楼!U23</f>
        <v>1500</v>
      </c>
      <c r="W23" s="24">
        <f>INT((S23-1)/5+3)*5</f>
        <v>30</v>
      </c>
      <c r="X23" s="24">
        <f>INT(S23/5)*5+20</f>
        <v>35</v>
      </c>
      <c r="Y23" s="24">
        <v>4350</v>
      </c>
      <c r="AB23" s="19">
        <v>19</v>
      </c>
      <c r="AC23" s="27">
        <v>7</v>
      </c>
      <c r="AD23" s="27">
        <v>60</v>
      </c>
      <c r="AE23" s="27">
        <f>INDEX(章节关卡!$C$6:$C$20,芦花古楼!AC23)*芦花古楼!AD23</f>
        <v>1500</v>
      </c>
      <c r="AF23" s="24">
        <f t="shared" si="4"/>
        <v>35</v>
      </c>
      <c r="AG23" s="24">
        <f t="shared" si="5"/>
        <v>35</v>
      </c>
      <c r="AH23" s="24">
        <v>4350</v>
      </c>
      <c r="AK23" s="20">
        <v>18</v>
      </c>
      <c r="AL23" s="20">
        <v>3</v>
      </c>
      <c r="AN23" s="20">
        <v>18</v>
      </c>
      <c r="AO23" s="20">
        <f t="shared" si="6"/>
        <v>4</v>
      </c>
      <c r="AQ23" s="20">
        <v>18</v>
      </c>
      <c r="AR23" s="20">
        <f t="shared" si="7"/>
        <v>5</v>
      </c>
      <c r="AT23" s="20">
        <v>18</v>
      </c>
      <c r="AU23" s="20">
        <f t="shared" si="8"/>
        <v>6</v>
      </c>
      <c r="AX23" s="20">
        <v>18</v>
      </c>
      <c r="AY23" s="16">
        <f>SUMIFS($E$5:$E$104,$AL$6:$AL$105,"="&amp;AX23)+SUMIFS($N$5:$N$104,$AO$6:$AO$105,"="&amp;AX23)+SUMIFS($W$5:$W$104,$AR$6:$AR$105,"="&amp;AX23)+SUMIFS($AF$5:$AF$104,$AU$6:$AU$105,"="&amp;AX23)</f>
        <v>525</v>
      </c>
      <c r="AZ23" s="16">
        <f>INDEX($F$5:$F$104,MATCH(AX23,$AL$5:$AL$105,1)-1)+INDEX($O$5:$O$104,MATCH(AX23,$AO$5:$AO$105,1)-1)+INDEX($X$5:$X$104,MATCH(AX23,$AR$5:$AR$105,1)-1)+INDEX($AG$5:$AG$104,MATCH(AX23,$AU$5:$AU$105,1)-1)</f>
        <v>300</v>
      </c>
      <c r="BA23" s="16">
        <f>SUMIFS($G$5:$G$104,$AL$6:$AL$105,"="&amp;AX23)+SUMIFS($P$5:$P$104,$AO$6:$AO$105,"="&amp;AX23)+SUMIFS($Y$5:$Y$104,$AR$6:$AR$105,"="&amp;AX23)+SUMIFS($AH$5:$AH$104,$AU$6:$AU$105,"="&amp;AX23)</f>
        <v>82400</v>
      </c>
      <c r="BC23" s="20">
        <v>19</v>
      </c>
      <c r="BD23" s="24">
        <v>10</v>
      </c>
      <c r="BG23" s="24">
        <v>5</v>
      </c>
      <c r="BH23" s="24">
        <f t="shared" si="18"/>
        <v>3.0708045100000003</v>
      </c>
      <c r="BI23" s="22">
        <f t="shared" si="10"/>
        <v>1.6127906042777116E-2</v>
      </c>
      <c r="BJ23" s="16">
        <f t="shared" si="11"/>
        <v>0</v>
      </c>
      <c r="BK23" s="16">
        <f t="shared" si="12"/>
        <v>0</v>
      </c>
      <c r="BL23" s="16">
        <f t="shared" si="13"/>
        <v>0</v>
      </c>
      <c r="BM23" s="16">
        <f t="shared" si="14"/>
        <v>0</v>
      </c>
      <c r="BN23" s="16">
        <f t="shared" si="15"/>
        <v>0</v>
      </c>
      <c r="BO23" s="16">
        <f t="shared" si="16"/>
        <v>0</v>
      </c>
      <c r="BP23" s="16">
        <f t="shared" si="17"/>
        <v>0</v>
      </c>
      <c r="BR23" s="24">
        <v>5</v>
      </c>
      <c r="BS23" s="24">
        <v>3</v>
      </c>
    </row>
    <row r="24" spans="1:71" ht="16.5" x14ac:dyDescent="0.2">
      <c r="A24" s="19">
        <v>20</v>
      </c>
      <c r="B24" s="27">
        <v>6</v>
      </c>
      <c r="C24" s="27">
        <v>30</v>
      </c>
      <c r="D24" s="27">
        <f>INDEX(章节关卡!$C$6:$C$20,芦花古楼!B24)*芦花古楼!C24</f>
        <v>600</v>
      </c>
      <c r="E24" s="24">
        <f t="shared" si="0"/>
        <v>20</v>
      </c>
      <c r="F24" s="24">
        <f t="shared" si="1"/>
        <v>40</v>
      </c>
      <c r="G24" s="24">
        <v>4500</v>
      </c>
      <c r="J24" s="19">
        <v>20</v>
      </c>
      <c r="K24" s="27">
        <v>6</v>
      </c>
      <c r="L24" s="27">
        <v>45</v>
      </c>
      <c r="M24" s="27">
        <f>INDEX(章节关卡!$C$6:$C$20,芦花古楼!K24)*芦花古楼!L24</f>
        <v>900</v>
      </c>
      <c r="N24" s="24">
        <f t="shared" si="2"/>
        <v>25</v>
      </c>
      <c r="O24" s="24">
        <f t="shared" si="3"/>
        <v>40</v>
      </c>
      <c r="P24" s="24">
        <v>4500</v>
      </c>
      <c r="S24" s="19">
        <v>20</v>
      </c>
      <c r="T24" s="27">
        <v>8</v>
      </c>
      <c r="U24" s="27">
        <v>60</v>
      </c>
      <c r="V24" s="27">
        <f>INDEX(章节关卡!$C$6:$C$20,芦花古楼!T24)*芦花古楼!U24</f>
        <v>1800</v>
      </c>
      <c r="W24" s="24">
        <f>INT((S24-1)/5+3)*5</f>
        <v>30</v>
      </c>
      <c r="X24" s="24">
        <f>INT(S24/5)*5+20</f>
        <v>40</v>
      </c>
      <c r="Y24" s="24">
        <v>4500</v>
      </c>
      <c r="AB24" s="19">
        <v>20</v>
      </c>
      <c r="AC24" s="27">
        <v>8</v>
      </c>
      <c r="AD24" s="27">
        <v>60</v>
      </c>
      <c r="AE24" s="27">
        <f>INDEX(章节关卡!$C$6:$C$20,芦花古楼!AC24)*芦花古楼!AD24</f>
        <v>1800</v>
      </c>
      <c r="AF24" s="24">
        <f t="shared" si="4"/>
        <v>35</v>
      </c>
      <c r="AG24" s="24">
        <f t="shared" si="5"/>
        <v>40</v>
      </c>
      <c r="AH24" s="24">
        <v>4500</v>
      </c>
      <c r="AK24" s="20">
        <v>19</v>
      </c>
      <c r="AL24" s="20">
        <v>3</v>
      </c>
      <c r="AN24" s="20">
        <v>19</v>
      </c>
      <c r="AO24" s="20">
        <f t="shared" si="6"/>
        <v>4</v>
      </c>
      <c r="AQ24" s="20">
        <v>19</v>
      </c>
      <c r="AR24" s="20">
        <f t="shared" si="7"/>
        <v>5</v>
      </c>
      <c r="AT24" s="20">
        <v>19</v>
      </c>
      <c r="AU24" s="20">
        <f t="shared" si="8"/>
        <v>6</v>
      </c>
      <c r="AX24" s="20">
        <v>19</v>
      </c>
      <c r="AY24" s="16">
        <f>SUMIFS($E$5:$E$104,$AL$6:$AL$105,"="&amp;AX24)+SUMIFS($N$5:$N$104,$AO$6:$AO$105,"="&amp;AX24)+SUMIFS($W$5:$W$104,$AR$6:$AR$105,"="&amp;AX24)+SUMIFS($AF$5:$AF$104,$AU$6:$AU$105,"="&amp;AX24)</f>
        <v>480</v>
      </c>
      <c r="AZ24" s="16">
        <f>INDEX($F$5:$F$104,MATCH(AX24,$AL$5:$AL$105,1)-1)+INDEX($O$5:$O$104,MATCH(AX24,$AO$5:$AO$105,1)-1)+INDEX($X$5:$X$104,MATCH(AX24,$AR$5:$AR$105,1)-1)+INDEX($AG$5:$AG$104,MATCH(AX24,$AU$5:$AU$105,1)-1)</f>
        <v>310</v>
      </c>
      <c r="BA24" s="16">
        <f>SUMIFS($G$5:$G$104,$AL$6:$AL$105,"="&amp;AX24)+SUMIFS($P$5:$P$104,$AO$6:$AO$105,"="&amp;AX24)+SUMIFS($Y$5:$Y$104,$AR$6:$AR$105,"="&amp;AX24)+SUMIFS($AH$5:$AH$104,$AU$6:$AU$105,"="&amp;AX24)</f>
        <v>74200</v>
      </c>
      <c r="BC24" s="20">
        <v>20</v>
      </c>
      <c r="BD24" s="24">
        <v>20</v>
      </c>
      <c r="BG24" s="24">
        <v>6</v>
      </c>
      <c r="BH24" s="24">
        <f t="shared" si="18"/>
        <v>3.6015125551000002</v>
      </c>
      <c r="BI24" s="22">
        <f t="shared" si="10"/>
        <v>1.8915191739292753E-2</v>
      </c>
      <c r="BJ24" s="16">
        <f t="shared" si="11"/>
        <v>0</v>
      </c>
      <c r="BK24" s="16">
        <f t="shared" si="12"/>
        <v>0</v>
      </c>
      <c r="BL24" s="16">
        <f t="shared" si="13"/>
        <v>0</v>
      </c>
      <c r="BM24" s="16">
        <f t="shared" si="14"/>
        <v>0</v>
      </c>
      <c r="BN24" s="16">
        <f t="shared" si="15"/>
        <v>0</v>
      </c>
      <c r="BO24" s="16">
        <f t="shared" si="16"/>
        <v>0</v>
      </c>
      <c r="BP24" s="16">
        <f t="shared" si="17"/>
        <v>0</v>
      </c>
      <c r="BR24" s="24">
        <v>6</v>
      </c>
      <c r="BS24" s="24">
        <v>5</v>
      </c>
    </row>
    <row r="25" spans="1:71" ht="16.5" x14ac:dyDescent="0.2">
      <c r="A25" s="19">
        <v>21</v>
      </c>
      <c r="B25" s="27">
        <v>7</v>
      </c>
      <c r="C25" s="27">
        <v>30</v>
      </c>
      <c r="D25" s="27">
        <f>INDEX(章节关卡!$C$6:$C$20,芦花古楼!B25)*芦花古楼!C25</f>
        <v>750</v>
      </c>
      <c r="E25" s="24">
        <f t="shared" si="0"/>
        <v>25</v>
      </c>
      <c r="F25" s="24">
        <f t="shared" si="1"/>
        <v>40</v>
      </c>
      <c r="G25" s="24">
        <v>4650</v>
      </c>
      <c r="J25" s="19">
        <v>21</v>
      </c>
      <c r="K25" s="27">
        <v>6</v>
      </c>
      <c r="L25" s="27">
        <v>45</v>
      </c>
      <c r="M25" s="27">
        <f>INDEX(章节关卡!$C$6:$C$20,芦花古楼!K25)*芦花古楼!L25</f>
        <v>900</v>
      </c>
      <c r="N25" s="24">
        <f t="shared" si="2"/>
        <v>30</v>
      </c>
      <c r="O25" s="24">
        <f t="shared" si="3"/>
        <v>40</v>
      </c>
      <c r="P25" s="24">
        <v>4650</v>
      </c>
      <c r="S25" s="19">
        <v>21</v>
      </c>
      <c r="T25" s="27">
        <v>8</v>
      </c>
      <c r="U25" s="27">
        <v>60</v>
      </c>
      <c r="V25" s="27">
        <f>INDEX(章节关卡!$C$6:$C$20,芦花古楼!T25)*芦花古楼!U25</f>
        <v>1800</v>
      </c>
      <c r="W25" s="24">
        <f>INT((S25-1)/5+3)*5</f>
        <v>35</v>
      </c>
      <c r="X25" s="24">
        <f>INT(S25/5)*5+20</f>
        <v>40</v>
      </c>
      <c r="Y25" s="24">
        <v>4650</v>
      </c>
      <c r="AB25" s="19">
        <v>21</v>
      </c>
      <c r="AC25" s="27">
        <v>8</v>
      </c>
      <c r="AD25" s="27">
        <v>60</v>
      </c>
      <c r="AE25" s="27">
        <f>INDEX(章节关卡!$C$6:$C$20,芦花古楼!AC25)*芦花古楼!AD25</f>
        <v>1800</v>
      </c>
      <c r="AF25" s="24">
        <f t="shared" si="4"/>
        <v>40</v>
      </c>
      <c r="AG25" s="24">
        <f t="shared" si="5"/>
        <v>40</v>
      </c>
      <c r="AH25" s="24">
        <v>4650</v>
      </c>
      <c r="AK25" s="20">
        <v>20</v>
      </c>
      <c r="AL25" s="20">
        <v>3</v>
      </c>
      <c r="AN25" s="20">
        <v>20</v>
      </c>
      <c r="AO25" s="20">
        <f t="shared" si="6"/>
        <v>4</v>
      </c>
      <c r="AQ25" s="20">
        <v>20</v>
      </c>
      <c r="AR25" s="20">
        <f t="shared" si="7"/>
        <v>5</v>
      </c>
      <c r="AT25" s="20">
        <v>20</v>
      </c>
      <c r="AU25" s="20">
        <f t="shared" si="8"/>
        <v>6</v>
      </c>
      <c r="AX25" s="20">
        <v>20</v>
      </c>
      <c r="AY25" s="16">
        <f>SUMIFS($E$5:$E$104,$AL$6:$AL$105,"="&amp;AX25)+SUMIFS($N$5:$N$104,$AO$6:$AO$105,"="&amp;AX25)+SUMIFS($W$5:$W$104,$AR$6:$AR$105,"="&amp;AX25)+SUMIFS($AF$5:$AF$104,$AU$6:$AU$105,"="&amp;AX25)</f>
        <v>425</v>
      </c>
      <c r="AZ25" s="16">
        <f>INDEX($F$5:$F$104,MATCH(AX25,$AL$5:$AL$105,1)-1)+INDEX($O$5:$O$104,MATCH(AX25,$AO$5:$AO$105,1)-1)+INDEX($X$5:$X$104,MATCH(AX25,$AR$5:$AR$105,1)-1)+INDEX($AG$5:$AG$104,MATCH(AX25,$AU$5:$AU$105,1)-1)</f>
        <v>315</v>
      </c>
      <c r="BA25" s="16">
        <f>SUMIFS($G$5:$G$104,$AL$6:$AL$105,"="&amp;AX25)+SUMIFS($P$5:$P$104,$AO$6:$AO$105,"="&amp;AX25)+SUMIFS($Y$5:$Y$104,$AR$6:$AR$105,"="&amp;AX25)+SUMIFS($AH$5:$AH$104,$AU$6:$AU$105,"="&amp;AX25)</f>
        <v>65400</v>
      </c>
      <c r="BC25" s="20">
        <v>21</v>
      </c>
      <c r="BD25" s="24">
        <v>20</v>
      </c>
      <c r="BG25" s="24">
        <v>7</v>
      </c>
      <c r="BH25" s="24">
        <f t="shared" si="18"/>
        <v>4.1375276806510008</v>
      </c>
      <c r="BI25" s="22">
        <f t="shared" si="10"/>
        <v>2.1730350292773554E-2</v>
      </c>
      <c r="BJ25" s="16">
        <f t="shared" si="11"/>
        <v>0</v>
      </c>
      <c r="BK25" s="16">
        <f t="shared" si="12"/>
        <v>0</v>
      </c>
      <c r="BL25" s="16">
        <f t="shared" si="13"/>
        <v>0</v>
      </c>
      <c r="BM25" s="16">
        <f t="shared" si="14"/>
        <v>0</v>
      </c>
      <c r="BN25" s="16">
        <f t="shared" si="15"/>
        <v>0</v>
      </c>
      <c r="BO25" s="16">
        <f t="shared" si="16"/>
        <v>0</v>
      </c>
      <c r="BP25" s="16">
        <f t="shared" si="17"/>
        <v>0</v>
      </c>
      <c r="BR25" s="24">
        <v>7</v>
      </c>
      <c r="BS25" s="24">
        <v>5</v>
      </c>
    </row>
    <row r="26" spans="1:71" ht="16.5" x14ac:dyDescent="0.2">
      <c r="A26" s="19">
        <v>22</v>
      </c>
      <c r="B26" s="27">
        <v>7</v>
      </c>
      <c r="C26" s="27">
        <v>30</v>
      </c>
      <c r="D26" s="27">
        <f>INDEX(章节关卡!$C$6:$C$20,芦花古楼!B26)*芦花古楼!C26</f>
        <v>750</v>
      </c>
      <c r="E26" s="24">
        <f t="shared" si="0"/>
        <v>25</v>
      </c>
      <c r="F26" s="24">
        <f t="shared" si="1"/>
        <v>40</v>
      </c>
      <c r="G26" s="24">
        <v>4800</v>
      </c>
      <c r="J26" s="19">
        <v>22</v>
      </c>
      <c r="K26" s="27">
        <v>6</v>
      </c>
      <c r="L26" s="27">
        <v>45</v>
      </c>
      <c r="M26" s="27">
        <f>INDEX(章节关卡!$C$6:$C$20,芦花古楼!K26)*芦花古楼!L26</f>
        <v>900</v>
      </c>
      <c r="N26" s="24">
        <f t="shared" si="2"/>
        <v>30</v>
      </c>
      <c r="O26" s="24">
        <f t="shared" si="3"/>
        <v>40</v>
      </c>
      <c r="P26" s="24">
        <v>4800</v>
      </c>
      <c r="S26" s="19">
        <v>22</v>
      </c>
      <c r="T26" s="27">
        <v>8</v>
      </c>
      <c r="U26" s="27">
        <v>60</v>
      </c>
      <c r="V26" s="27">
        <f>INDEX(章节关卡!$C$6:$C$20,芦花古楼!T26)*芦花古楼!U26</f>
        <v>1800</v>
      </c>
      <c r="W26" s="24">
        <f>INT((S26-1)/5+3)*5</f>
        <v>35</v>
      </c>
      <c r="X26" s="24">
        <f>INT(S26/5)*5+20</f>
        <v>40</v>
      </c>
      <c r="Y26" s="24">
        <v>4800</v>
      </c>
      <c r="AB26" s="19">
        <v>22</v>
      </c>
      <c r="AC26" s="27">
        <v>8</v>
      </c>
      <c r="AD26" s="27">
        <v>60</v>
      </c>
      <c r="AE26" s="27">
        <f>INDEX(章节关卡!$C$6:$C$20,芦花古楼!AC26)*芦花古楼!AD26</f>
        <v>1800</v>
      </c>
      <c r="AF26" s="24">
        <f t="shared" si="4"/>
        <v>40</v>
      </c>
      <c r="AG26" s="24">
        <f t="shared" si="5"/>
        <v>40</v>
      </c>
      <c r="AH26" s="24">
        <v>4800</v>
      </c>
      <c r="AK26" s="20">
        <v>21</v>
      </c>
      <c r="AL26" s="20">
        <v>3</v>
      </c>
      <c r="AN26" s="20">
        <v>21</v>
      </c>
      <c r="AO26" s="20">
        <f t="shared" si="6"/>
        <v>4</v>
      </c>
      <c r="AQ26" s="20">
        <v>21</v>
      </c>
      <c r="AR26" s="20">
        <f t="shared" si="7"/>
        <v>5</v>
      </c>
      <c r="AT26" s="20">
        <v>21</v>
      </c>
      <c r="AU26" s="20">
        <f t="shared" si="8"/>
        <v>6</v>
      </c>
      <c r="AX26" s="20">
        <v>21</v>
      </c>
      <c r="AY26" s="16">
        <f>SUMIFS($E$5:$E$104,$AL$6:$AL$105,"="&amp;AX26)+SUMIFS($N$5:$N$104,$AO$6:$AO$105,"="&amp;AX26)+SUMIFS($W$5:$W$104,$AR$6:$AR$105,"="&amp;AX26)+SUMIFS($AF$5:$AF$104,$AU$6:$AU$105,"="&amp;AX26)</f>
        <v>360</v>
      </c>
      <c r="AZ26" s="16">
        <f>INDEX($F$5:$F$104,MATCH(AX26,$AL$5:$AL$105,1)-1)+INDEX($O$5:$O$104,MATCH(AX26,$AO$5:$AO$105,1)-1)+INDEX($X$5:$X$104,MATCH(AX26,$AR$5:$AR$105,1)-1)+INDEX($AG$5:$AG$104,MATCH(AX26,$AU$5:$AU$105,1)-1)</f>
        <v>320</v>
      </c>
      <c r="BA26" s="16">
        <f>SUMIFS($G$5:$G$104,$AL$6:$AL$105,"="&amp;AX26)+SUMIFS($P$5:$P$104,$AO$6:$AO$105,"="&amp;AX26)+SUMIFS($Y$5:$Y$104,$AR$6:$AR$105,"="&amp;AX26)+SUMIFS($AH$5:$AH$104,$AU$6:$AU$105,"="&amp;AX26)</f>
        <v>56000</v>
      </c>
      <c r="BC26" s="20">
        <v>22</v>
      </c>
      <c r="BD26" s="24">
        <v>20</v>
      </c>
      <c r="BG26" s="24">
        <v>8</v>
      </c>
      <c r="BH26" s="24">
        <f t="shared" si="18"/>
        <v>4.6789029574575105</v>
      </c>
      <c r="BI26" s="22">
        <f t="shared" si="10"/>
        <v>2.4573660431789157E-2</v>
      </c>
      <c r="BJ26" s="16">
        <f t="shared" si="11"/>
        <v>0</v>
      </c>
      <c r="BK26" s="16">
        <f t="shared" si="12"/>
        <v>0</v>
      </c>
      <c r="BL26" s="16">
        <f t="shared" si="13"/>
        <v>0</v>
      </c>
      <c r="BM26" s="16">
        <f t="shared" si="14"/>
        <v>0</v>
      </c>
      <c r="BN26" s="16">
        <f t="shared" si="15"/>
        <v>0</v>
      </c>
      <c r="BO26" s="16">
        <f t="shared" si="16"/>
        <v>0</v>
      </c>
      <c r="BP26" s="16">
        <f t="shared" si="17"/>
        <v>0</v>
      </c>
      <c r="BR26" s="24">
        <v>8</v>
      </c>
      <c r="BS26" s="24">
        <v>5</v>
      </c>
    </row>
    <row r="27" spans="1:71" ht="16.5" x14ac:dyDescent="0.2">
      <c r="A27" s="19">
        <v>23</v>
      </c>
      <c r="B27" s="27">
        <v>7</v>
      </c>
      <c r="C27" s="27">
        <v>30</v>
      </c>
      <c r="D27" s="27">
        <f>INDEX(章节关卡!$C$6:$C$20,芦花古楼!B27)*芦花古楼!C27</f>
        <v>750</v>
      </c>
      <c r="E27" s="24">
        <f t="shared" si="0"/>
        <v>25</v>
      </c>
      <c r="F27" s="24">
        <f t="shared" si="1"/>
        <v>40</v>
      </c>
      <c r="G27" s="24">
        <v>4950</v>
      </c>
      <c r="J27" s="19">
        <v>23</v>
      </c>
      <c r="K27" s="27">
        <v>6</v>
      </c>
      <c r="L27" s="27">
        <v>45</v>
      </c>
      <c r="M27" s="27">
        <f>INDEX(章节关卡!$C$6:$C$20,芦花古楼!K27)*芦花古楼!L27</f>
        <v>900</v>
      </c>
      <c r="N27" s="24">
        <f t="shared" si="2"/>
        <v>30</v>
      </c>
      <c r="O27" s="24">
        <f t="shared" si="3"/>
        <v>40</v>
      </c>
      <c r="P27" s="24">
        <v>4950</v>
      </c>
      <c r="S27" s="19">
        <v>23</v>
      </c>
      <c r="T27" s="27">
        <v>8</v>
      </c>
      <c r="U27" s="27">
        <v>60</v>
      </c>
      <c r="V27" s="27">
        <f>INDEX(章节关卡!$C$6:$C$20,芦花古楼!T27)*芦花古楼!U27</f>
        <v>1800</v>
      </c>
      <c r="W27" s="24">
        <f>INT((S27-1)/5+3)*5</f>
        <v>35</v>
      </c>
      <c r="X27" s="24">
        <f>INT(S27/5)*5+20</f>
        <v>40</v>
      </c>
      <c r="Y27" s="24">
        <v>4950</v>
      </c>
      <c r="AB27" s="19">
        <v>23</v>
      </c>
      <c r="AC27" s="27">
        <v>8</v>
      </c>
      <c r="AD27" s="27">
        <v>60</v>
      </c>
      <c r="AE27" s="27">
        <f>INDEX(章节关卡!$C$6:$C$20,芦花古楼!AC27)*芦花古楼!AD27</f>
        <v>1800</v>
      </c>
      <c r="AF27" s="24">
        <f t="shared" si="4"/>
        <v>40</v>
      </c>
      <c r="AG27" s="24">
        <f t="shared" si="5"/>
        <v>40</v>
      </c>
      <c r="AH27" s="24">
        <v>4950</v>
      </c>
      <c r="AK27" s="20">
        <v>22</v>
      </c>
      <c r="AL27" s="20">
        <v>3</v>
      </c>
      <c r="AN27" s="20">
        <v>22</v>
      </c>
      <c r="AO27" s="20">
        <f t="shared" si="6"/>
        <v>4</v>
      </c>
      <c r="AQ27" s="20">
        <v>22</v>
      </c>
      <c r="AR27" s="20">
        <f t="shared" si="7"/>
        <v>5</v>
      </c>
      <c r="AT27" s="20">
        <v>22</v>
      </c>
      <c r="AU27" s="20">
        <f t="shared" si="8"/>
        <v>6</v>
      </c>
      <c r="AX27" s="20">
        <v>22</v>
      </c>
      <c r="AY27" s="16">
        <f>SUMIFS($E$5:$E$104,$AL$6:$AL$105,"="&amp;AX27)+SUMIFS($N$5:$N$104,$AO$6:$AO$105,"="&amp;AX27)+SUMIFS($W$5:$W$104,$AR$6:$AR$105,"="&amp;AX27)+SUMIFS($AF$5:$AF$104,$AU$6:$AU$105,"="&amp;AX27)</f>
        <v>290</v>
      </c>
      <c r="AZ27" s="16">
        <f>INDEX($F$5:$F$104,MATCH(AX27,$AL$5:$AL$105,1)-1)+INDEX($O$5:$O$104,MATCH(AX27,$AO$5:$AO$105,1)-1)+INDEX($X$5:$X$104,MATCH(AX27,$AR$5:$AR$105,1)-1)+INDEX($AG$5:$AG$104,MATCH(AX27,$AU$5:$AU$105,1)-1)</f>
        <v>320</v>
      </c>
      <c r="BA27" s="16">
        <f>SUMIFS($G$5:$G$104,$AL$6:$AL$105,"="&amp;AX27)+SUMIFS($P$5:$P$104,$AO$6:$AO$105,"="&amp;AX27)+SUMIFS($Y$5:$Y$104,$AR$6:$AR$105,"="&amp;AX27)+SUMIFS($AH$5:$AH$104,$AU$6:$AU$105,"="&amp;AX27)</f>
        <v>46000</v>
      </c>
      <c r="BC27" s="20">
        <v>23</v>
      </c>
      <c r="BD27" s="24">
        <v>20</v>
      </c>
      <c r="BG27" s="24">
        <v>9</v>
      </c>
      <c r="BH27" s="24">
        <f t="shared" si="18"/>
        <v>5.2256919870320857</v>
      </c>
      <c r="BI27" s="22">
        <f t="shared" si="10"/>
        <v>2.7445403672194918E-2</v>
      </c>
      <c r="BJ27" s="16">
        <f t="shared" si="11"/>
        <v>0</v>
      </c>
      <c r="BK27" s="16">
        <f t="shared" si="12"/>
        <v>0</v>
      </c>
      <c r="BL27" s="16">
        <f t="shared" si="13"/>
        <v>0</v>
      </c>
      <c r="BM27" s="16">
        <f t="shared" si="14"/>
        <v>0</v>
      </c>
      <c r="BN27" s="16">
        <f t="shared" si="15"/>
        <v>0</v>
      </c>
      <c r="BO27" s="16">
        <f t="shared" si="16"/>
        <v>0</v>
      </c>
      <c r="BP27" s="16">
        <f t="shared" si="17"/>
        <v>0</v>
      </c>
      <c r="BR27" s="24">
        <v>9</v>
      </c>
      <c r="BS27" s="24">
        <v>5</v>
      </c>
    </row>
    <row r="28" spans="1:71" ht="16.5" x14ac:dyDescent="0.2">
      <c r="A28" s="19">
        <v>24</v>
      </c>
      <c r="B28" s="27">
        <v>7</v>
      </c>
      <c r="C28" s="27">
        <v>30</v>
      </c>
      <c r="D28" s="27">
        <f>INDEX(章节关卡!$C$6:$C$20,芦花古楼!B28)*芦花古楼!C28</f>
        <v>750</v>
      </c>
      <c r="E28" s="24">
        <f t="shared" si="0"/>
        <v>25</v>
      </c>
      <c r="F28" s="24">
        <f t="shared" si="1"/>
        <v>40</v>
      </c>
      <c r="G28" s="24">
        <v>5100</v>
      </c>
      <c r="J28" s="19">
        <v>24</v>
      </c>
      <c r="K28" s="27">
        <v>6</v>
      </c>
      <c r="L28" s="27">
        <v>45</v>
      </c>
      <c r="M28" s="27">
        <f>INDEX(章节关卡!$C$6:$C$20,芦花古楼!K28)*芦花古楼!L28</f>
        <v>900</v>
      </c>
      <c r="N28" s="24">
        <f t="shared" si="2"/>
        <v>30</v>
      </c>
      <c r="O28" s="24">
        <f t="shared" si="3"/>
        <v>40</v>
      </c>
      <c r="P28" s="24">
        <v>5100</v>
      </c>
      <c r="S28" s="19">
        <v>24</v>
      </c>
      <c r="T28" s="27">
        <v>8</v>
      </c>
      <c r="U28" s="27">
        <v>60</v>
      </c>
      <c r="V28" s="27">
        <f>INDEX(章节关卡!$C$6:$C$20,芦花古楼!T28)*芦花古楼!U28</f>
        <v>1800</v>
      </c>
      <c r="W28" s="24">
        <f>INT((S28-1)/5+3)*5</f>
        <v>35</v>
      </c>
      <c r="X28" s="24">
        <f>INT(S28/5)*5+20</f>
        <v>40</v>
      </c>
      <c r="Y28" s="24">
        <v>5100</v>
      </c>
      <c r="AB28" s="19">
        <v>24</v>
      </c>
      <c r="AC28" s="27">
        <v>8</v>
      </c>
      <c r="AD28" s="27">
        <v>60</v>
      </c>
      <c r="AE28" s="27">
        <f>INDEX(章节关卡!$C$6:$C$20,芦花古楼!AC28)*芦花古楼!AD28</f>
        <v>1800</v>
      </c>
      <c r="AF28" s="24">
        <f t="shared" si="4"/>
        <v>40</v>
      </c>
      <c r="AG28" s="24">
        <f t="shared" si="5"/>
        <v>40</v>
      </c>
      <c r="AH28" s="24">
        <v>5100</v>
      </c>
      <c r="AK28" s="20">
        <v>23</v>
      </c>
      <c r="AL28" s="20">
        <v>4</v>
      </c>
      <c r="AN28" s="20">
        <v>23</v>
      </c>
      <c r="AO28" s="20">
        <f t="shared" si="6"/>
        <v>5</v>
      </c>
      <c r="AQ28" s="20">
        <v>23</v>
      </c>
      <c r="AR28" s="20">
        <f t="shared" si="7"/>
        <v>6</v>
      </c>
      <c r="AT28" s="20">
        <v>23</v>
      </c>
      <c r="AU28" s="20">
        <f t="shared" si="8"/>
        <v>7</v>
      </c>
      <c r="AX28" s="20">
        <v>23</v>
      </c>
      <c r="AY28" s="16">
        <f>SUMIFS($E$5:$E$104,$AL$6:$AL$105,"="&amp;AX28)+SUMIFS($N$5:$N$104,$AO$6:$AO$105,"="&amp;AX28)+SUMIFS($W$5:$W$104,$AR$6:$AR$105,"="&amp;AX28)+SUMIFS($AF$5:$AF$104,$AU$6:$AU$105,"="&amp;AX28)</f>
        <v>290</v>
      </c>
      <c r="AZ28" s="16">
        <f>INDEX($F$5:$F$104,MATCH(AX28,$AL$5:$AL$105,1)-1)+INDEX($O$5:$O$104,MATCH(AX28,$AO$5:$AO$105,1)-1)+INDEX($X$5:$X$104,MATCH(AX28,$AR$5:$AR$105,1)-1)+INDEX($AG$5:$AG$104,MATCH(AX28,$AU$5:$AU$105,1)-1)</f>
        <v>325</v>
      </c>
      <c r="BA28" s="16">
        <f>SUMIFS($G$5:$G$104,$AL$6:$AL$105,"="&amp;AX28)+SUMIFS($P$5:$P$104,$AO$6:$AO$105,"="&amp;AX28)+SUMIFS($Y$5:$Y$104,$AR$6:$AR$105,"="&amp;AX28)+SUMIFS($AH$5:$AH$104,$AU$6:$AU$105,"="&amp;AX28)</f>
        <v>46800</v>
      </c>
      <c r="BC28" s="20">
        <v>24</v>
      </c>
      <c r="BD28" s="24">
        <v>20</v>
      </c>
      <c r="BG28" s="24">
        <v>10</v>
      </c>
      <c r="BH28" s="24">
        <f t="shared" si="18"/>
        <v>5.7779489069024068</v>
      </c>
      <c r="BI28" s="22">
        <f t="shared" si="10"/>
        <v>3.0345864345004737E-2</v>
      </c>
      <c r="BJ28" s="16">
        <f t="shared" si="11"/>
        <v>0</v>
      </c>
      <c r="BK28" s="16">
        <f t="shared" si="12"/>
        <v>0</v>
      </c>
      <c r="BL28" s="16">
        <f t="shared" si="13"/>
        <v>0</v>
      </c>
      <c r="BM28" s="16">
        <f t="shared" si="14"/>
        <v>0</v>
      </c>
      <c r="BN28" s="16">
        <f t="shared" si="15"/>
        <v>0</v>
      </c>
      <c r="BO28" s="16">
        <f t="shared" si="16"/>
        <v>0</v>
      </c>
      <c r="BP28" s="16">
        <f t="shared" si="17"/>
        <v>0</v>
      </c>
      <c r="BR28" s="24">
        <v>10</v>
      </c>
      <c r="BS28" s="24">
        <v>7</v>
      </c>
    </row>
    <row r="29" spans="1:71" ht="16.5" x14ac:dyDescent="0.2">
      <c r="A29" s="19">
        <v>25</v>
      </c>
      <c r="B29" s="27">
        <v>7</v>
      </c>
      <c r="C29" s="27">
        <v>30</v>
      </c>
      <c r="D29" s="27">
        <f>INDEX(章节关卡!$C$6:$C$20,芦花古楼!B29)*芦花古楼!C29</f>
        <v>750</v>
      </c>
      <c r="E29" s="24">
        <f t="shared" si="0"/>
        <v>25</v>
      </c>
      <c r="F29" s="24">
        <f t="shared" si="1"/>
        <v>45</v>
      </c>
      <c r="G29" s="24">
        <v>5250</v>
      </c>
      <c r="J29" s="19">
        <v>25</v>
      </c>
      <c r="K29" s="27">
        <v>7</v>
      </c>
      <c r="L29" s="27">
        <v>45</v>
      </c>
      <c r="M29" s="27">
        <f>INDEX(章节关卡!$C$6:$C$20,芦花古楼!K29)*芦花古楼!L29</f>
        <v>1125</v>
      </c>
      <c r="N29" s="24">
        <f t="shared" si="2"/>
        <v>30</v>
      </c>
      <c r="O29" s="24">
        <f t="shared" si="3"/>
        <v>45</v>
      </c>
      <c r="P29" s="24">
        <v>5250</v>
      </c>
      <c r="S29" s="19">
        <v>25</v>
      </c>
      <c r="T29" s="27">
        <v>8</v>
      </c>
      <c r="U29" s="27">
        <v>60</v>
      </c>
      <c r="V29" s="27">
        <f>INDEX(章节关卡!$C$6:$C$20,芦花古楼!T29)*芦花古楼!U29</f>
        <v>1800</v>
      </c>
      <c r="W29" s="24">
        <f>INT((S29-1)/5+3)*5</f>
        <v>35</v>
      </c>
      <c r="X29" s="24">
        <f>INT(S29/5)*5+20</f>
        <v>45</v>
      </c>
      <c r="Y29" s="24">
        <v>5250</v>
      </c>
      <c r="AB29" s="19">
        <v>25</v>
      </c>
      <c r="AC29" s="27">
        <v>8</v>
      </c>
      <c r="AD29" s="27">
        <v>60</v>
      </c>
      <c r="AE29" s="27">
        <f>INDEX(章节关卡!$C$6:$C$20,芦花古楼!AC29)*芦花古楼!AD29</f>
        <v>1800</v>
      </c>
      <c r="AF29" s="24">
        <f t="shared" si="4"/>
        <v>40</v>
      </c>
      <c r="AG29" s="24">
        <f t="shared" si="5"/>
        <v>45</v>
      </c>
      <c r="AH29" s="24">
        <v>5250</v>
      </c>
      <c r="AK29" s="20">
        <v>24</v>
      </c>
      <c r="AL29" s="20">
        <v>4</v>
      </c>
      <c r="AN29" s="20">
        <v>24</v>
      </c>
      <c r="AO29" s="20">
        <f t="shared" si="6"/>
        <v>5</v>
      </c>
      <c r="AQ29" s="20">
        <v>24</v>
      </c>
      <c r="AR29" s="20">
        <f t="shared" si="7"/>
        <v>6</v>
      </c>
      <c r="AT29" s="20">
        <v>24</v>
      </c>
      <c r="AU29" s="20">
        <f t="shared" si="8"/>
        <v>7</v>
      </c>
      <c r="AX29" s="20">
        <v>24</v>
      </c>
      <c r="AY29" s="16">
        <f>SUMIFS($E$5:$E$104,$AL$6:$AL$105,"="&amp;AX29)+SUMIFS($N$5:$N$104,$AO$6:$AO$105,"="&amp;AX29)+SUMIFS($W$5:$W$104,$AR$6:$AR$105,"="&amp;AX29)+SUMIFS($AF$5:$AF$104,$AU$6:$AU$105,"="&amp;AX29)</f>
        <v>295</v>
      </c>
      <c r="AZ29" s="16">
        <f>INDEX($F$5:$F$104,MATCH(AX29,$AL$5:$AL$105,1)-1)+INDEX($O$5:$O$104,MATCH(AX29,$AO$5:$AO$105,1)-1)+INDEX($X$5:$X$104,MATCH(AX29,$AR$5:$AR$105,1)-1)+INDEX($AG$5:$AG$104,MATCH(AX29,$AU$5:$AU$105,1)-1)</f>
        <v>330</v>
      </c>
      <c r="BA29" s="16">
        <f>SUMIFS($G$5:$G$104,$AL$6:$AL$105,"="&amp;AX29)+SUMIFS($P$5:$P$104,$AO$6:$AO$105,"="&amp;AX29)+SUMIFS($Y$5:$Y$104,$AR$6:$AR$105,"="&amp;AX29)+SUMIFS($AH$5:$AH$104,$AU$6:$AU$105,"="&amp;AX29)</f>
        <v>47600</v>
      </c>
      <c r="BC29" s="20">
        <v>25</v>
      </c>
      <c r="BD29" s="24">
        <v>20</v>
      </c>
      <c r="BG29" s="24">
        <v>11</v>
      </c>
      <c r="BH29" s="24">
        <f t="shared" si="18"/>
        <v>6.3357283959714312</v>
      </c>
      <c r="BI29" s="22">
        <f t="shared" si="10"/>
        <v>3.3275329624542653E-2</v>
      </c>
      <c r="BJ29" s="16">
        <f t="shared" si="11"/>
        <v>0</v>
      </c>
      <c r="BK29" s="16">
        <f t="shared" si="12"/>
        <v>0</v>
      </c>
      <c r="BL29" s="16">
        <f t="shared" si="13"/>
        <v>0</v>
      </c>
      <c r="BM29" s="16">
        <f t="shared" si="14"/>
        <v>0</v>
      </c>
      <c r="BN29" s="16">
        <f t="shared" si="15"/>
        <v>0</v>
      </c>
      <c r="BO29" s="16">
        <f t="shared" si="16"/>
        <v>0</v>
      </c>
      <c r="BP29" s="16">
        <f t="shared" si="17"/>
        <v>0</v>
      </c>
      <c r="BR29" s="24">
        <v>11</v>
      </c>
      <c r="BS29" s="24">
        <v>7</v>
      </c>
    </row>
    <row r="30" spans="1:71" ht="16.5" x14ac:dyDescent="0.2">
      <c r="A30" s="19">
        <v>26</v>
      </c>
      <c r="B30" s="27">
        <v>7</v>
      </c>
      <c r="C30" s="27">
        <v>30</v>
      </c>
      <c r="D30" s="27">
        <f>INDEX(章节关卡!$C$6:$C$20,芦花古楼!B30)*芦花古楼!C30</f>
        <v>750</v>
      </c>
      <c r="E30" s="24">
        <f t="shared" si="0"/>
        <v>30</v>
      </c>
      <c r="F30" s="24">
        <f t="shared" si="1"/>
        <v>45</v>
      </c>
      <c r="G30" s="24">
        <v>5400</v>
      </c>
      <c r="J30" s="19">
        <v>26</v>
      </c>
      <c r="K30" s="27">
        <v>7</v>
      </c>
      <c r="L30" s="27">
        <v>45</v>
      </c>
      <c r="M30" s="27">
        <f>INDEX(章节关卡!$C$6:$C$20,芦花古楼!K30)*芦花古楼!L30</f>
        <v>1125</v>
      </c>
      <c r="N30" s="24">
        <f t="shared" si="2"/>
        <v>35</v>
      </c>
      <c r="O30" s="24">
        <f t="shared" si="3"/>
        <v>45</v>
      </c>
      <c r="P30" s="24">
        <v>5400</v>
      </c>
      <c r="S30" s="19">
        <v>26</v>
      </c>
      <c r="T30" s="27">
        <v>8</v>
      </c>
      <c r="U30" s="27">
        <v>60</v>
      </c>
      <c r="V30" s="27">
        <f>INDEX(章节关卡!$C$6:$C$20,芦花古楼!T30)*芦花古楼!U30</f>
        <v>1800</v>
      </c>
      <c r="W30" s="24">
        <f>INT((S30-1)/5+3)*5</f>
        <v>40</v>
      </c>
      <c r="X30" s="24">
        <f>INT(S30/5)*5+20</f>
        <v>45</v>
      </c>
      <c r="Y30" s="24">
        <v>5400</v>
      </c>
      <c r="AB30" s="19">
        <v>26</v>
      </c>
      <c r="AC30" s="27">
        <v>8</v>
      </c>
      <c r="AD30" s="27">
        <v>60</v>
      </c>
      <c r="AE30" s="27">
        <f>INDEX(章节关卡!$C$6:$C$20,芦花古楼!AC30)*芦花古楼!AD30</f>
        <v>1800</v>
      </c>
      <c r="AF30" s="24">
        <f t="shared" si="4"/>
        <v>45</v>
      </c>
      <c r="AG30" s="24">
        <f t="shared" si="5"/>
        <v>45</v>
      </c>
      <c r="AH30" s="24">
        <v>5400</v>
      </c>
      <c r="AK30" s="20">
        <v>25</v>
      </c>
      <c r="AL30" s="20">
        <v>4</v>
      </c>
      <c r="AN30" s="20">
        <v>25</v>
      </c>
      <c r="AO30" s="20">
        <f t="shared" si="6"/>
        <v>5</v>
      </c>
      <c r="AQ30" s="20">
        <v>25</v>
      </c>
      <c r="AR30" s="20">
        <f t="shared" si="7"/>
        <v>6</v>
      </c>
      <c r="AT30" s="20">
        <v>25</v>
      </c>
      <c r="AU30" s="20">
        <f t="shared" si="8"/>
        <v>7</v>
      </c>
      <c r="AX30" s="20">
        <v>25</v>
      </c>
      <c r="AY30" s="16">
        <f>SUMIFS($E$5:$E$104,$AL$6:$AL$105,"="&amp;AX30)+SUMIFS($N$5:$N$104,$AO$6:$AO$105,"="&amp;AX30)+SUMIFS($W$5:$W$104,$AR$6:$AR$105,"="&amp;AX30)+SUMIFS($AF$5:$AF$104,$AU$6:$AU$105,"="&amp;AX30)</f>
        <v>300</v>
      </c>
      <c r="AZ30" s="16">
        <f>INDEX($F$5:$F$104,MATCH(AX30,$AL$5:$AL$105,1)-1)+INDEX($O$5:$O$104,MATCH(AX30,$AO$5:$AO$105,1)-1)+INDEX($X$5:$X$104,MATCH(AX30,$AR$5:$AR$105,1)-1)+INDEX($AG$5:$AG$104,MATCH(AX30,$AU$5:$AU$105,1)-1)</f>
        <v>335</v>
      </c>
      <c r="BA30" s="16">
        <f>SUMIFS($G$5:$G$104,$AL$6:$AL$105,"="&amp;AX30)+SUMIFS($P$5:$P$104,$AO$6:$AO$105,"="&amp;AX30)+SUMIFS($Y$5:$Y$104,$AR$6:$AR$105,"="&amp;AX30)+SUMIFS($AH$5:$AH$104,$AU$6:$AU$105,"="&amp;AX30)</f>
        <v>48400</v>
      </c>
      <c r="BC30" s="20">
        <v>26</v>
      </c>
      <c r="BD30" s="24">
        <v>20</v>
      </c>
      <c r="BG30" s="24">
        <v>12</v>
      </c>
      <c r="BH30" s="24">
        <f t="shared" si="18"/>
        <v>6.8990856799311455</v>
      </c>
      <c r="BI30" s="22">
        <f t="shared" si="10"/>
        <v>3.6234089556875952E-2</v>
      </c>
      <c r="BJ30" s="16">
        <f t="shared" si="11"/>
        <v>0</v>
      </c>
      <c r="BK30" s="16">
        <f t="shared" si="12"/>
        <v>0</v>
      </c>
      <c r="BL30" s="16">
        <f t="shared" si="13"/>
        <v>0</v>
      </c>
      <c r="BM30" s="16">
        <f t="shared" si="14"/>
        <v>0</v>
      </c>
      <c r="BN30" s="16">
        <f t="shared" si="15"/>
        <v>0</v>
      </c>
      <c r="BO30" s="16">
        <f t="shared" si="16"/>
        <v>0</v>
      </c>
      <c r="BP30" s="16">
        <f t="shared" si="17"/>
        <v>0</v>
      </c>
      <c r="BR30" s="24">
        <v>12</v>
      </c>
      <c r="BS30" s="24">
        <v>7</v>
      </c>
    </row>
    <row r="31" spans="1:71" ht="16.5" x14ac:dyDescent="0.2">
      <c r="A31" s="19">
        <v>27</v>
      </c>
      <c r="B31" s="27">
        <v>7</v>
      </c>
      <c r="C31" s="27">
        <v>30</v>
      </c>
      <c r="D31" s="27">
        <f>INDEX(章节关卡!$C$6:$C$20,芦花古楼!B31)*芦花古楼!C31</f>
        <v>750</v>
      </c>
      <c r="E31" s="24">
        <f t="shared" si="0"/>
        <v>30</v>
      </c>
      <c r="F31" s="24">
        <f t="shared" si="1"/>
        <v>45</v>
      </c>
      <c r="G31" s="24">
        <v>5550</v>
      </c>
      <c r="J31" s="19">
        <v>27</v>
      </c>
      <c r="K31" s="27">
        <v>7</v>
      </c>
      <c r="L31" s="27">
        <v>45</v>
      </c>
      <c r="M31" s="27">
        <f>INDEX(章节关卡!$C$6:$C$20,芦花古楼!K31)*芦花古楼!L31</f>
        <v>1125</v>
      </c>
      <c r="N31" s="24">
        <f t="shared" si="2"/>
        <v>35</v>
      </c>
      <c r="O31" s="24">
        <f t="shared" si="3"/>
        <v>45</v>
      </c>
      <c r="P31" s="24">
        <v>5550</v>
      </c>
      <c r="S31" s="19">
        <v>27</v>
      </c>
      <c r="T31" s="27">
        <v>8</v>
      </c>
      <c r="U31" s="27">
        <v>60</v>
      </c>
      <c r="V31" s="27">
        <f>INDEX(章节关卡!$C$6:$C$20,芦花古楼!T31)*芦花古楼!U31</f>
        <v>1800</v>
      </c>
      <c r="W31" s="24">
        <f>INT((S31-1)/5+3)*5</f>
        <v>40</v>
      </c>
      <c r="X31" s="24">
        <f>INT(S31/5)*5+20</f>
        <v>45</v>
      </c>
      <c r="Y31" s="24">
        <v>5550</v>
      </c>
      <c r="AB31" s="19">
        <v>27</v>
      </c>
      <c r="AC31" s="27">
        <v>8</v>
      </c>
      <c r="AD31" s="27">
        <v>60</v>
      </c>
      <c r="AE31" s="27">
        <f>INDEX(章节关卡!$C$6:$C$20,芦花古楼!AC31)*芦花古楼!AD31</f>
        <v>1800</v>
      </c>
      <c r="AF31" s="24">
        <f t="shared" si="4"/>
        <v>45</v>
      </c>
      <c r="AG31" s="24">
        <f t="shared" si="5"/>
        <v>45</v>
      </c>
      <c r="AH31" s="24">
        <v>5550</v>
      </c>
      <c r="AK31" s="20">
        <v>26</v>
      </c>
      <c r="AL31" s="20">
        <v>4</v>
      </c>
      <c r="AN31" s="20">
        <v>26</v>
      </c>
      <c r="AO31" s="20">
        <f t="shared" si="6"/>
        <v>5</v>
      </c>
      <c r="AQ31" s="20">
        <v>26</v>
      </c>
      <c r="AR31" s="20">
        <f t="shared" si="7"/>
        <v>6</v>
      </c>
      <c r="AT31" s="20">
        <v>26</v>
      </c>
      <c r="AU31" s="20">
        <f t="shared" si="8"/>
        <v>7</v>
      </c>
      <c r="AX31" s="20">
        <v>26</v>
      </c>
      <c r="AY31" s="16">
        <f>SUMIFS($E$5:$E$104,$AL$6:$AL$105,"="&amp;AX31)+SUMIFS($N$5:$N$104,$AO$6:$AO$105,"="&amp;AX31)+SUMIFS($W$5:$W$104,$AR$6:$AR$105,"="&amp;AX31)+SUMIFS($AF$5:$AF$104,$AU$6:$AU$105,"="&amp;AX31)</f>
        <v>305</v>
      </c>
      <c r="AZ31" s="16">
        <f>INDEX($F$5:$F$104,MATCH(AX31,$AL$5:$AL$105,1)-1)+INDEX($O$5:$O$104,MATCH(AX31,$AO$5:$AO$105,1)-1)+INDEX($X$5:$X$104,MATCH(AX31,$AR$5:$AR$105,1)-1)+INDEX($AG$5:$AG$104,MATCH(AX31,$AU$5:$AU$105,1)-1)</f>
        <v>340</v>
      </c>
      <c r="BA31" s="16">
        <f>SUMIFS($G$5:$G$104,$AL$6:$AL$105,"="&amp;AX31)+SUMIFS($P$5:$P$104,$AO$6:$AO$105,"="&amp;AX31)+SUMIFS($Y$5:$Y$104,$AR$6:$AR$105,"="&amp;AX31)+SUMIFS($AH$5:$AH$104,$AU$6:$AU$105,"="&amp;AX31)</f>
        <v>49200</v>
      </c>
      <c r="BC31" s="20">
        <v>27</v>
      </c>
      <c r="BD31" s="24">
        <v>20</v>
      </c>
      <c r="BG31" s="24">
        <v>13</v>
      </c>
      <c r="BH31" s="24">
        <f t="shared" si="18"/>
        <v>7.4680765367304573</v>
      </c>
      <c r="BI31" s="22">
        <f t="shared" si="10"/>
        <v>3.9222437088532583E-2</v>
      </c>
      <c r="BJ31" s="16">
        <f t="shared" si="11"/>
        <v>0</v>
      </c>
      <c r="BK31" s="16">
        <f t="shared" si="12"/>
        <v>0</v>
      </c>
      <c r="BL31" s="16">
        <f t="shared" si="13"/>
        <v>0</v>
      </c>
      <c r="BM31" s="16">
        <f t="shared" si="14"/>
        <v>0</v>
      </c>
      <c r="BN31" s="16">
        <f t="shared" si="15"/>
        <v>0</v>
      </c>
      <c r="BO31" s="16">
        <f t="shared" si="16"/>
        <v>0</v>
      </c>
      <c r="BP31" s="16">
        <f t="shared" si="17"/>
        <v>0</v>
      </c>
      <c r="BR31" s="24">
        <v>13</v>
      </c>
      <c r="BS31" s="24">
        <v>7</v>
      </c>
    </row>
    <row r="32" spans="1:71" ht="16.5" x14ac:dyDescent="0.2">
      <c r="A32" s="19">
        <v>28</v>
      </c>
      <c r="B32" s="27">
        <v>7</v>
      </c>
      <c r="C32" s="27">
        <v>30</v>
      </c>
      <c r="D32" s="27">
        <f>INDEX(章节关卡!$C$6:$C$20,芦花古楼!B32)*芦花古楼!C32</f>
        <v>750</v>
      </c>
      <c r="E32" s="24">
        <f t="shared" si="0"/>
        <v>30</v>
      </c>
      <c r="F32" s="24">
        <f t="shared" si="1"/>
        <v>45</v>
      </c>
      <c r="G32" s="24">
        <v>5700</v>
      </c>
      <c r="J32" s="19">
        <v>28</v>
      </c>
      <c r="K32" s="27">
        <v>7</v>
      </c>
      <c r="L32" s="27">
        <v>45</v>
      </c>
      <c r="M32" s="27">
        <f>INDEX(章节关卡!$C$6:$C$20,芦花古楼!K32)*芦花古楼!L32</f>
        <v>1125</v>
      </c>
      <c r="N32" s="24">
        <f t="shared" si="2"/>
        <v>35</v>
      </c>
      <c r="O32" s="24">
        <f t="shared" si="3"/>
        <v>45</v>
      </c>
      <c r="P32" s="24">
        <v>5700</v>
      </c>
      <c r="S32" s="19">
        <v>28</v>
      </c>
      <c r="T32" s="27">
        <v>8</v>
      </c>
      <c r="U32" s="27">
        <v>60</v>
      </c>
      <c r="V32" s="27">
        <f>INDEX(章节关卡!$C$6:$C$20,芦花古楼!T32)*芦花古楼!U32</f>
        <v>1800</v>
      </c>
      <c r="W32" s="24">
        <f>INT((S32-1)/5+3)*5</f>
        <v>40</v>
      </c>
      <c r="X32" s="24">
        <f>INT(S32/5)*5+20</f>
        <v>45</v>
      </c>
      <c r="Y32" s="24">
        <v>5700</v>
      </c>
      <c r="AB32" s="19">
        <v>28</v>
      </c>
      <c r="AC32" s="27">
        <v>8</v>
      </c>
      <c r="AD32" s="27">
        <v>60</v>
      </c>
      <c r="AE32" s="27">
        <f>INDEX(章节关卡!$C$6:$C$20,芦花古楼!AC32)*芦花古楼!AD32</f>
        <v>1800</v>
      </c>
      <c r="AF32" s="24">
        <f t="shared" si="4"/>
        <v>45</v>
      </c>
      <c r="AG32" s="24">
        <f t="shared" si="5"/>
        <v>45</v>
      </c>
      <c r="AH32" s="24">
        <v>5700</v>
      </c>
      <c r="AK32" s="20">
        <v>27</v>
      </c>
      <c r="AL32" s="20">
        <v>4</v>
      </c>
      <c r="AN32" s="20">
        <v>27</v>
      </c>
      <c r="AO32" s="20">
        <f t="shared" si="6"/>
        <v>5</v>
      </c>
      <c r="AQ32" s="20">
        <v>27</v>
      </c>
      <c r="AR32" s="20">
        <f t="shared" si="7"/>
        <v>6</v>
      </c>
      <c r="AT32" s="20">
        <v>27</v>
      </c>
      <c r="AU32" s="20">
        <f t="shared" si="8"/>
        <v>7</v>
      </c>
      <c r="AX32" s="20">
        <v>27</v>
      </c>
      <c r="AY32" s="16">
        <f>SUMIFS($E$5:$E$104,$AL$6:$AL$105,"="&amp;AX32)+SUMIFS($N$5:$N$104,$AO$6:$AO$105,"="&amp;AX32)+SUMIFS($W$5:$W$104,$AR$6:$AR$105,"="&amp;AX32)+SUMIFS($AF$5:$AF$104,$AU$6:$AU$105,"="&amp;AX32)</f>
        <v>310</v>
      </c>
      <c r="AZ32" s="16">
        <f>INDEX($F$5:$F$104,MATCH(AX32,$AL$5:$AL$105,1)-1)+INDEX($O$5:$O$104,MATCH(AX32,$AO$5:$AO$105,1)-1)+INDEX($X$5:$X$104,MATCH(AX32,$AR$5:$AR$105,1)-1)+INDEX($AG$5:$AG$104,MATCH(AX32,$AU$5:$AU$105,1)-1)</f>
        <v>340</v>
      </c>
      <c r="BA32" s="16">
        <f>SUMIFS($G$5:$G$104,$AL$6:$AL$105,"="&amp;AX32)+SUMIFS($P$5:$P$104,$AO$6:$AO$105,"="&amp;AX32)+SUMIFS($Y$5:$Y$104,$AR$6:$AR$105,"="&amp;AX32)+SUMIFS($AH$5:$AH$104,$AU$6:$AU$105,"="&amp;AX32)</f>
        <v>50000</v>
      </c>
      <c r="BC32" s="20">
        <v>28</v>
      </c>
      <c r="BD32" s="24">
        <v>20</v>
      </c>
      <c r="BG32" s="24">
        <v>14</v>
      </c>
      <c r="BH32" s="24">
        <f t="shared" si="18"/>
        <v>8.0427573020977619</v>
      </c>
      <c r="BI32" s="22">
        <f t="shared" si="10"/>
        <v>4.2240668095505772E-2</v>
      </c>
      <c r="BJ32" s="16">
        <f t="shared" si="11"/>
        <v>0</v>
      </c>
      <c r="BK32" s="16">
        <f t="shared" si="12"/>
        <v>0</v>
      </c>
      <c r="BL32" s="16">
        <f t="shared" si="13"/>
        <v>0</v>
      </c>
      <c r="BM32" s="16">
        <f t="shared" si="14"/>
        <v>0</v>
      </c>
      <c r="BN32" s="16">
        <f t="shared" si="15"/>
        <v>0</v>
      </c>
      <c r="BO32" s="16">
        <f t="shared" si="16"/>
        <v>0</v>
      </c>
      <c r="BP32" s="16">
        <f t="shared" si="17"/>
        <v>0</v>
      </c>
      <c r="BR32" s="24">
        <v>14</v>
      </c>
      <c r="BS32" s="24">
        <v>7</v>
      </c>
    </row>
    <row r="33" spans="1:71" ht="16.5" x14ac:dyDescent="0.2">
      <c r="A33" s="19">
        <v>29</v>
      </c>
      <c r="B33" s="27">
        <v>7</v>
      </c>
      <c r="C33" s="27">
        <v>30</v>
      </c>
      <c r="D33" s="27">
        <f>INDEX(章节关卡!$C$6:$C$20,芦花古楼!B33)*芦花古楼!C33</f>
        <v>750</v>
      </c>
      <c r="E33" s="24">
        <f t="shared" si="0"/>
        <v>30</v>
      </c>
      <c r="F33" s="24">
        <f t="shared" si="1"/>
        <v>45</v>
      </c>
      <c r="G33" s="24">
        <v>5850</v>
      </c>
      <c r="J33" s="19">
        <v>29</v>
      </c>
      <c r="K33" s="27">
        <v>7</v>
      </c>
      <c r="L33" s="27">
        <v>45</v>
      </c>
      <c r="M33" s="27">
        <f>INDEX(章节关卡!$C$6:$C$20,芦花古楼!K33)*芦花古楼!L33</f>
        <v>1125</v>
      </c>
      <c r="N33" s="24">
        <f t="shared" si="2"/>
        <v>35</v>
      </c>
      <c r="O33" s="24">
        <f t="shared" si="3"/>
        <v>45</v>
      </c>
      <c r="P33" s="24">
        <v>5850</v>
      </c>
      <c r="S33" s="19">
        <v>29</v>
      </c>
      <c r="T33" s="27">
        <v>8</v>
      </c>
      <c r="U33" s="27">
        <v>60</v>
      </c>
      <c r="V33" s="27">
        <f>INDEX(章节关卡!$C$6:$C$20,芦花古楼!T33)*芦花古楼!U33</f>
        <v>1800</v>
      </c>
      <c r="W33" s="24">
        <f>INT((S33-1)/5+3)*5</f>
        <v>40</v>
      </c>
      <c r="X33" s="24">
        <f>INT(S33/5)*5+20</f>
        <v>45</v>
      </c>
      <c r="Y33" s="24">
        <v>5850</v>
      </c>
      <c r="AB33" s="19">
        <v>29</v>
      </c>
      <c r="AC33" s="27">
        <v>8</v>
      </c>
      <c r="AD33" s="27">
        <v>60</v>
      </c>
      <c r="AE33" s="27">
        <f>INDEX(章节关卡!$C$6:$C$20,芦花古楼!AC33)*芦花古楼!AD33</f>
        <v>1800</v>
      </c>
      <c r="AF33" s="24">
        <f t="shared" si="4"/>
        <v>45</v>
      </c>
      <c r="AG33" s="24">
        <f t="shared" si="5"/>
        <v>45</v>
      </c>
      <c r="AH33" s="24">
        <v>5850</v>
      </c>
      <c r="AK33" s="20">
        <v>28</v>
      </c>
      <c r="AL33" s="20">
        <v>5</v>
      </c>
      <c r="AN33" s="20">
        <v>28</v>
      </c>
      <c r="AO33" s="20">
        <f t="shared" si="6"/>
        <v>6</v>
      </c>
      <c r="AQ33" s="20">
        <v>28</v>
      </c>
      <c r="AR33" s="20">
        <f t="shared" si="7"/>
        <v>7</v>
      </c>
      <c r="AT33" s="20">
        <v>28</v>
      </c>
      <c r="AU33" s="20">
        <f t="shared" si="8"/>
        <v>8</v>
      </c>
      <c r="AX33" s="20">
        <v>28</v>
      </c>
      <c r="AY33" s="16">
        <f>SUMIFS($E$5:$E$104,$AL$6:$AL$105,"="&amp;AX33)+SUMIFS($N$5:$N$104,$AO$6:$AO$105,"="&amp;AX33)+SUMIFS($W$5:$W$104,$AR$6:$AR$105,"="&amp;AX33)+SUMIFS($AF$5:$AF$104,$AU$6:$AU$105,"="&amp;AX33)</f>
        <v>310</v>
      </c>
      <c r="AZ33" s="16">
        <f>INDEX($F$5:$F$104,MATCH(AX33,$AL$5:$AL$105,1)-1)+INDEX($O$5:$O$104,MATCH(AX33,$AO$5:$AO$105,1)-1)+INDEX($X$5:$X$104,MATCH(AX33,$AR$5:$AR$105,1)-1)+INDEX($AG$5:$AG$104,MATCH(AX33,$AU$5:$AU$105,1)-1)</f>
        <v>345</v>
      </c>
      <c r="BA33" s="16">
        <f>SUMIFS($G$5:$G$104,$AL$6:$AL$105,"="&amp;AX33)+SUMIFS($P$5:$P$104,$AO$6:$AO$105,"="&amp;AX33)+SUMIFS($Y$5:$Y$104,$AR$6:$AR$105,"="&amp;AX33)+SUMIFS($AH$5:$AH$104,$AU$6:$AU$105,"="&amp;AX33)</f>
        <v>50800</v>
      </c>
      <c r="BC33" s="20">
        <v>29</v>
      </c>
      <c r="BD33" s="24">
        <v>20</v>
      </c>
      <c r="BG33" s="24">
        <v>15</v>
      </c>
      <c r="BH33" s="24">
        <f t="shared" si="18"/>
        <v>8.6231848751187403</v>
      </c>
      <c r="BI33" s="22">
        <f t="shared" si="10"/>
        <v>4.5289081412548705E-2</v>
      </c>
      <c r="BJ33" s="16">
        <f t="shared" si="11"/>
        <v>0</v>
      </c>
      <c r="BK33" s="16">
        <f t="shared" si="12"/>
        <v>0</v>
      </c>
      <c r="BL33" s="16">
        <f t="shared" si="13"/>
        <v>0</v>
      </c>
      <c r="BM33" s="16">
        <f t="shared" si="14"/>
        <v>0</v>
      </c>
      <c r="BN33" s="16">
        <f t="shared" si="15"/>
        <v>0</v>
      </c>
      <c r="BO33" s="16">
        <f t="shared" si="16"/>
        <v>0</v>
      </c>
      <c r="BP33" s="16">
        <f t="shared" si="17"/>
        <v>0</v>
      </c>
      <c r="BR33" s="24">
        <v>15</v>
      </c>
      <c r="BS33" s="24">
        <v>10</v>
      </c>
    </row>
    <row r="34" spans="1:71" ht="16.5" x14ac:dyDescent="0.2">
      <c r="A34" s="19">
        <v>30</v>
      </c>
      <c r="B34" s="27">
        <v>8</v>
      </c>
      <c r="C34" s="27">
        <v>30</v>
      </c>
      <c r="D34" s="27">
        <f>INDEX(章节关卡!$C$6:$C$20,芦花古楼!B34)*芦花古楼!C34</f>
        <v>900</v>
      </c>
      <c r="E34" s="24">
        <f t="shared" si="0"/>
        <v>30</v>
      </c>
      <c r="F34" s="24">
        <f t="shared" si="1"/>
        <v>50</v>
      </c>
      <c r="G34" s="24">
        <v>6000</v>
      </c>
      <c r="J34" s="19">
        <v>30</v>
      </c>
      <c r="K34" s="27">
        <v>7</v>
      </c>
      <c r="L34" s="27">
        <v>45</v>
      </c>
      <c r="M34" s="27">
        <f>INDEX(章节关卡!$C$6:$C$20,芦花古楼!K34)*芦花古楼!L34</f>
        <v>1125</v>
      </c>
      <c r="N34" s="24">
        <f t="shared" si="2"/>
        <v>35</v>
      </c>
      <c r="O34" s="24">
        <f t="shared" si="3"/>
        <v>50</v>
      </c>
      <c r="P34" s="24">
        <v>6000</v>
      </c>
      <c r="S34" s="19">
        <v>30</v>
      </c>
      <c r="T34" s="27">
        <v>9</v>
      </c>
      <c r="U34" s="27">
        <v>60</v>
      </c>
      <c r="V34" s="27">
        <f>INDEX(章节关卡!$C$6:$C$20,芦花古楼!T34)*芦花古楼!U34</f>
        <v>2160</v>
      </c>
      <c r="W34" s="24">
        <f>INT((S34-1)/5+3)*5</f>
        <v>40</v>
      </c>
      <c r="X34" s="24">
        <f>INT(S34/5)*5+20</f>
        <v>50</v>
      </c>
      <c r="Y34" s="24">
        <v>6000</v>
      </c>
      <c r="AB34" s="19">
        <v>30</v>
      </c>
      <c r="AC34" s="27">
        <v>9</v>
      </c>
      <c r="AD34" s="27">
        <v>60</v>
      </c>
      <c r="AE34" s="27">
        <f>INDEX(章节关卡!$C$6:$C$20,芦花古楼!AC34)*芦花古楼!AD34</f>
        <v>2160</v>
      </c>
      <c r="AF34" s="24">
        <f t="shared" si="4"/>
        <v>45</v>
      </c>
      <c r="AG34" s="24">
        <f t="shared" si="5"/>
        <v>50</v>
      </c>
      <c r="AH34" s="24">
        <v>6000</v>
      </c>
      <c r="AK34" s="20">
        <v>29</v>
      </c>
      <c r="AL34" s="20">
        <v>5</v>
      </c>
      <c r="AN34" s="20">
        <v>29</v>
      </c>
      <c r="AO34" s="20">
        <f t="shared" si="6"/>
        <v>6</v>
      </c>
      <c r="AQ34" s="20">
        <v>29</v>
      </c>
      <c r="AR34" s="20">
        <f t="shared" si="7"/>
        <v>7</v>
      </c>
      <c r="AT34" s="20">
        <v>29</v>
      </c>
      <c r="AU34" s="20">
        <f t="shared" si="8"/>
        <v>8</v>
      </c>
      <c r="AX34" s="20">
        <v>29</v>
      </c>
      <c r="AY34" s="16">
        <f>SUMIFS($E$5:$E$104,$AL$6:$AL$105,"="&amp;AX34)+SUMIFS($N$5:$N$104,$AO$6:$AO$105,"="&amp;AX34)+SUMIFS($W$5:$W$104,$AR$6:$AR$105,"="&amp;AX34)+SUMIFS($AF$5:$AF$104,$AU$6:$AU$105,"="&amp;AX34)</f>
        <v>315</v>
      </c>
      <c r="AZ34" s="16">
        <f>INDEX($F$5:$F$104,MATCH(AX34,$AL$5:$AL$105,1)-1)+INDEX($O$5:$O$104,MATCH(AX34,$AO$5:$AO$105,1)-1)+INDEX($X$5:$X$104,MATCH(AX34,$AR$5:$AR$105,1)-1)+INDEX($AG$5:$AG$104,MATCH(AX34,$AU$5:$AU$105,1)-1)</f>
        <v>350</v>
      </c>
      <c r="BA34" s="16">
        <f>SUMIFS($G$5:$G$104,$AL$6:$AL$105,"="&amp;AX34)+SUMIFS($P$5:$P$104,$AO$6:$AO$105,"="&amp;AX34)+SUMIFS($Y$5:$Y$104,$AR$6:$AR$105,"="&amp;AX34)+SUMIFS($AH$5:$AH$104,$AU$6:$AU$105,"="&amp;AX34)</f>
        <v>51600</v>
      </c>
      <c r="BC34" s="20">
        <v>30</v>
      </c>
      <c r="BD34" s="20">
        <v>30</v>
      </c>
      <c r="BG34" s="24">
        <v>16</v>
      </c>
      <c r="BH34" s="24">
        <f t="shared" si="18"/>
        <v>9.2094167238699285</v>
      </c>
      <c r="BI34" s="22">
        <f t="shared" si="10"/>
        <v>4.8367978862762062E-2</v>
      </c>
      <c r="BJ34" s="16">
        <f t="shared" si="11"/>
        <v>0</v>
      </c>
      <c r="BK34" s="16">
        <f t="shared" si="12"/>
        <v>0</v>
      </c>
      <c r="BL34" s="16">
        <f t="shared" si="13"/>
        <v>0</v>
      </c>
      <c r="BM34" s="16">
        <f t="shared" si="14"/>
        <v>0</v>
      </c>
      <c r="BN34" s="16">
        <f t="shared" si="15"/>
        <v>0</v>
      </c>
      <c r="BO34" s="16">
        <f t="shared" si="16"/>
        <v>0</v>
      </c>
      <c r="BP34" s="16">
        <f t="shared" si="17"/>
        <v>0</v>
      </c>
      <c r="BR34" s="24">
        <v>16</v>
      </c>
      <c r="BS34" s="24">
        <v>10</v>
      </c>
    </row>
    <row r="35" spans="1:71" ht="16.5" x14ac:dyDescent="0.2">
      <c r="A35" s="19">
        <v>31</v>
      </c>
      <c r="B35" s="27">
        <v>8</v>
      </c>
      <c r="C35" s="27">
        <v>30</v>
      </c>
      <c r="D35" s="27">
        <f>INDEX(章节关卡!$C$6:$C$20,芦花古楼!B35)*芦花古楼!C35</f>
        <v>900</v>
      </c>
      <c r="E35" s="24">
        <f t="shared" si="0"/>
        <v>35</v>
      </c>
      <c r="F35" s="24">
        <f t="shared" si="1"/>
        <v>50</v>
      </c>
      <c r="G35" s="24">
        <v>6150</v>
      </c>
      <c r="J35" s="19">
        <v>31</v>
      </c>
      <c r="K35" s="27">
        <v>7</v>
      </c>
      <c r="L35" s="27">
        <v>45</v>
      </c>
      <c r="M35" s="27">
        <f>INDEX(章节关卡!$C$6:$C$20,芦花古楼!K35)*芦花古楼!L35</f>
        <v>1125</v>
      </c>
      <c r="N35" s="24">
        <f t="shared" si="2"/>
        <v>40</v>
      </c>
      <c r="O35" s="24">
        <f t="shared" si="3"/>
        <v>50</v>
      </c>
      <c r="P35" s="24">
        <v>6150</v>
      </c>
      <c r="S35" s="19">
        <v>31</v>
      </c>
      <c r="T35" s="27">
        <v>9</v>
      </c>
      <c r="U35" s="27">
        <v>60</v>
      </c>
      <c r="V35" s="27">
        <f>INDEX(章节关卡!$C$6:$C$20,芦花古楼!T35)*芦花古楼!U35</f>
        <v>2160</v>
      </c>
      <c r="W35" s="24">
        <f>INT((S35-1)/5+3)*5</f>
        <v>45</v>
      </c>
      <c r="X35" s="24">
        <f>INT(S35/5)*5+20</f>
        <v>50</v>
      </c>
      <c r="Y35" s="24">
        <v>6150</v>
      </c>
      <c r="AB35" s="19">
        <v>31</v>
      </c>
      <c r="AC35" s="27">
        <v>9</v>
      </c>
      <c r="AD35" s="27">
        <v>60</v>
      </c>
      <c r="AE35" s="27">
        <f>INDEX(章节关卡!$C$6:$C$20,芦花古楼!AC35)*芦花古楼!AD35</f>
        <v>2160</v>
      </c>
      <c r="AF35" s="24">
        <f t="shared" si="4"/>
        <v>50</v>
      </c>
      <c r="AG35" s="24">
        <f t="shared" si="5"/>
        <v>50</v>
      </c>
      <c r="AH35" s="24">
        <v>6150</v>
      </c>
      <c r="AK35" s="20">
        <v>30</v>
      </c>
      <c r="AL35" s="20">
        <v>5</v>
      </c>
      <c r="AN35" s="20">
        <v>30</v>
      </c>
      <c r="AO35" s="20">
        <f t="shared" si="6"/>
        <v>6</v>
      </c>
      <c r="AQ35" s="20">
        <v>30</v>
      </c>
      <c r="AR35" s="20">
        <f t="shared" si="7"/>
        <v>7</v>
      </c>
      <c r="AT35" s="20">
        <v>30</v>
      </c>
      <c r="AU35" s="20">
        <f t="shared" si="8"/>
        <v>8</v>
      </c>
      <c r="AX35" s="20">
        <v>30</v>
      </c>
      <c r="AY35" s="16">
        <f>SUMIFS($E$5:$E$104,$AL$6:$AL$105,"="&amp;AX35)+SUMIFS($N$5:$N$104,$AO$6:$AO$105,"="&amp;AX35)+SUMIFS($W$5:$W$104,$AR$6:$AR$105,"="&amp;AX35)+SUMIFS($AF$5:$AF$104,$AU$6:$AU$105,"="&amp;AX35)</f>
        <v>320</v>
      </c>
      <c r="AZ35" s="16">
        <f>INDEX($F$5:$F$104,MATCH(AX35,$AL$5:$AL$105,1)-1)+INDEX($O$5:$O$104,MATCH(AX35,$AO$5:$AO$105,1)-1)+INDEX($X$5:$X$104,MATCH(AX35,$AR$5:$AR$105,1)-1)+INDEX($AG$5:$AG$104,MATCH(AX35,$AU$5:$AU$105,1)-1)</f>
        <v>355</v>
      </c>
      <c r="BA35" s="16">
        <f>SUMIFS($G$5:$G$104,$AL$6:$AL$105,"="&amp;AX35)+SUMIFS($P$5:$P$104,$AO$6:$AO$105,"="&amp;AX35)+SUMIFS($Y$5:$Y$104,$AR$6:$AR$105,"="&amp;AX35)+SUMIFS($AH$5:$AH$104,$AU$6:$AU$105,"="&amp;AX35)</f>
        <v>52400</v>
      </c>
      <c r="BC35" s="20">
        <v>31</v>
      </c>
      <c r="BD35" s="24">
        <v>30</v>
      </c>
      <c r="BG35" s="24">
        <v>17</v>
      </c>
      <c r="BH35" s="24">
        <f t="shared" si="18"/>
        <v>9.8015108911086273</v>
      </c>
      <c r="BI35" s="22">
        <f t="shared" si="10"/>
        <v>5.1477665287477554E-2</v>
      </c>
      <c r="BJ35" s="16">
        <f t="shared" si="11"/>
        <v>0</v>
      </c>
      <c r="BK35" s="16">
        <f t="shared" si="12"/>
        <v>0</v>
      </c>
      <c r="BL35" s="16">
        <f t="shared" si="13"/>
        <v>0</v>
      </c>
      <c r="BM35" s="16">
        <f t="shared" si="14"/>
        <v>0</v>
      </c>
      <c r="BN35" s="16">
        <f t="shared" si="15"/>
        <v>0</v>
      </c>
      <c r="BO35" s="16">
        <f t="shared" si="16"/>
        <v>0</v>
      </c>
      <c r="BP35" s="16">
        <f t="shared" si="17"/>
        <v>0</v>
      </c>
      <c r="BR35" s="24">
        <v>17</v>
      </c>
      <c r="BS35" s="24">
        <v>10</v>
      </c>
    </row>
    <row r="36" spans="1:71" ht="16.5" x14ac:dyDescent="0.2">
      <c r="A36" s="19">
        <v>32</v>
      </c>
      <c r="B36" s="27">
        <v>8</v>
      </c>
      <c r="C36" s="27">
        <v>30</v>
      </c>
      <c r="D36" s="27">
        <f>INDEX(章节关卡!$C$6:$C$20,芦花古楼!B36)*芦花古楼!C36</f>
        <v>900</v>
      </c>
      <c r="E36" s="24">
        <f t="shared" si="0"/>
        <v>35</v>
      </c>
      <c r="F36" s="24">
        <f t="shared" si="1"/>
        <v>50</v>
      </c>
      <c r="G36" s="24">
        <v>6300</v>
      </c>
      <c r="J36" s="19">
        <v>32</v>
      </c>
      <c r="K36" s="27">
        <v>7</v>
      </c>
      <c r="L36" s="27">
        <v>45</v>
      </c>
      <c r="M36" s="27">
        <f>INDEX(章节关卡!$C$6:$C$20,芦花古楼!K36)*芦花古楼!L36</f>
        <v>1125</v>
      </c>
      <c r="N36" s="24">
        <f t="shared" si="2"/>
        <v>40</v>
      </c>
      <c r="O36" s="24">
        <f t="shared" si="3"/>
        <v>50</v>
      </c>
      <c r="P36" s="24">
        <v>6300</v>
      </c>
      <c r="S36" s="19">
        <v>32</v>
      </c>
      <c r="T36" s="27">
        <v>9</v>
      </c>
      <c r="U36" s="27">
        <v>60</v>
      </c>
      <c r="V36" s="27">
        <f>INDEX(章节关卡!$C$6:$C$20,芦花古楼!T36)*芦花古楼!U36</f>
        <v>2160</v>
      </c>
      <c r="W36" s="24">
        <f>INT((S36-1)/5+3)*5</f>
        <v>45</v>
      </c>
      <c r="X36" s="24">
        <f>INT(S36/5)*5+20</f>
        <v>50</v>
      </c>
      <c r="Y36" s="24">
        <v>6300</v>
      </c>
      <c r="AB36" s="19">
        <v>32</v>
      </c>
      <c r="AC36" s="27">
        <v>9</v>
      </c>
      <c r="AD36" s="27">
        <v>60</v>
      </c>
      <c r="AE36" s="27">
        <f>INDEX(章节关卡!$C$6:$C$20,芦花古楼!AC36)*芦花古楼!AD36</f>
        <v>2160</v>
      </c>
      <c r="AF36" s="24">
        <f t="shared" si="4"/>
        <v>50</v>
      </c>
      <c r="AG36" s="24">
        <f t="shared" si="5"/>
        <v>50</v>
      </c>
      <c r="AH36" s="24">
        <v>6300</v>
      </c>
      <c r="AK36" s="20">
        <v>31</v>
      </c>
      <c r="AL36" s="20">
        <v>5</v>
      </c>
      <c r="AN36" s="20">
        <v>31</v>
      </c>
      <c r="AO36" s="20">
        <f t="shared" si="6"/>
        <v>6</v>
      </c>
      <c r="AQ36" s="20">
        <v>31</v>
      </c>
      <c r="AR36" s="20">
        <f t="shared" si="7"/>
        <v>7</v>
      </c>
      <c r="AT36" s="20">
        <v>31</v>
      </c>
      <c r="AU36" s="20">
        <f t="shared" si="8"/>
        <v>8</v>
      </c>
      <c r="AX36" s="20">
        <v>31</v>
      </c>
      <c r="AY36" s="16">
        <f>SUMIFS($E$5:$E$104,$AL$6:$AL$105,"="&amp;AX36)+SUMIFS($N$5:$N$104,$AO$6:$AO$105,"="&amp;AX36)+SUMIFS($W$5:$W$104,$AR$6:$AR$105,"="&amp;AX36)+SUMIFS($AF$5:$AF$104,$AU$6:$AU$105,"="&amp;AX36)</f>
        <v>250</v>
      </c>
      <c r="AZ36" s="16">
        <f>INDEX($F$5:$F$104,MATCH(AX36,$AL$5:$AL$105,1)-1)+INDEX($O$5:$O$104,MATCH(AX36,$AO$5:$AO$105,1)-1)+INDEX($X$5:$X$104,MATCH(AX36,$AR$5:$AR$105,1)-1)+INDEX($AG$5:$AG$104,MATCH(AX36,$AU$5:$AU$105,1)-1)</f>
        <v>360</v>
      </c>
      <c r="BA36" s="16">
        <f>SUMIFS($G$5:$G$104,$AL$6:$AL$105,"="&amp;AX36)+SUMIFS($P$5:$P$104,$AO$6:$AO$105,"="&amp;AX36)+SUMIFS($Y$5:$Y$104,$AR$6:$AR$105,"="&amp;AX36)+SUMIFS($AH$5:$AH$104,$AU$6:$AU$105,"="&amp;AX36)</f>
        <v>39600</v>
      </c>
      <c r="BC36" s="20">
        <v>32</v>
      </c>
      <c r="BD36" s="24">
        <v>30</v>
      </c>
      <c r="BG36" s="24">
        <v>18</v>
      </c>
      <c r="BH36" s="24">
        <f t="shared" si="18"/>
        <v>10.399526000019714</v>
      </c>
      <c r="BI36" s="22">
        <f t="shared" si="10"/>
        <v>5.4618448576440201E-2</v>
      </c>
      <c r="BJ36" s="16">
        <f t="shared" si="11"/>
        <v>0</v>
      </c>
      <c r="BK36" s="16">
        <f t="shared" si="12"/>
        <v>0</v>
      </c>
      <c r="BL36" s="16">
        <f t="shared" si="13"/>
        <v>0</v>
      </c>
      <c r="BM36" s="16">
        <f t="shared" si="14"/>
        <v>0</v>
      </c>
      <c r="BN36" s="16">
        <f t="shared" si="15"/>
        <v>0</v>
      </c>
      <c r="BO36" s="16">
        <f t="shared" si="16"/>
        <v>0</v>
      </c>
      <c r="BP36" s="16">
        <f t="shared" si="17"/>
        <v>0</v>
      </c>
      <c r="BR36" s="24">
        <v>18</v>
      </c>
      <c r="BS36" s="24">
        <v>10</v>
      </c>
    </row>
    <row r="37" spans="1:71" ht="16.5" x14ac:dyDescent="0.2">
      <c r="A37" s="19">
        <v>33</v>
      </c>
      <c r="B37" s="27">
        <v>8</v>
      </c>
      <c r="C37" s="27">
        <v>30</v>
      </c>
      <c r="D37" s="27">
        <f>INDEX(章节关卡!$C$6:$C$20,芦花古楼!B37)*芦花古楼!C37</f>
        <v>900</v>
      </c>
      <c r="E37" s="24">
        <f t="shared" si="0"/>
        <v>35</v>
      </c>
      <c r="F37" s="24">
        <f t="shared" si="1"/>
        <v>50</v>
      </c>
      <c r="G37" s="24">
        <v>6450</v>
      </c>
      <c r="J37" s="19">
        <v>33</v>
      </c>
      <c r="K37" s="27">
        <v>7</v>
      </c>
      <c r="L37" s="27">
        <v>45</v>
      </c>
      <c r="M37" s="27">
        <f>INDEX(章节关卡!$C$6:$C$20,芦花古楼!K37)*芦花古楼!L37</f>
        <v>1125</v>
      </c>
      <c r="N37" s="24">
        <f t="shared" si="2"/>
        <v>40</v>
      </c>
      <c r="O37" s="24">
        <f t="shared" si="3"/>
        <v>50</v>
      </c>
      <c r="P37" s="24">
        <v>6450</v>
      </c>
      <c r="S37" s="19">
        <v>33</v>
      </c>
      <c r="T37" s="27">
        <v>9</v>
      </c>
      <c r="U37" s="27">
        <v>60</v>
      </c>
      <c r="V37" s="27">
        <f>INDEX(章节关卡!$C$6:$C$20,芦花古楼!T37)*芦花古楼!U37</f>
        <v>2160</v>
      </c>
      <c r="W37" s="24">
        <f>INT((S37-1)/5+3)*5</f>
        <v>45</v>
      </c>
      <c r="X37" s="24">
        <f>INT(S37/5)*5+20</f>
        <v>50</v>
      </c>
      <c r="Y37" s="24">
        <v>6450</v>
      </c>
      <c r="AB37" s="19">
        <v>33</v>
      </c>
      <c r="AC37" s="27">
        <v>9</v>
      </c>
      <c r="AD37" s="27">
        <v>60</v>
      </c>
      <c r="AE37" s="27">
        <f>INDEX(章节关卡!$C$6:$C$20,芦花古楼!AC37)*芦花古楼!AD37</f>
        <v>2160</v>
      </c>
      <c r="AF37" s="24">
        <f t="shared" si="4"/>
        <v>50</v>
      </c>
      <c r="AG37" s="24">
        <f t="shared" si="5"/>
        <v>50</v>
      </c>
      <c r="AH37" s="24">
        <v>6450</v>
      </c>
      <c r="AK37" s="20">
        <v>32</v>
      </c>
      <c r="AL37" s="20">
        <v>6</v>
      </c>
      <c r="AN37" s="20">
        <v>32</v>
      </c>
      <c r="AO37" s="20">
        <f t="shared" si="6"/>
        <v>7</v>
      </c>
      <c r="AQ37" s="20">
        <v>32</v>
      </c>
      <c r="AR37" s="20">
        <f t="shared" si="7"/>
        <v>8</v>
      </c>
      <c r="AT37" s="20">
        <v>32</v>
      </c>
      <c r="AU37" s="20">
        <f t="shared" si="8"/>
        <v>9</v>
      </c>
      <c r="AX37" s="20">
        <v>32</v>
      </c>
      <c r="AY37" s="16">
        <f>SUMIFS($E$5:$E$104,$AL$6:$AL$105,"="&amp;AX37)+SUMIFS($N$5:$N$104,$AO$6:$AO$105,"="&amp;AX37)+SUMIFS($W$5:$W$104,$AR$6:$AR$105,"="&amp;AX37)+SUMIFS($AF$5:$AF$104,$AU$6:$AU$105,"="&amp;AX37)</f>
        <v>250</v>
      </c>
      <c r="AZ37" s="16">
        <f>INDEX($F$5:$F$104,MATCH(AX37,$AL$5:$AL$105,1)-1)+INDEX($O$5:$O$104,MATCH(AX37,$AO$5:$AO$105,1)-1)+INDEX($X$5:$X$104,MATCH(AX37,$AR$5:$AR$105,1)-1)+INDEX($AG$5:$AG$104,MATCH(AX37,$AU$5:$AU$105,1)-1)</f>
        <v>360</v>
      </c>
      <c r="BA37" s="16">
        <f>SUMIFS($G$5:$G$104,$AL$6:$AL$105,"="&amp;AX37)+SUMIFS($P$5:$P$104,$AO$6:$AO$105,"="&amp;AX37)+SUMIFS($Y$5:$Y$104,$AR$6:$AR$105,"="&amp;AX37)+SUMIFS($AH$5:$AH$104,$AU$6:$AU$105,"="&amp;AX37)</f>
        <v>40200</v>
      </c>
      <c r="BC37" s="20">
        <v>33</v>
      </c>
      <c r="BD37" s="24">
        <v>30</v>
      </c>
      <c r="BG37" s="24">
        <v>19</v>
      </c>
      <c r="BH37" s="24">
        <f t="shared" si="18"/>
        <v>11.003521260019911</v>
      </c>
      <c r="BI37" s="22">
        <f t="shared" si="10"/>
        <v>5.779063969829247E-2</v>
      </c>
      <c r="BJ37" s="16">
        <f t="shared" si="11"/>
        <v>0</v>
      </c>
      <c r="BK37" s="16">
        <f t="shared" si="12"/>
        <v>0</v>
      </c>
      <c r="BL37" s="16">
        <f t="shared" si="13"/>
        <v>0</v>
      </c>
      <c r="BM37" s="16">
        <f t="shared" si="14"/>
        <v>0</v>
      </c>
      <c r="BN37" s="16">
        <f t="shared" si="15"/>
        <v>0</v>
      </c>
      <c r="BO37" s="16">
        <f t="shared" si="16"/>
        <v>0</v>
      </c>
      <c r="BP37" s="16">
        <f t="shared" si="17"/>
        <v>0</v>
      </c>
      <c r="BR37" s="24">
        <v>19</v>
      </c>
      <c r="BS37" s="24">
        <v>10</v>
      </c>
    </row>
    <row r="38" spans="1:71" ht="16.5" x14ac:dyDescent="0.2">
      <c r="A38" s="19">
        <v>34</v>
      </c>
      <c r="B38" s="27">
        <v>8</v>
      </c>
      <c r="C38" s="27">
        <v>30</v>
      </c>
      <c r="D38" s="27">
        <f>INDEX(章节关卡!$C$6:$C$20,芦花古楼!B38)*芦花古楼!C38</f>
        <v>900</v>
      </c>
      <c r="E38" s="24">
        <f t="shared" si="0"/>
        <v>35</v>
      </c>
      <c r="F38" s="24">
        <f t="shared" si="1"/>
        <v>50</v>
      </c>
      <c r="G38" s="24">
        <v>6600</v>
      </c>
      <c r="J38" s="19">
        <v>34</v>
      </c>
      <c r="K38" s="27">
        <v>7</v>
      </c>
      <c r="L38" s="27">
        <v>45</v>
      </c>
      <c r="M38" s="27">
        <f>INDEX(章节关卡!$C$6:$C$20,芦花古楼!K38)*芦花古楼!L38</f>
        <v>1125</v>
      </c>
      <c r="N38" s="24">
        <f t="shared" si="2"/>
        <v>40</v>
      </c>
      <c r="O38" s="24">
        <f t="shared" si="3"/>
        <v>50</v>
      </c>
      <c r="P38" s="24">
        <v>6600</v>
      </c>
      <c r="S38" s="19">
        <v>34</v>
      </c>
      <c r="T38" s="27">
        <v>9</v>
      </c>
      <c r="U38" s="27">
        <v>60</v>
      </c>
      <c r="V38" s="27">
        <f>INDEX(章节关卡!$C$6:$C$20,芦花古楼!T38)*芦花古楼!U38</f>
        <v>2160</v>
      </c>
      <c r="W38" s="24">
        <f>INT((S38-1)/5+3)*5</f>
        <v>45</v>
      </c>
      <c r="X38" s="24">
        <f>INT(S38/5)*5+20</f>
        <v>50</v>
      </c>
      <c r="Y38" s="24">
        <v>6600</v>
      </c>
      <c r="AB38" s="19">
        <v>34</v>
      </c>
      <c r="AC38" s="27">
        <v>9</v>
      </c>
      <c r="AD38" s="27">
        <v>60</v>
      </c>
      <c r="AE38" s="27">
        <f>INDEX(章节关卡!$C$6:$C$20,芦花古楼!AC38)*芦花古楼!AD38</f>
        <v>2160</v>
      </c>
      <c r="AF38" s="24">
        <f t="shared" si="4"/>
        <v>50</v>
      </c>
      <c r="AG38" s="24">
        <f t="shared" si="5"/>
        <v>50</v>
      </c>
      <c r="AH38" s="24">
        <v>6600</v>
      </c>
      <c r="AK38" s="20">
        <v>33</v>
      </c>
      <c r="AL38" s="20">
        <v>6</v>
      </c>
      <c r="AN38" s="20">
        <v>33</v>
      </c>
      <c r="AO38" s="20">
        <f t="shared" si="6"/>
        <v>7</v>
      </c>
      <c r="AQ38" s="20">
        <v>33</v>
      </c>
      <c r="AR38" s="20">
        <f t="shared" si="7"/>
        <v>8</v>
      </c>
      <c r="AT38" s="20">
        <v>33</v>
      </c>
      <c r="AU38" s="20">
        <f t="shared" si="8"/>
        <v>9</v>
      </c>
      <c r="AX38" s="20">
        <v>33</v>
      </c>
      <c r="AY38" s="16">
        <f>SUMIFS($E$5:$E$104,$AL$6:$AL$105,"="&amp;AX38)+SUMIFS($N$5:$N$104,$AO$6:$AO$105,"="&amp;AX38)+SUMIFS($W$5:$W$104,$AR$6:$AR$105,"="&amp;AX38)+SUMIFS($AF$5:$AF$104,$AU$6:$AU$105,"="&amp;AX38)</f>
        <v>170</v>
      </c>
      <c r="AZ38" s="16">
        <f>INDEX($F$5:$F$104,MATCH(AX38,$AL$5:$AL$105,1)-1)+INDEX($O$5:$O$104,MATCH(AX38,$AO$5:$AO$105,1)-1)+INDEX($X$5:$X$104,MATCH(AX38,$AR$5:$AR$105,1)-1)+INDEX($AG$5:$AG$104,MATCH(AX38,$AU$5:$AU$105,1)-1)</f>
        <v>360</v>
      </c>
      <c r="BA38" s="16">
        <f>SUMIFS($G$5:$G$104,$AL$6:$AL$105,"="&amp;AX38)+SUMIFS($P$5:$P$104,$AO$6:$AO$105,"="&amp;AX38)+SUMIFS($Y$5:$Y$104,$AR$6:$AR$105,"="&amp;AX38)+SUMIFS($AH$5:$AH$104,$AU$6:$AU$105,"="&amp;AX38)</f>
        <v>27000</v>
      </c>
      <c r="BC38" s="20">
        <v>34</v>
      </c>
      <c r="BD38" s="24">
        <v>30</v>
      </c>
      <c r="BG38" s="24">
        <v>20</v>
      </c>
      <c r="BH38" s="24">
        <f t="shared" si="18"/>
        <v>11.613556472620109</v>
      </c>
      <c r="BI38" s="22">
        <f t="shared" si="10"/>
        <v>6.0994552731363255E-2</v>
      </c>
      <c r="BJ38" s="16">
        <f t="shared" si="11"/>
        <v>0</v>
      </c>
      <c r="BK38" s="16">
        <f t="shared" si="12"/>
        <v>0</v>
      </c>
      <c r="BL38" s="16">
        <f t="shared" si="13"/>
        <v>0</v>
      </c>
      <c r="BM38" s="16">
        <f t="shared" si="14"/>
        <v>0</v>
      </c>
      <c r="BN38" s="16">
        <f t="shared" si="15"/>
        <v>0</v>
      </c>
      <c r="BO38" s="16">
        <f t="shared" si="16"/>
        <v>0</v>
      </c>
      <c r="BP38" s="16">
        <f t="shared" si="17"/>
        <v>0</v>
      </c>
      <c r="BR38" s="24">
        <v>20</v>
      </c>
      <c r="BS38" s="24">
        <v>10</v>
      </c>
    </row>
    <row r="39" spans="1:71" ht="16.5" x14ac:dyDescent="0.2">
      <c r="A39" s="19">
        <v>35</v>
      </c>
      <c r="B39" s="27">
        <v>8</v>
      </c>
      <c r="C39" s="27">
        <v>30</v>
      </c>
      <c r="D39" s="27">
        <f>INDEX(章节关卡!$C$6:$C$20,芦花古楼!B39)*芦花古楼!C39</f>
        <v>900</v>
      </c>
      <c r="E39" s="24">
        <f t="shared" si="0"/>
        <v>35</v>
      </c>
      <c r="F39" s="24">
        <f t="shared" si="1"/>
        <v>55</v>
      </c>
      <c r="G39" s="24">
        <v>6750</v>
      </c>
      <c r="J39" s="19">
        <v>35</v>
      </c>
      <c r="K39" s="27">
        <v>8</v>
      </c>
      <c r="L39" s="27">
        <v>45</v>
      </c>
      <c r="M39" s="27">
        <f>INDEX(章节关卡!$C$6:$C$20,芦花古楼!K39)*芦花古楼!L39</f>
        <v>1350</v>
      </c>
      <c r="N39" s="24">
        <f t="shared" si="2"/>
        <v>40</v>
      </c>
      <c r="O39" s="24">
        <f t="shared" si="3"/>
        <v>55</v>
      </c>
      <c r="P39" s="24">
        <v>6750</v>
      </c>
      <c r="S39" s="19">
        <v>35</v>
      </c>
      <c r="T39" s="27">
        <v>9</v>
      </c>
      <c r="U39" s="27">
        <v>60</v>
      </c>
      <c r="V39" s="27">
        <f>INDEX(章节关卡!$C$6:$C$20,芦花古楼!T39)*芦花古楼!U39</f>
        <v>2160</v>
      </c>
      <c r="W39" s="24">
        <f>INT((S39-1)/5+3)*5</f>
        <v>45</v>
      </c>
      <c r="X39" s="24">
        <f>INT(S39/5)*5+20</f>
        <v>55</v>
      </c>
      <c r="Y39" s="24">
        <v>6750</v>
      </c>
      <c r="AB39" s="19">
        <v>35</v>
      </c>
      <c r="AC39" s="27">
        <v>9</v>
      </c>
      <c r="AD39" s="27">
        <v>60</v>
      </c>
      <c r="AE39" s="27">
        <f>INDEX(章节关卡!$C$6:$C$20,芦花古楼!AC39)*芦花古楼!AD39</f>
        <v>2160</v>
      </c>
      <c r="AF39" s="24">
        <f t="shared" si="4"/>
        <v>50</v>
      </c>
      <c r="AG39" s="24">
        <f t="shared" si="5"/>
        <v>55</v>
      </c>
      <c r="AH39" s="24">
        <v>6750</v>
      </c>
      <c r="AK39" s="20">
        <v>34</v>
      </c>
      <c r="AL39" s="20">
        <v>6</v>
      </c>
      <c r="AN39" s="20">
        <v>34</v>
      </c>
      <c r="AO39" s="20">
        <f t="shared" si="6"/>
        <v>7</v>
      </c>
      <c r="AQ39" s="20">
        <v>34</v>
      </c>
      <c r="AR39" s="20">
        <f t="shared" si="7"/>
        <v>8</v>
      </c>
      <c r="AT39" s="20">
        <v>34</v>
      </c>
      <c r="AU39" s="20">
        <f t="shared" si="8"/>
        <v>9</v>
      </c>
      <c r="AX39" s="20">
        <v>34</v>
      </c>
      <c r="AY39" s="16">
        <f>SUMIFS($E$5:$E$104,$AL$6:$AL$105,"="&amp;AX39)+SUMIFS($N$5:$N$104,$AO$6:$AO$105,"="&amp;AX39)+SUMIFS($W$5:$W$104,$AR$6:$AR$105,"="&amp;AX39)+SUMIFS($AF$5:$AF$104,$AU$6:$AU$105,"="&amp;AX39)</f>
        <v>160</v>
      </c>
      <c r="AZ39" s="16">
        <f>INDEX($F$5:$F$104,MATCH(AX39,$AL$5:$AL$105,1)-1)+INDEX($O$5:$O$104,MATCH(AX39,$AO$5:$AO$105,1)-1)+INDEX($X$5:$X$104,MATCH(AX39,$AR$5:$AR$105,1)-1)+INDEX($AG$5:$AG$104,MATCH(AX39,$AU$5:$AU$105,1)-1)</f>
        <v>360</v>
      </c>
      <c r="BA39" s="16">
        <f>SUMIFS($G$5:$G$104,$AL$6:$AL$105,"="&amp;AX39)+SUMIFS($P$5:$P$104,$AO$6:$AO$105,"="&amp;AX39)+SUMIFS($Y$5:$Y$104,$AR$6:$AR$105,"="&amp;AX39)+SUMIFS($AH$5:$AH$104,$AU$6:$AU$105,"="&amp;AX39)</f>
        <v>27400</v>
      </c>
      <c r="BC39" s="20">
        <v>35</v>
      </c>
      <c r="BD39" s="24">
        <v>30</v>
      </c>
      <c r="BG39" s="24">
        <v>21</v>
      </c>
      <c r="BH39" s="24">
        <f t="shared" si="18"/>
        <v>12.229692037346311</v>
      </c>
      <c r="BI39" s="22">
        <f t="shared" si="10"/>
        <v>6.4230504894764756E-2</v>
      </c>
      <c r="BJ39" s="16">
        <f t="shared" si="11"/>
        <v>0</v>
      </c>
      <c r="BK39" s="16">
        <f t="shared" si="12"/>
        <v>0</v>
      </c>
      <c r="BL39" s="16">
        <f t="shared" si="13"/>
        <v>0</v>
      </c>
      <c r="BM39" s="16">
        <f t="shared" si="14"/>
        <v>0</v>
      </c>
      <c r="BN39" s="16">
        <f t="shared" si="15"/>
        <v>0</v>
      </c>
      <c r="BO39" s="16">
        <f t="shared" si="16"/>
        <v>0</v>
      </c>
      <c r="BP39" s="16">
        <f t="shared" si="17"/>
        <v>0</v>
      </c>
      <c r="BR39" s="24">
        <v>21</v>
      </c>
      <c r="BS39" s="24">
        <v>15</v>
      </c>
    </row>
    <row r="40" spans="1:71" ht="16.5" x14ac:dyDescent="0.2">
      <c r="A40" s="19">
        <v>36</v>
      </c>
      <c r="B40" s="27">
        <v>8</v>
      </c>
      <c r="C40" s="27">
        <v>30</v>
      </c>
      <c r="D40" s="27">
        <f>INDEX(章节关卡!$C$6:$C$20,芦花古楼!B40)*芦花古楼!C40</f>
        <v>900</v>
      </c>
      <c r="E40" s="24">
        <f t="shared" si="0"/>
        <v>40</v>
      </c>
      <c r="F40" s="24">
        <f t="shared" si="1"/>
        <v>55</v>
      </c>
      <c r="G40" s="24">
        <v>6900</v>
      </c>
      <c r="J40" s="19">
        <v>36</v>
      </c>
      <c r="K40" s="27">
        <v>8</v>
      </c>
      <c r="L40" s="27">
        <v>45</v>
      </c>
      <c r="M40" s="27">
        <f>INDEX(章节关卡!$C$6:$C$20,芦花古楼!K40)*芦花古楼!L40</f>
        <v>1350</v>
      </c>
      <c r="N40" s="24">
        <f t="shared" si="2"/>
        <v>45</v>
      </c>
      <c r="O40" s="24">
        <f t="shared" si="3"/>
        <v>55</v>
      </c>
      <c r="P40" s="24">
        <v>6900</v>
      </c>
      <c r="S40" s="19">
        <v>36</v>
      </c>
      <c r="T40" s="27">
        <v>9</v>
      </c>
      <c r="U40" s="27">
        <v>60</v>
      </c>
      <c r="V40" s="27">
        <f>INDEX(章节关卡!$C$6:$C$20,芦花古楼!T40)*芦花古楼!U40</f>
        <v>2160</v>
      </c>
      <c r="W40" s="24">
        <f>INT((S40-1)/5+3)*5</f>
        <v>50</v>
      </c>
      <c r="X40" s="24">
        <f>INT(S40/5)*5+20</f>
        <v>55</v>
      </c>
      <c r="Y40" s="24">
        <v>6900</v>
      </c>
      <c r="AB40" s="19">
        <v>36</v>
      </c>
      <c r="AC40" s="27">
        <v>9</v>
      </c>
      <c r="AD40" s="27">
        <v>60</v>
      </c>
      <c r="AE40" s="27">
        <f>INDEX(章节关卡!$C$6:$C$20,芦花古楼!AC40)*芦花古楼!AD40</f>
        <v>2160</v>
      </c>
      <c r="AF40" s="24">
        <f t="shared" si="4"/>
        <v>55</v>
      </c>
      <c r="AG40" s="24">
        <f t="shared" si="5"/>
        <v>55</v>
      </c>
      <c r="AH40" s="24">
        <v>6900</v>
      </c>
      <c r="AK40" s="20">
        <v>35</v>
      </c>
      <c r="AL40" s="20">
        <v>6</v>
      </c>
      <c r="AN40" s="20">
        <v>35</v>
      </c>
      <c r="AO40" s="20">
        <f t="shared" si="6"/>
        <v>7</v>
      </c>
      <c r="AQ40" s="20">
        <v>35</v>
      </c>
      <c r="AR40" s="20">
        <f t="shared" si="7"/>
        <v>8</v>
      </c>
      <c r="AT40" s="20">
        <v>35</v>
      </c>
      <c r="AU40" s="20">
        <f t="shared" si="8"/>
        <v>9</v>
      </c>
      <c r="AX40" s="20">
        <v>35</v>
      </c>
      <c r="AY40" s="16">
        <f>SUMIFS($E$5:$E$104,$AL$6:$AL$105,"="&amp;AX40)+SUMIFS($N$5:$N$104,$AO$6:$AO$105,"="&amp;AX40)+SUMIFS($W$5:$W$104,$AR$6:$AR$105,"="&amp;AX40)+SUMIFS($AF$5:$AF$104,$AU$6:$AU$105,"="&amp;AX40)</f>
        <v>170</v>
      </c>
      <c r="AZ40" s="16">
        <f>INDEX($F$5:$F$104,MATCH(AX40,$AL$5:$AL$105,1)-1)+INDEX($O$5:$O$104,MATCH(AX40,$AO$5:$AO$105,1)-1)+INDEX($X$5:$X$104,MATCH(AX40,$AR$5:$AR$105,1)-1)+INDEX($AG$5:$AG$104,MATCH(AX40,$AU$5:$AU$105,1)-1)</f>
        <v>360</v>
      </c>
      <c r="BA40" s="16">
        <f>SUMIFS($G$5:$G$104,$AL$6:$AL$105,"="&amp;AX40)+SUMIFS($P$5:$P$104,$AO$6:$AO$105,"="&amp;AX40)+SUMIFS($Y$5:$Y$104,$AR$6:$AR$105,"="&amp;AX40)+SUMIFS($AH$5:$AH$104,$AU$6:$AU$105,"="&amp;AX40)</f>
        <v>27400</v>
      </c>
      <c r="BC40" s="20">
        <v>36</v>
      </c>
      <c r="BD40" s="24">
        <v>30</v>
      </c>
      <c r="BG40" s="24">
        <v>22</v>
      </c>
      <c r="BH40" s="24">
        <f t="shared" si="18"/>
        <v>12.851988957719774</v>
      </c>
      <c r="BI40" s="22">
        <f t="shared" si="10"/>
        <v>6.749881657980028E-2</v>
      </c>
      <c r="BJ40" s="16">
        <f t="shared" si="11"/>
        <v>0</v>
      </c>
      <c r="BK40" s="16">
        <f t="shared" si="12"/>
        <v>0</v>
      </c>
      <c r="BL40" s="16">
        <f t="shared" si="13"/>
        <v>0</v>
      </c>
      <c r="BM40" s="16">
        <f t="shared" si="14"/>
        <v>0</v>
      </c>
      <c r="BN40" s="16">
        <f t="shared" si="15"/>
        <v>0</v>
      </c>
      <c r="BO40" s="16">
        <f t="shared" si="16"/>
        <v>0</v>
      </c>
      <c r="BP40" s="16">
        <f t="shared" si="17"/>
        <v>0</v>
      </c>
      <c r="BR40" s="24">
        <v>22</v>
      </c>
      <c r="BS40" s="24">
        <v>15</v>
      </c>
    </row>
    <row r="41" spans="1:71" ht="16.5" x14ac:dyDescent="0.2">
      <c r="A41" s="19">
        <v>37</v>
      </c>
      <c r="B41" s="27">
        <v>8</v>
      </c>
      <c r="C41" s="27">
        <v>30</v>
      </c>
      <c r="D41" s="27">
        <f>INDEX(章节关卡!$C$6:$C$20,芦花古楼!B41)*芦花古楼!C41</f>
        <v>900</v>
      </c>
      <c r="E41" s="24">
        <f t="shared" si="0"/>
        <v>40</v>
      </c>
      <c r="F41" s="24">
        <f t="shared" si="1"/>
        <v>55</v>
      </c>
      <c r="G41" s="24">
        <v>7050</v>
      </c>
      <c r="J41" s="19">
        <v>37</v>
      </c>
      <c r="K41" s="27">
        <v>8</v>
      </c>
      <c r="L41" s="27">
        <v>45</v>
      </c>
      <c r="M41" s="27">
        <f>INDEX(章节关卡!$C$6:$C$20,芦花古楼!K41)*芦花古楼!L41</f>
        <v>1350</v>
      </c>
      <c r="N41" s="24">
        <f t="shared" si="2"/>
        <v>45</v>
      </c>
      <c r="O41" s="24">
        <f t="shared" si="3"/>
        <v>55</v>
      </c>
      <c r="P41" s="24">
        <v>7050</v>
      </c>
      <c r="S41" s="19">
        <v>37</v>
      </c>
      <c r="T41" s="27">
        <v>9</v>
      </c>
      <c r="U41" s="27">
        <v>60</v>
      </c>
      <c r="V41" s="27">
        <f>INDEX(章节关卡!$C$6:$C$20,芦花古楼!T41)*芦花古楼!U41</f>
        <v>2160</v>
      </c>
      <c r="W41" s="24">
        <f>INT((S41-1)/5+3)*5</f>
        <v>50</v>
      </c>
      <c r="X41" s="24">
        <f>INT(S41/5)*5+20</f>
        <v>55</v>
      </c>
      <c r="Y41" s="24">
        <v>7050</v>
      </c>
      <c r="AB41" s="19">
        <v>37</v>
      </c>
      <c r="AC41" s="27">
        <v>9</v>
      </c>
      <c r="AD41" s="27">
        <v>60</v>
      </c>
      <c r="AE41" s="27">
        <f>INDEX(章节关卡!$C$6:$C$20,芦花古楼!AC41)*芦花古楼!AD41</f>
        <v>2160</v>
      </c>
      <c r="AF41" s="24">
        <f t="shared" si="4"/>
        <v>55</v>
      </c>
      <c r="AG41" s="24">
        <f t="shared" si="5"/>
        <v>55</v>
      </c>
      <c r="AH41" s="24">
        <v>7050</v>
      </c>
      <c r="AK41" s="20">
        <v>36</v>
      </c>
      <c r="AL41" s="20">
        <v>7</v>
      </c>
      <c r="AN41" s="20">
        <v>36</v>
      </c>
      <c r="AO41" s="20">
        <f t="shared" si="6"/>
        <v>8</v>
      </c>
      <c r="AQ41" s="20">
        <v>36</v>
      </c>
      <c r="AR41" s="20">
        <f t="shared" si="7"/>
        <v>9</v>
      </c>
      <c r="AT41" s="20">
        <v>36</v>
      </c>
      <c r="AU41" s="20">
        <f t="shared" si="8"/>
        <v>10</v>
      </c>
      <c r="AX41" s="20">
        <v>36</v>
      </c>
      <c r="AY41" s="16">
        <f>SUMIFS($E$5:$E$104,$AL$6:$AL$105,"="&amp;AX41)+SUMIFS($N$5:$N$104,$AO$6:$AO$105,"="&amp;AX41)+SUMIFS($W$5:$W$104,$AR$6:$AR$105,"="&amp;AX41)+SUMIFS($AF$5:$AF$104,$AU$6:$AU$105,"="&amp;AX41)</f>
        <v>160</v>
      </c>
      <c r="AZ41" s="16">
        <f>INDEX($F$5:$F$104,MATCH(AX41,$AL$5:$AL$105,1)-1)+INDEX($O$5:$O$104,MATCH(AX41,$AO$5:$AO$105,1)-1)+INDEX($X$5:$X$104,MATCH(AX41,$AR$5:$AR$105,1)-1)+INDEX($AG$5:$AG$104,MATCH(AX41,$AU$5:$AU$105,1)-1)</f>
        <v>365</v>
      </c>
      <c r="BA41" s="16">
        <f>SUMIFS($G$5:$G$104,$AL$6:$AL$105,"="&amp;AX41)+SUMIFS($P$5:$P$104,$AO$6:$AO$105,"="&amp;AX41)+SUMIFS($Y$5:$Y$104,$AR$6:$AR$105,"="&amp;AX41)+SUMIFS($AH$5:$AH$104,$AU$6:$AU$105,"="&amp;AX41)</f>
        <v>27800</v>
      </c>
      <c r="BC41" s="20">
        <v>37</v>
      </c>
      <c r="BD41" s="24">
        <v>30</v>
      </c>
      <c r="BG41" s="24">
        <v>23</v>
      </c>
      <c r="BH41" s="24">
        <f t="shared" si="18"/>
        <v>13.480508847296973</v>
      </c>
      <c r="BI41" s="22">
        <f t="shared" si="10"/>
        <v>7.0799811381686159E-2</v>
      </c>
      <c r="BJ41" s="16">
        <f t="shared" si="11"/>
        <v>0</v>
      </c>
      <c r="BK41" s="16">
        <f t="shared" si="12"/>
        <v>0</v>
      </c>
      <c r="BL41" s="16">
        <f t="shared" si="13"/>
        <v>0</v>
      </c>
      <c r="BM41" s="16">
        <f t="shared" si="14"/>
        <v>0</v>
      </c>
      <c r="BN41" s="16">
        <f t="shared" si="15"/>
        <v>0</v>
      </c>
      <c r="BO41" s="16">
        <f t="shared" si="16"/>
        <v>0</v>
      </c>
      <c r="BP41" s="16">
        <f t="shared" si="17"/>
        <v>0</v>
      </c>
      <c r="BR41" s="24">
        <v>23</v>
      </c>
      <c r="BS41" s="24">
        <v>15</v>
      </c>
    </row>
    <row r="42" spans="1:71" ht="16.5" x14ac:dyDescent="0.2">
      <c r="A42" s="19">
        <v>38</v>
      </c>
      <c r="B42" s="27">
        <v>8</v>
      </c>
      <c r="C42" s="27">
        <v>30</v>
      </c>
      <c r="D42" s="27">
        <f>INDEX(章节关卡!$C$6:$C$20,芦花古楼!B42)*芦花古楼!C42</f>
        <v>900</v>
      </c>
      <c r="E42" s="24">
        <f t="shared" si="0"/>
        <v>40</v>
      </c>
      <c r="F42" s="24">
        <f t="shared" si="1"/>
        <v>55</v>
      </c>
      <c r="G42" s="24">
        <v>7200</v>
      </c>
      <c r="J42" s="19">
        <v>38</v>
      </c>
      <c r="K42" s="27">
        <v>8</v>
      </c>
      <c r="L42" s="27">
        <v>45</v>
      </c>
      <c r="M42" s="27">
        <f>INDEX(章节关卡!$C$6:$C$20,芦花古楼!K42)*芦花古楼!L42</f>
        <v>1350</v>
      </c>
      <c r="N42" s="24">
        <f t="shared" si="2"/>
        <v>45</v>
      </c>
      <c r="O42" s="24">
        <f t="shared" si="3"/>
        <v>55</v>
      </c>
      <c r="P42" s="24">
        <v>7200</v>
      </c>
      <c r="S42" s="19">
        <v>38</v>
      </c>
      <c r="T42" s="27">
        <v>9</v>
      </c>
      <c r="U42" s="27">
        <v>60</v>
      </c>
      <c r="V42" s="27">
        <f>INDEX(章节关卡!$C$6:$C$20,芦花古楼!T42)*芦花古楼!U42</f>
        <v>2160</v>
      </c>
      <c r="W42" s="24">
        <f>INT((S42-1)/5+3)*5</f>
        <v>50</v>
      </c>
      <c r="X42" s="24">
        <f>INT(S42/5)*5+20</f>
        <v>55</v>
      </c>
      <c r="Y42" s="24">
        <v>7200</v>
      </c>
      <c r="AB42" s="19">
        <v>38</v>
      </c>
      <c r="AC42" s="27">
        <v>9</v>
      </c>
      <c r="AD42" s="27">
        <v>60</v>
      </c>
      <c r="AE42" s="27">
        <f>INDEX(章节关卡!$C$6:$C$20,芦花古楼!AC42)*芦花古楼!AD42</f>
        <v>2160</v>
      </c>
      <c r="AF42" s="24">
        <f t="shared" si="4"/>
        <v>55</v>
      </c>
      <c r="AG42" s="24">
        <f t="shared" si="5"/>
        <v>55</v>
      </c>
      <c r="AH42" s="24">
        <v>7200</v>
      </c>
      <c r="AK42" s="20">
        <v>37</v>
      </c>
      <c r="AL42" s="20">
        <v>7</v>
      </c>
      <c r="AN42" s="20">
        <v>37</v>
      </c>
      <c r="AO42" s="20">
        <f t="shared" si="6"/>
        <v>8</v>
      </c>
      <c r="AQ42" s="20">
        <v>37</v>
      </c>
      <c r="AR42" s="20">
        <f t="shared" si="7"/>
        <v>9</v>
      </c>
      <c r="AT42" s="20">
        <v>37</v>
      </c>
      <c r="AU42" s="20">
        <f t="shared" si="8"/>
        <v>10</v>
      </c>
      <c r="AX42" s="20">
        <v>37</v>
      </c>
      <c r="AY42" s="16">
        <f>SUMIFS($E$5:$E$104,$AL$6:$AL$105,"="&amp;AX42)+SUMIFS($N$5:$N$104,$AO$6:$AO$105,"="&amp;AX42)+SUMIFS($W$5:$W$104,$AR$6:$AR$105,"="&amp;AX42)+SUMIFS($AF$5:$AF$104,$AU$6:$AU$105,"="&amp;AX42)</f>
        <v>170</v>
      </c>
      <c r="AZ42" s="16">
        <f>INDEX($F$5:$F$104,MATCH(AX42,$AL$5:$AL$105,1)-1)+INDEX($O$5:$O$104,MATCH(AX42,$AO$5:$AO$105,1)-1)+INDEX($X$5:$X$104,MATCH(AX42,$AR$5:$AR$105,1)-1)+INDEX($AG$5:$AG$104,MATCH(AX42,$AU$5:$AU$105,1)-1)</f>
        <v>370</v>
      </c>
      <c r="BA42" s="16">
        <f>SUMIFS($G$5:$G$104,$AL$6:$AL$105,"="&amp;AX42)+SUMIFS($P$5:$P$104,$AO$6:$AO$105,"="&amp;AX42)+SUMIFS($Y$5:$Y$104,$AR$6:$AR$105,"="&amp;AX42)+SUMIFS($AH$5:$AH$104,$AU$6:$AU$105,"="&amp;AX42)</f>
        <v>27800</v>
      </c>
      <c r="BC42" s="20">
        <v>38</v>
      </c>
      <c r="BD42" s="24">
        <v>30</v>
      </c>
      <c r="BG42" s="24">
        <v>24</v>
      </c>
      <c r="BH42" s="24">
        <f t="shared" si="18"/>
        <v>14.115313935769942</v>
      </c>
      <c r="BI42" s="22">
        <f t="shared" si="10"/>
        <v>7.4133816131590882E-2</v>
      </c>
      <c r="BJ42" s="16">
        <f t="shared" si="11"/>
        <v>0</v>
      </c>
      <c r="BK42" s="16">
        <f t="shared" si="12"/>
        <v>0</v>
      </c>
      <c r="BL42" s="16">
        <f t="shared" si="13"/>
        <v>0</v>
      </c>
      <c r="BM42" s="16">
        <f t="shared" si="14"/>
        <v>0</v>
      </c>
      <c r="BN42" s="16">
        <f t="shared" si="15"/>
        <v>0</v>
      </c>
      <c r="BO42" s="16">
        <f t="shared" si="16"/>
        <v>0</v>
      </c>
      <c r="BP42" s="16">
        <f t="shared" si="17"/>
        <v>0</v>
      </c>
      <c r="BR42" s="24">
        <v>24</v>
      </c>
      <c r="BS42" s="24">
        <v>15</v>
      </c>
    </row>
    <row r="43" spans="1:71" ht="16.5" x14ac:dyDescent="0.2">
      <c r="A43" s="19">
        <v>39</v>
      </c>
      <c r="B43" s="27">
        <v>8</v>
      </c>
      <c r="C43" s="27">
        <v>30</v>
      </c>
      <c r="D43" s="27">
        <f>INDEX(章节关卡!$C$6:$C$20,芦花古楼!B43)*芦花古楼!C43</f>
        <v>900</v>
      </c>
      <c r="E43" s="24">
        <f t="shared" si="0"/>
        <v>40</v>
      </c>
      <c r="F43" s="24">
        <f t="shared" si="1"/>
        <v>55</v>
      </c>
      <c r="G43" s="24">
        <v>7350</v>
      </c>
      <c r="J43" s="19">
        <v>39</v>
      </c>
      <c r="K43" s="27">
        <v>8</v>
      </c>
      <c r="L43" s="27">
        <v>45</v>
      </c>
      <c r="M43" s="27">
        <f>INDEX(章节关卡!$C$6:$C$20,芦花古楼!K43)*芦花古楼!L43</f>
        <v>1350</v>
      </c>
      <c r="N43" s="24">
        <f t="shared" si="2"/>
        <v>45</v>
      </c>
      <c r="O43" s="24">
        <f t="shared" si="3"/>
        <v>55</v>
      </c>
      <c r="P43" s="24">
        <v>7350</v>
      </c>
      <c r="S43" s="19">
        <v>39</v>
      </c>
      <c r="T43" s="27">
        <v>9</v>
      </c>
      <c r="U43" s="27">
        <v>60</v>
      </c>
      <c r="V43" s="27">
        <f>INDEX(章节关卡!$C$6:$C$20,芦花古楼!T43)*芦花古楼!U43</f>
        <v>2160</v>
      </c>
      <c r="W43" s="24">
        <f>INT((S43-1)/5+3)*5</f>
        <v>50</v>
      </c>
      <c r="X43" s="24">
        <f>INT(S43/5)*5+20</f>
        <v>55</v>
      </c>
      <c r="Y43" s="24">
        <v>7350</v>
      </c>
      <c r="AB43" s="19">
        <v>39</v>
      </c>
      <c r="AC43" s="27">
        <v>9</v>
      </c>
      <c r="AD43" s="27">
        <v>60</v>
      </c>
      <c r="AE43" s="27">
        <f>INDEX(章节关卡!$C$6:$C$20,芦花古楼!AC43)*芦花古楼!AD43</f>
        <v>2160</v>
      </c>
      <c r="AF43" s="24">
        <f t="shared" si="4"/>
        <v>55</v>
      </c>
      <c r="AG43" s="24">
        <f t="shared" si="5"/>
        <v>55</v>
      </c>
      <c r="AH43" s="24">
        <v>7350</v>
      </c>
      <c r="AK43" s="20">
        <v>38</v>
      </c>
      <c r="AL43" s="20">
        <v>7</v>
      </c>
      <c r="AN43" s="20">
        <v>38</v>
      </c>
      <c r="AO43" s="20">
        <f t="shared" si="6"/>
        <v>8</v>
      </c>
      <c r="AQ43" s="20">
        <v>38</v>
      </c>
      <c r="AR43" s="20">
        <f t="shared" si="7"/>
        <v>9</v>
      </c>
      <c r="AT43" s="20">
        <v>38</v>
      </c>
      <c r="AU43" s="20">
        <f t="shared" si="8"/>
        <v>10</v>
      </c>
      <c r="AX43" s="20">
        <v>38</v>
      </c>
      <c r="AY43" s="16">
        <f>SUMIFS($E$5:$E$104,$AL$6:$AL$105,"="&amp;AX43)+SUMIFS($N$5:$N$104,$AO$6:$AO$105,"="&amp;AX43)+SUMIFS($W$5:$W$104,$AR$6:$AR$105,"="&amp;AX43)+SUMIFS($AF$5:$AF$104,$AU$6:$AU$105,"="&amp;AX43)</f>
        <v>165</v>
      </c>
      <c r="AZ43" s="16">
        <f>INDEX($F$5:$F$104,MATCH(AX43,$AL$5:$AL$105,1)-1)+INDEX($O$5:$O$104,MATCH(AX43,$AO$5:$AO$105,1)-1)+INDEX($X$5:$X$104,MATCH(AX43,$AR$5:$AR$105,1)-1)+INDEX($AG$5:$AG$104,MATCH(AX43,$AU$5:$AU$105,1)-1)</f>
        <v>375</v>
      </c>
      <c r="BA43" s="16">
        <f>SUMIFS($G$5:$G$104,$AL$6:$AL$105,"="&amp;AX43)+SUMIFS($P$5:$P$104,$AO$6:$AO$105,"="&amp;AX43)+SUMIFS($Y$5:$Y$104,$AR$6:$AR$105,"="&amp;AX43)+SUMIFS($AH$5:$AH$104,$AU$6:$AU$105,"="&amp;AX43)</f>
        <v>28200</v>
      </c>
      <c r="BC43" s="20">
        <v>39</v>
      </c>
      <c r="BD43" s="24">
        <v>30</v>
      </c>
      <c r="BG43" s="24">
        <v>25</v>
      </c>
      <c r="BH43" s="24">
        <f t="shared" si="18"/>
        <v>14.756467075127642</v>
      </c>
      <c r="BI43" s="22">
        <f t="shared" si="10"/>
        <v>7.7501160928994658E-2</v>
      </c>
      <c r="BJ43" s="16">
        <f t="shared" si="11"/>
        <v>0</v>
      </c>
      <c r="BK43" s="16">
        <f t="shared" si="12"/>
        <v>0</v>
      </c>
      <c r="BL43" s="16">
        <f t="shared" si="13"/>
        <v>0</v>
      </c>
      <c r="BM43" s="16">
        <f t="shared" si="14"/>
        <v>0</v>
      </c>
      <c r="BN43" s="16">
        <f t="shared" si="15"/>
        <v>0</v>
      </c>
      <c r="BO43" s="16">
        <f t="shared" si="16"/>
        <v>0</v>
      </c>
      <c r="BP43" s="16">
        <f t="shared" si="17"/>
        <v>0</v>
      </c>
      <c r="BR43" s="24">
        <v>25</v>
      </c>
      <c r="BS43" s="24">
        <v>15</v>
      </c>
    </row>
    <row r="44" spans="1:71" ht="16.5" x14ac:dyDescent="0.2">
      <c r="A44" s="19">
        <v>40</v>
      </c>
      <c r="B44" s="27">
        <v>8</v>
      </c>
      <c r="C44" s="27">
        <v>30</v>
      </c>
      <c r="D44" s="27">
        <f>INDEX(章节关卡!$C$6:$C$20,芦花古楼!B44)*芦花古楼!C44</f>
        <v>900</v>
      </c>
      <c r="E44" s="24">
        <f t="shared" si="0"/>
        <v>40</v>
      </c>
      <c r="F44" s="24">
        <f t="shared" si="1"/>
        <v>60</v>
      </c>
      <c r="G44" s="24">
        <v>7500</v>
      </c>
      <c r="J44" s="19">
        <v>40</v>
      </c>
      <c r="K44" s="27">
        <v>8</v>
      </c>
      <c r="L44" s="27">
        <v>45</v>
      </c>
      <c r="M44" s="27">
        <f>INDEX(章节关卡!$C$6:$C$20,芦花古楼!K44)*芦花古楼!L44</f>
        <v>1350</v>
      </c>
      <c r="N44" s="24">
        <f t="shared" si="2"/>
        <v>45</v>
      </c>
      <c r="O44" s="24">
        <f t="shared" si="3"/>
        <v>60</v>
      </c>
      <c r="P44" s="24">
        <v>7500</v>
      </c>
      <c r="S44" s="19">
        <v>40</v>
      </c>
      <c r="T44" s="27">
        <v>10</v>
      </c>
      <c r="U44" s="27">
        <v>60</v>
      </c>
      <c r="V44" s="27">
        <f>INDEX(章节关卡!$C$6:$C$20,芦花古楼!T44)*芦花古楼!U44</f>
        <v>2640</v>
      </c>
      <c r="W44" s="24">
        <f>INT((S44-1)/5+3)*5</f>
        <v>50</v>
      </c>
      <c r="X44" s="24">
        <f>INT(S44/5)*5+20</f>
        <v>60</v>
      </c>
      <c r="Y44" s="24">
        <v>7500</v>
      </c>
      <c r="AB44" s="19">
        <v>40</v>
      </c>
      <c r="AC44" s="27">
        <v>10</v>
      </c>
      <c r="AD44" s="27">
        <v>60</v>
      </c>
      <c r="AE44" s="27">
        <f>INDEX(章节关卡!$C$6:$C$20,芦花古楼!AC44)*芦花古楼!AD44</f>
        <v>2640</v>
      </c>
      <c r="AF44" s="24">
        <f t="shared" si="4"/>
        <v>55</v>
      </c>
      <c r="AG44" s="24">
        <f t="shared" si="5"/>
        <v>60</v>
      </c>
      <c r="AH44" s="24">
        <v>7500</v>
      </c>
      <c r="AK44" s="20">
        <v>39</v>
      </c>
      <c r="AL44" s="20">
        <v>8</v>
      </c>
      <c r="AN44" s="20">
        <v>39</v>
      </c>
      <c r="AO44" s="20">
        <f t="shared" si="6"/>
        <v>9</v>
      </c>
      <c r="AQ44" s="20">
        <v>39</v>
      </c>
      <c r="AR44" s="20">
        <f t="shared" si="7"/>
        <v>10</v>
      </c>
      <c r="AT44" s="20">
        <v>39</v>
      </c>
      <c r="AU44" s="20">
        <f t="shared" si="8"/>
        <v>11</v>
      </c>
      <c r="AX44" s="20">
        <v>39</v>
      </c>
      <c r="AY44" s="16">
        <f>SUMIFS($E$5:$E$104,$AL$6:$AL$105,"="&amp;AX44)+SUMIFS($N$5:$N$104,$AO$6:$AO$105,"="&amp;AX44)+SUMIFS($W$5:$W$104,$AR$6:$AR$105,"="&amp;AX44)+SUMIFS($AF$5:$AF$104,$AU$6:$AU$105,"="&amp;AX44)</f>
        <v>175</v>
      </c>
      <c r="AZ44" s="16">
        <f>INDEX($F$5:$F$104,MATCH(AX44,$AL$5:$AL$105,1)-1)+INDEX($O$5:$O$104,MATCH(AX44,$AO$5:$AO$105,1)-1)+INDEX($X$5:$X$104,MATCH(AX44,$AR$5:$AR$105,1)-1)+INDEX($AG$5:$AG$104,MATCH(AX44,$AU$5:$AU$105,1)-1)</f>
        <v>380</v>
      </c>
      <c r="BA44" s="16">
        <f>SUMIFS($G$5:$G$104,$AL$6:$AL$105,"="&amp;AX44)+SUMIFS($P$5:$P$104,$AO$6:$AO$105,"="&amp;AX44)+SUMIFS($Y$5:$Y$104,$AR$6:$AR$105,"="&amp;AX44)+SUMIFS($AH$5:$AH$104,$AU$6:$AU$105,"="&amp;AX44)</f>
        <v>28200</v>
      </c>
      <c r="BC44" s="20">
        <v>40</v>
      </c>
      <c r="BD44" s="20">
        <v>50</v>
      </c>
      <c r="BG44" s="24">
        <v>26</v>
      </c>
      <c r="BH44" s="24"/>
      <c r="BI44" s="22">
        <f>BI43*1.1</f>
        <v>8.5251277021894126E-2</v>
      </c>
      <c r="BJ44" s="16">
        <f t="shared" si="11"/>
        <v>0</v>
      </c>
      <c r="BK44" s="16">
        <f t="shared" si="12"/>
        <v>0</v>
      </c>
      <c r="BL44" s="16">
        <f t="shared" si="13"/>
        <v>0</v>
      </c>
      <c r="BM44" s="16">
        <f t="shared" si="14"/>
        <v>0</v>
      </c>
      <c r="BN44" s="16">
        <f t="shared" si="15"/>
        <v>0</v>
      </c>
      <c r="BO44" s="16">
        <f t="shared" si="16"/>
        <v>0</v>
      </c>
      <c r="BP44" s="16">
        <f t="shared" si="17"/>
        <v>0</v>
      </c>
      <c r="BR44" s="24">
        <v>26</v>
      </c>
      <c r="BS44" s="24">
        <v>25</v>
      </c>
    </row>
    <row r="45" spans="1:71" ht="16.5" x14ac:dyDescent="0.2">
      <c r="A45" s="19">
        <v>41</v>
      </c>
      <c r="B45" s="27">
        <v>8</v>
      </c>
      <c r="C45" s="27">
        <v>30</v>
      </c>
      <c r="D45" s="27">
        <f>INDEX(章节关卡!$C$6:$C$20,芦花古楼!B45)*芦花古楼!C45</f>
        <v>900</v>
      </c>
      <c r="E45" s="24">
        <f t="shared" si="0"/>
        <v>45</v>
      </c>
      <c r="F45" s="24">
        <f t="shared" si="1"/>
        <v>60</v>
      </c>
      <c r="G45" s="24">
        <v>7650</v>
      </c>
      <c r="J45" s="19">
        <v>41</v>
      </c>
      <c r="K45" s="27">
        <v>8</v>
      </c>
      <c r="L45" s="27">
        <v>45</v>
      </c>
      <c r="M45" s="27">
        <f>INDEX(章节关卡!$C$6:$C$20,芦花古楼!K45)*芦花古楼!L45</f>
        <v>1350</v>
      </c>
      <c r="N45" s="24">
        <f t="shared" si="2"/>
        <v>50</v>
      </c>
      <c r="O45" s="24">
        <f t="shared" si="3"/>
        <v>60</v>
      </c>
      <c r="P45" s="24">
        <v>7650</v>
      </c>
      <c r="S45" s="19">
        <v>41</v>
      </c>
      <c r="T45" s="27">
        <v>10</v>
      </c>
      <c r="U45" s="27">
        <v>60</v>
      </c>
      <c r="V45" s="27">
        <f>INDEX(章节关卡!$C$6:$C$20,芦花古楼!T45)*芦花古楼!U45</f>
        <v>2640</v>
      </c>
      <c r="W45" s="24">
        <f>INT((S45-1)/5+3)*5</f>
        <v>55</v>
      </c>
      <c r="X45" s="24">
        <f>INT(S45/5)*5+20</f>
        <v>60</v>
      </c>
      <c r="Y45" s="24">
        <v>7650</v>
      </c>
      <c r="AB45" s="19">
        <v>41</v>
      </c>
      <c r="AC45" s="27">
        <v>10</v>
      </c>
      <c r="AD45" s="27">
        <v>60</v>
      </c>
      <c r="AE45" s="27">
        <f>INDEX(章节关卡!$C$6:$C$20,芦花古楼!AC45)*芦花古楼!AD45</f>
        <v>2640</v>
      </c>
      <c r="AF45" s="24">
        <f t="shared" si="4"/>
        <v>60</v>
      </c>
      <c r="AG45" s="24">
        <f t="shared" si="5"/>
        <v>60</v>
      </c>
      <c r="AH45" s="24">
        <v>7650</v>
      </c>
      <c r="AK45" s="20">
        <v>40</v>
      </c>
      <c r="AL45" s="20">
        <v>8</v>
      </c>
      <c r="AN45" s="20">
        <v>40</v>
      </c>
      <c r="AO45" s="20">
        <f t="shared" si="6"/>
        <v>9</v>
      </c>
      <c r="AQ45" s="20">
        <v>40</v>
      </c>
      <c r="AR45" s="20">
        <f t="shared" si="7"/>
        <v>10</v>
      </c>
      <c r="AT45" s="20">
        <v>40</v>
      </c>
      <c r="AU45" s="20">
        <f t="shared" si="8"/>
        <v>11</v>
      </c>
      <c r="AX45" s="20">
        <v>40</v>
      </c>
      <c r="AY45" s="16">
        <f>SUMIFS($E$5:$E$104,$AL$6:$AL$105,"="&amp;AX45)+SUMIFS($N$5:$N$104,$AO$6:$AO$105,"="&amp;AX45)+SUMIFS($W$5:$W$104,$AR$6:$AR$105,"="&amp;AX45)+SUMIFS($AF$5:$AF$104,$AU$6:$AU$105,"="&amp;AX45)</f>
        <v>170</v>
      </c>
      <c r="AZ45" s="16">
        <f>INDEX($F$5:$F$104,MATCH(AX45,$AL$5:$AL$105,1)-1)+INDEX($O$5:$O$104,MATCH(AX45,$AO$5:$AO$105,1)-1)+INDEX($X$5:$X$104,MATCH(AX45,$AR$5:$AR$105,1)-1)+INDEX($AG$5:$AG$104,MATCH(AX45,$AU$5:$AU$105,1)-1)</f>
        <v>380</v>
      </c>
      <c r="BA45" s="16">
        <f>SUMIFS($G$5:$G$104,$AL$6:$AL$105,"="&amp;AX45)+SUMIFS($P$5:$P$104,$AO$6:$AO$105,"="&amp;AX45)+SUMIFS($Y$5:$Y$104,$AR$6:$AR$105,"="&amp;AX45)+SUMIFS($AH$5:$AH$104,$AU$6:$AU$105,"="&amp;AX45)</f>
        <v>28600</v>
      </c>
      <c r="BG45" s="24">
        <v>27</v>
      </c>
      <c r="BH45" s="24"/>
      <c r="BI45" s="22">
        <f t="shared" ref="BI45:BI58" si="19">BI44*1.1</f>
        <v>9.3776404724083551E-2</v>
      </c>
      <c r="BJ45" s="16">
        <f t="shared" ref="BJ45:BJ58" si="20">INT($BH$14/$BH$9*$BI45*BH$6/5)*5</f>
        <v>0</v>
      </c>
      <c r="BK45" s="16">
        <f t="shared" ref="BK45:BK58" si="21">INT($BH$14/$BH$9*$BI45*BI$6/5)*5</f>
        <v>0</v>
      </c>
      <c r="BL45" s="16">
        <f t="shared" ref="BL45:BL58" si="22">INT($BH$14/$BH$9*$BI45*BJ$6/5)*5</f>
        <v>0</v>
      </c>
      <c r="BM45" s="16">
        <f t="shared" ref="BM45:BM58" si="23">INT($BH$14/$BH$9*$BI45*BK$6/5)*5</f>
        <v>0</v>
      </c>
      <c r="BN45" s="16">
        <f t="shared" ref="BN45:BN58" si="24">INT($BH$14/$BH$9*$BI45*BL$6/5)*5</f>
        <v>0</v>
      </c>
      <c r="BO45" s="16">
        <f t="shared" ref="BO45:BO58" si="25">INT($BH$14/$BH$9*$BI45*BM$6/5)*5</f>
        <v>0</v>
      </c>
      <c r="BP45" s="16">
        <f t="shared" ref="BP45:BP58" si="26">INT($BH$14/$BH$9*$BI45*BN$6/5)*5</f>
        <v>0</v>
      </c>
      <c r="BR45" s="24">
        <v>27</v>
      </c>
      <c r="BS45" s="24">
        <v>25</v>
      </c>
    </row>
    <row r="46" spans="1:71" ht="16.5" x14ac:dyDescent="0.2">
      <c r="A46" s="19">
        <v>42</v>
      </c>
      <c r="B46" s="27">
        <v>8</v>
      </c>
      <c r="C46" s="27">
        <v>30</v>
      </c>
      <c r="D46" s="27">
        <f>INDEX(章节关卡!$C$6:$C$20,芦花古楼!B46)*芦花古楼!C46</f>
        <v>900</v>
      </c>
      <c r="E46" s="24">
        <f t="shared" si="0"/>
        <v>45</v>
      </c>
      <c r="F46" s="24">
        <f t="shared" si="1"/>
        <v>60</v>
      </c>
      <c r="G46" s="24">
        <v>7800</v>
      </c>
      <c r="J46" s="19">
        <v>42</v>
      </c>
      <c r="K46" s="27">
        <v>8</v>
      </c>
      <c r="L46" s="27">
        <v>45</v>
      </c>
      <c r="M46" s="27">
        <f>INDEX(章节关卡!$C$6:$C$20,芦花古楼!K46)*芦花古楼!L46</f>
        <v>1350</v>
      </c>
      <c r="N46" s="24">
        <f t="shared" si="2"/>
        <v>50</v>
      </c>
      <c r="O46" s="24">
        <f t="shared" si="3"/>
        <v>60</v>
      </c>
      <c r="P46" s="24">
        <v>7800</v>
      </c>
      <c r="S46" s="19">
        <v>42</v>
      </c>
      <c r="T46" s="27">
        <v>10</v>
      </c>
      <c r="U46" s="27">
        <v>60</v>
      </c>
      <c r="V46" s="27">
        <f>INDEX(章节关卡!$C$6:$C$20,芦花古楼!T46)*芦花古楼!U46</f>
        <v>2640</v>
      </c>
      <c r="W46" s="24">
        <f>INT((S46-1)/5+3)*5</f>
        <v>55</v>
      </c>
      <c r="X46" s="24">
        <f>INT(S46/5)*5+20</f>
        <v>60</v>
      </c>
      <c r="Y46" s="24">
        <v>7800</v>
      </c>
      <c r="AB46" s="19">
        <v>42</v>
      </c>
      <c r="AC46" s="27">
        <v>10</v>
      </c>
      <c r="AD46" s="27">
        <v>60</v>
      </c>
      <c r="AE46" s="27">
        <f>INDEX(章节关卡!$C$6:$C$20,芦花古楼!AC46)*芦花古楼!AD46</f>
        <v>2640</v>
      </c>
      <c r="AF46" s="24">
        <f t="shared" si="4"/>
        <v>60</v>
      </c>
      <c r="AG46" s="24">
        <f t="shared" si="5"/>
        <v>60</v>
      </c>
      <c r="AH46" s="24">
        <v>7800</v>
      </c>
      <c r="AK46" s="20">
        <v>41</v>
      </c>
      <c r="AL46" s="20">
        <v>8</v>
      </c>
      <c r="AN46" s="20">
        <v>41</v>
      </c>
      <c r="AO46" s="20">
        <f t="shared" si="6"/>
        <v>9</v>
      </c>
      <c r="AQ46" s="20">
        <v>41</v>
      </c>
      <c r="AR46" s="20">
        <f t="shared" si="7"/>
        <v>10</v>
      </c>
      <c r="AT46" s="20">
        <v>41</v>
      </c>
      <c r="AU46" s="20">
        <f t="shared" si="8"/>
        <v>11</v>
      </c>
      <c r="AX46" s="20">
        <v>41</v>
      </c>
      <c r="AY46" s="16">
        <f>SUMIFS($E$5:$E$104,$AL$6:$AL$105,"="&amp;AX46)+SUMIFS($N$5:$N$104,$AO$6:$AO$105,"="&amp;AX46)+SUMIFS($W$5:$W$104,$AR$6:$AR$105,"="&amp;AX46)+SUMIFS($AF$5:$AF$104,$AU$6:$AU$105,"="&amp;AX46)</f>
        <v>180</v>
      </c>
      <c r="AZ46" s="16">
        <f>INDEX($F$5:$F$104,MATCH(AX46,$AL$5:$AL$105,1)-1)+INDEX($O$5:$O$104,MATCH(AX46,$AO$5:$AO$105,1)-1)+INDEX($X$5:$X$104,MATCH(AX46,$AR$5:$AR$105,1)-1)+INDEX($AG$5:$AG$104,MATCH(AX46,$AU$5:$AU$105,1)-1)</f>
        <v>380</v>
      </c>
      <c r="BA46" s="16">
        <f>SUMIFS($G$5:$G$104,$AL$6:$AL$105,"="&amp;AX46)+SUMIFS($P$5:$P$104,$AO$6:$AO$105,"="&amp;AX46)+SUMIFS($Y$5:$Y$104,$AR$6:$AR$105,"="&amp;AX46)+SUMIFS($AH$5:$AH$104,$AU$6:$AU$105,"="&amp;AX46)</f>
        <v>28600</v>
      </c>
      <c r="BG46" s="24">
        <v>28</v>
      </c>
      <c r="BH46" s="24"/>
      <c r="BI46" s="22">
        <f t="shared" si="19"/>
        <v>0.10315404519649192</v>
      </c>
      <c r="BJ46" s="16">
        <f t="shared" si="20"/>
        <v>0</v>
      </c>
      <c r="BK46" s="16">
        <f t="shared" si="21"/>
        <v>0</v>
      </c>
      <c r="BL46" s="16">
        <f t="shared" si="22"/>
        <v>0</v>
      </c>
      <c r="BM46" s="16">
        <f t="shared" si="23"/>
        <v>0</v>
      </c>
      <c r="BN46" s="16">
        <f t="shared" si="24"/>
        <v>0</v>
      </c>
      <c r="BO46" s="16">
        <f t="shared" si="25"/>
        <v>0</v>
      </c>
      <c r="BP46" s="16">
        <f t="shared" si="26"/>
        <v>0</v>
      </c>
      <c r="BR46" s="24">
        <v>28</v>
      </c>
      <c r="BS46" s="24">
        <v>25</v>
      </c>
    </row>
    <row r="47" spans="1:71" ht="16.5" x14ac:dyDescent="0.2">
      <c r="A47" s="19">
        <v>43</v>
      </c>
      <c r="B47" s="27">
        <v>8</v>
      </c>
      <c r="C47" s="27">
        <v>30</v>
      </c>
      <c r="D47" s="27">
        <f>INDEX(章节关卡!$C$6:$C$20,芦花古楼!B47)*芦花古楼!C47</f>
        <v>900</v>
      </c>
      <c r="E47" s="24">
        <f t="shared" si="0"/>
        <v>45</v>
      </c>
      <c r="F47" s="24">
        <f t="shared" si="1"/>
        <v>60</v>
      </c>
      <c r="G47" s="24">
        <v>7950</v>
      </c>
      <c r="J47" s="19">
        <v>43</v>
      </c>
      <c r="K47" s="27">
        <v>8</v>
      </c>
      <c r="L47" s="27">
        <v>45</v>
      </c>
      <c r="M47" s="27">
        <f>INDEX(章节关卡!$C$6:$C$20,芦花古楼!K47)*芦花古楼!L47</f>
        <v>1350</v>
      </c>
      <c r="N47" s="24">
        <f t="shared" si="2"/>
        <v>50</v>
      </c>
      <c r="O47" s="24">
        <f t="shared" si="3"/>
        <v>60</v>
      </c>
      <c r="P47" s="24">
        <v>7950</v>
      </c>
      <c r="S47" s="19">
        <v>43</v>
      </c>
      <c r="T47" s="27">
        <v>10</v>
      </c>
      <c r="U47" s="27">
        <v>60</v>
      </c>
      <c r="V47" s="27">
        <f>INDEX(章节关卡!$C$6:$C$20,芦花古楼!T47)*芦花古楼!U47</f>
        <v>2640</v>
      </c>
      <c r="W47" s="24">
        <f>INT((S47-1)/5+3)*5</f>
        <v>55</v>
      </c>
      <c r="X47" s="24">
        <f>INT(S47/5)*5+20</f>
        <v>60</v>
      </c>
      <c r="Y47" s="24">
        <v>7950</v>
      </c>
      <c r="AB47" s="19">
        <v>43</v>
      </c>
      <c r="AC47" s="27">
        <v>10</v>
      </c>
      <c r="AD47" s="27">
        <v>60</v>
      </c>
      <c r="AE47" s="27">
        <f>INDEX(章节关卡!$C$6:$C$20,芦花古楼!AC47)*芦花古楼!AD47</f>
        <v>2640</v>
      </c>
      <c r="AF47" s="24">
        <f t="shared" si="4"/>
        <v>60</v>
      </c>
      <c r="AG47" s="24">
        <f t="shared" si="5"/>
        <v>60</v>
      </c>
      <c r="AH47" s="24">
        <v>7950</v>
      </c>
      <c r="AK47" s="20">
        <v>42</v>
      </c>
      <c r="AL47" s="20">
        <v>9</v>
      </c>
      <c r="AN47" s="20">
        <v>42</v>
      </c>
      <c r="AO47" s="20">
        <f t="shared" si="6"/>
        <v>10</v>
      </c>
      <c r="AQ47" s="20">
        <v>42</v>
      </c>
      <c r="AR47" s="20">
        <f t="shared" si="7"/>
        <v>11</v>
      </c>
      <c r="AT47" s="20">
        <v>42</v>
      </c>
      <c r="AU47" s="20">
        <f t="shared" si="8"/>
        <v>12</v>
      </c>
      <c r="AX47" s="20">
        <v>42</v>
      </c>
      <c r="AY47" s="16">
        <f>SUMIFS($E$5:$E$104,$AL$6:$AL$105,"="&amp;AX47)+SUMIFS($N$5:$N$104,$AO$6:$AO$105,"="&amp;AX47)+SUMIFS($W$5:$W$104,$AR$6:$AR$105,"="&amp;AX47)+SUMIFS($AF$5:$AF$104,$AU$6:$AU$105,"="&amp;AX47)</f>
        <v>170</v>
      </c>
      <c r="AZ47" s="16">
        <f>INDEX($F$5:$F$104,MATCH(AX47,$AL$5:$AL$105,1)-1)+INDEX($O$5:$O$104,MATCH(AX47,$AO$5:$AO$105,1)-1)+INDEX($X$5:$X$104,MATCH(AX47,$AR$5:$AR$105,1)-1)+INDEX($AG$5:$AG$104,MATCH(AX47,$AU$5:$AU$105,1)-1)</f>
        <v>380</v>
      </c>
      <c r="BA47" s="16">
        <f>SUMIFS($G$5:$G$104,$AL$6:$AL$105,"="&amp;AX47)+SUMIFS($P$5:$P$104,$AO$6:$AO$105,"="&amp;AX47)+SUMIFS($Y$5:$Y$104,$AR$6:$AR$105,"="&amp;AX47)+SUMIFS($AH$5:$AH$104,$AU$6:$AU$105,"="&amp;AX47)</f>
        <v>29000</v>
      </c>
      <c r="BG47" s="24">
        <v>29</v>
      </c>
      <c r="BH47" s="24"/>
      <c r="BI47" s="22">
        <f t="shared" si="19"/>
        <v>0.11346944971614112</v>
      </c>
      <c r="BJ47" s="16">
        <f t="shared" si="20"/>
        <v>0</v>
      </c>
      <c r="BK47" s="16">
        <f t="shared" si="21"/>
        <v>0</v>
      </c>
      <c r="BL47" s="16">
        <f t="shared" si="22"/>
        <v>0</v>
      </c>
      <c r="BM47" s="16">
        <f t="shared" si="23"/>
        <v>0</v>
      </c>
      <c r="BN47" s="16">
        <f t="shared" si="24"/>
        <v>0</v>
      </c>
      <c r="BO47" s="16">
        <f t="shared" si="25"/>
        <v>0</v>
      </c>
      <c r="BP47" s="16">
        <f t="shared" si="26"/>
        <v>0</v>
      </c>
      <c r="BR47" s="24">
        <v>29</v>
      </c>
      <c r="BS47" s="24">
        <v>25</v>
      </c>
    </row>
    <row r="48" spans="1:71" ht="16.5" x14ac:dyDescent="0.2">
      <c r="A48" s="19">
        <v>44</v>
      </c>
      <c r="B48" s="27">
        <v>8</v>
      </c>
      <c r="C48" s="27">
        <v>30</v>
      </c>
      <c r="D48" s="27">
        <f>INDEX(章节关卡!$C$6:$C$20,芦花古楼!B48)*芦花古楼!C48</f>
        <v>900</v>
      </c>
      <c r="E48" s="24">
        <f t="shared" si="0"/>
        <v>45</v>
      </c>
      <c r="F48" s="24">
        <f t="shared" si="1"/>
        <v>60</v>
      </c>
      <c r="G48" s="24">
        <v>8100</v>
      </c>
      <c r="J48" s="19">
        <v>44</v>
      </c>
      <c r="K48" s="27">
        <v>8</v>
      </c>
      <c r="L48" s="27">
        <v>45</v>
      </c>
      <c r="M48" s="27">
        <f>INDEX(章节关卡!$C$6:$C$20,芦花古楼!K48)*芦花古楼!L48</f>
        <v>1350</v>
      </c>
      <c r="N48" s="24">
        <f t="shared" si="2"/>
        <v>50</v>
      </c>
      <c r="O48" s="24">
        <f t="shared" si="3"/>
        <v>60</v>
      </c>
      <c r="P48" s="24">
        <v>8100</v>
      </c>
      <c r="S48" s="19">
        <v>44</v>
      </c>
      <c r="T48" s="27">
        <v>10</v>
      </c>
      <c r="U48" s="27">
        <v>60</v>
      </c>
      <c r="V48" s="27">
        <f>INDEX(章节关卡!$C$6:$C$20,芦花古楼!T48)*芦花古楼!U48</f>
        <v>2640</v>
      </c>
      <c r="W48" s="24">
        <f>INT((S48-1)/5+3)*5</f>
        <v>55</v>
      </c>
      <c r="X48" s="24">
        <f>INT(S48/5)*5+20</f>
        <v>60</v>
      </c>
      <c r="Y48" s="24">
        <v>8100</v>
      </c>
      <c r="AB48" s="19">
        <v>44</v>
      </c>
      <c r="AC48" s="27">
        <v>10</v>
      </c>
      <c r="AD48" s="27">
        <v>60</v>
      </c>
      <c r="AE48" s="27">
        <f>INDEX(章节关卡!$C$6:$C$20,芦花古楼!AC48)*芦花古楼!AD48</f>
        <v>2640</v>
      </c>
      <c r="AF48" s="24">
        <f t="shared" si="4"/>
        <v>60</v>
      </c>
      <c r="AG48" s="24">
        <f t="shared" si="5"/>
        <v>60</v>
      </c>
      <c r="AH48" s="24">
        <v>8100</v>
      </c>
      <c r="AK48" s="20">
        <v>43</v>
      </c>
      <c r="AL48" s="20">
        <v>9</v>
      </c>
      <c r="AN48" s="20">
        <v>43</v>
      </c>
      <c r="AO48" s="20">
        <f t="shared" si="6"/>
        <v>10</v>
      </c>
      <c r="AQ48" s="20">
        <v>43</v>
      </c>
      <c r="AR48" s="20">
        <f t="shared" si="7"/>
        <v>11</v>
      </c>
      <c r="AT48" s="20">
        <v>43</v>
      </c>
      <c r="AU48" s="20">
        <f t="shared" si="8"/>
        <v>12</v>
      </c>
      <c r="AX48" s="20">
        <v>43</v>
      </c>
      <c r="AY48" s="16">
        <f>SUMIFS($E$5:$E$104,$AL$6:$AL$105,"="&amp;AX48)+SUMIFS($N$5:$N$104,$AO$6:$AO$105,"="&amp;AX48)+SUMIFS($W$5:$W$104,$AR$6:$AR$105,"="&amp;AX48)+SUMIFS($AF$5:$AF$104,$AU$6:$AU$105,"="&amp;AX48)</f>
        <v>180</v>
      </c>
      <c r="AZ48" s="16">
        <f>INDEX($F$5:$F$104,MATCH(AX48,$AL$5:$AL$105,1)-1)+INDEX($O$5:$O$104,MATCH(AX48,$AO$5:$AO$105,1)-1)+INDEX($X$5:$X$104,MATCH(AX48,$AR$5:$AR$105,1)-1)+INDEX($AG$5:$AG$104,MATCH(AX48,$AU$5:$AU$105,1)-1)</f>
        <v>380</v>
      </c>
      <c r="BA48" s="16">
        <f>SUMIFS($G$5:$G$104,$AL$6:$AL$105,"="&amp;AX48)+SUMIFS($P$5:$P$104,$AO$6:$AO$105,"="&amp;AX48)+SUMIFS($Y$5:$Y$104,$AR$6:$AR$105,"="&amp;AX48)+SUMIFS($AH$5:$AH$104,$AU$6:$AU$105,"="&amp;AX48)</f>
        <v>29000</v>
      </c>
      <c r="BG48" s="24">
        <v>30</v>
      </c>
      <c r="BH48" s="24"/>
      <c r="BI48" s="22">
        <f t="shared" si="19"/>
        <v>0.12481639468775524</v>
      </c>
      <c r="BJ48" s="16">
        <f t="shared" si="20"/>
        <v>0</v>
      </c>
      <c r="BK48" s="16">
        <f t="shared" si="21"/>
        <v>0</v>
      </c>
      <c r="BL48" s="16">
        <f t="shared" si="22"/>
        <v>0</v>
      </c>
      <c r="BM48" s="16">
        <f t="shared" si="23"/>
        <v>0</v>
      </c>
      <c r="BN48" s="16">
        <f t="shared" si="24"/>
        <v>0</v>
      </c>
      <c r="BO48" s="16">
        <f t="shared" si="25"/>
        <v>0</v>
      </c>
      <c r="BP48" s="16">
        <f t="shared" si="26"/>
        <v>0</v>
      </c>
      <c r="BR48" s="24">
        <v>30</v>
      </c>
      <c r="BS48" s="24">
        <v>25</v>
      </c>
    </row>
    <row r="49" spans="1:71" ht="16.5" x14ac:dyDescent="0.2">
      <c r="A49" s="19">
        <v>45</v>
      </c>
      <c r="B49" s="27">
        <v>9</v>
      </c>
      <c r="C49" s="27">
        <v>30</v>
      </c>
      <c r="D49" s="27">
        <f>INDEX(章节关卡!$C$6:$C$20,芦花古楼!B49)*芦花古楼!C49</f>
        <v>1080</v>
      </c>
      <c r="E49" s="24">
        <f t="shared" si="0"/>
        <v>45</v>
      </c>
      <c r="F49" s="24">
        <f t="shared" si="1"/>
        <v>65</v>
      </c>
      <c r="G49" s="24">
        <v>8250</v>
      </c>
      <c r="J49" s="19">
        <v>45</v>
      </c>
      <c r="K49" s="27">
        <v>9</v>
      </c>
      <c r="L49" s="27">
        <v>45</v>
      </c>
      <c r="M49" s="27">
        <f>INDEX(章节关卡!$C$6:$C$20,芦花古楼!K49)*芦花古楼!L49</f>
        <v>1620</v>
      </c>
      <c r="N49" s="24">
        <f t="shared" si="2"/>
        <v>50</v>
      </c>
      <c r="O49" s="24">
        <f t="shared" si="3"/>
        <v>65</v>
      </c>
      <c r="P49" s="24">
        <v>8250</v>
      </c>
      <c r="S49" s="19">
        <v>45</v>
      </c>
      <c r="T49" s="27">
        <v>10</v>
      </c>
      <c r="U49" s="27">
        <v>60</v>
      </c>
      <c r="V49" s="27">
        <f>INDEX(章节关卡!$C$6:$C$20,芦花古楼!T49)*芦花古楼!U49</f>
        <v>2640</v>
      </c>
      <c r="W49" s="24">
        <f>INT((S49-1)/5+3)*5</f>
        <v>55</v>
      </c>
      <c r="X49" s="24">
        <f>INT(S49/5)*5+20</f>
        <v>65</v>
      </c>
      <c r="Y49" s="24">
        <v>8250</v>
      </c>
      <c r="AB49" s="19">
        <v>45</v>
      </c>
      <c r="AC49" s="27">
        <v>10</v>
      </c>
      <c r="AD49" s="27">
        <v>60</v>
      </c>
      <c r="AE49" s="27">
        <f>INDEX(章节关卡!$C$6:$C$20,芦花古楼!AC49)*芦花古楼!AD49</f>
        <v>2640</v>
      </c>
      <c r="AF49" s="24">
        <f t="shared" si="4"/>
        <v>60</v>
      </c>
      <c r="AG49" s="24">
        <f t="shared" si="5"/>
        <v>65</v>
      </c>
      <c r="AH49" s="24">
        <v>8250</v>
      </c>
      <c r="AK49" s="20">
        <v>44</v>
      </c>
      <c r="AL49" s="20">
        <v>9</v>
      </c>
      <c r="AN49" s="20">
        <v>44</v>
      </c>
      <c r="AO49" s="20">
        <f t="shared" si="6"/>
        <v>10</v>
      </c>
      <c r="AQ49" s="20">
        <v>44</v>
      </c>
      <c r="AR49" s="20">
        <f t="shared" si="7"/>
        <v>11</v>
      </c>
      <c r="AT49" s="20">
        <v>44</v>
      </c>
      <c r="AU49" s="20">
        <f t="shared" si="8"/>
        <v>12</v>
      </c>
      <c r="AX49" s="20">
        <v>44</v>
      </c>
      <c r="AY49" s="16">
        <f>SUMIFS($E$5:$E$104,$AL$6:$AL$105,"="&amp;AX49)+SUMIFS($N$5:$N$104,$AO$6:$AO$105,"="&amp;AX49)+SUMIFS($W$5:$W$104,$AR$6:$AR$105,"="&amp;AX49)+SUMIFS($AF$5:$AF$104,$AU$6:$AU$105,"="&amp;AX49)</f>
        <v>170</v>
      </c>
      <c r="AZ49" s="16">
        <f>INDEX($F$5:$F$104,MATCH(AX49,$AL$5:$AL$105,1)-1)+INDEX($O$5:$O$104,MATCH(AX49,$AO$5:$AO$105,1)-1)+INDEX($X$5:$X$104,MATCH(AX49,$AR$5:$AR$105,1)-1)+INDEX($AG$5:$AG$104,MATCH(AX49,$AU$5:$AU$105,1)-1)</f>
        <v>380</v>
      </c>
      <c r="BA49" s="16">
        <f>SUMIFS($G$5:$G$104,$AL$6:$AL$105,"="&amp;AX49)+SUMIFS($P$5:$P$104,$AO$6:$AO$105,"="&amp;AX49)+SUMIFS($Y$5:$Y$104,$AR$6:$AR$105,"="&amp;AX49)+SUMIFS($AH$5:$AH$104,$AU$6:$AU$105,"="&amp;AX49)</f>
        <v>29400</v>
      </c>
      <c r="BG49" s="24">
        <v>31</v>
      </c>
      <c r="BH49" s="24"/>
      <c r="BI49" s="22">
        <f t="shared" si="19"/>
        <v>0.13729803415653077</v>
      </c>
      <c r="BJ49" s="16">
        <f t="shared" si="20"/>
        <v>0</v>
      </c>
      <c r="BK49" s="16">
        <f t="shared" si="21"/>
        <v>0</v>
      </c>
      <c r="BL49" s="16">
        <f t="shared" si="22"/>
        <v>0</v>
      </c>
      <c r="BM49" s="16">
        <f t="shared" si="23"/>
        <v>0</v>
      </c>
      <c r="BN49" s="16">
        <f t="shared" si="24"/>
        <v>0</v>
      </c>
      <c r="BO49" s="16">
        <f t="shared" si="25"/>
        <v>0</v>
      </c>
      <c r="BP49" s="16">
        <f t="shared" si="26"/>
        <v>0</v>
      </c>
      <c r="BR49" s="24">
        <v>31</v>
      </c>
      <c r="BS49" s="24">
        <v>30</v>
      </c>
    </row>
    <row r="50" spans="1:71" ht="16.5" x14ac:dyDescent="0.2">
      <c r="A50" s="19">
        <v>46</v>
      </c>
      <c r="B50" s="27">
        <v>9</v>
      </c>
      <c r="C50" s="27">
        <v>30</v>
      </c>
      <c r="D50" s="27">
        <f>INDEX(章节关卡!$C$6:$C$20,芦花古楼!B50)*芦花古楼!C50</f>
        <v>1080</v>
      </c>
      <c r="E50" s="24">
        <f t="shared" si="0"/>
        <v>50</v>
      </c>
      <c r="F50" s="24">
        <f t="shared" si="1"/>
        <v>65</v>
      </c>
      <c r="G50" s="24">
        <v>8400</v>
      </c>
      <c r="J50" s="19">
        <v>46</v>
      </c>
      <c r="K50" s="27">
        <v>9</v>
      </c>
      <c r="L50" s="27">
        <v>45</v>
      </c>
      <c r="M50" s="27">
        <f>INDEX(章节关卡!$C$6:$C$20,芦花古楼!K50)*芦花古楼!L50</f>
        <v>1620</v>
      </c>
      <c r="N50" s="24">
        <f t="shared" si="2"/>
        <v>55</v>
      </c>
      <c r="O50" s="24">
        <f t="shared" si="3"/>
        <v>65</v>
      </c>
      <c r="P50" s="24">
        <v>8400</v>
      </c>
      <c r="S50" s="19">
        <v>46</v>
      </c>
      <c r="T50" s="27">
        <v>10</v>
      </c>
      <c r="U50" s="27">
        <v>60</v>
      </c>
      <c r="V50" s="27">
        <f>INDEX(章节关卡!$C$6:$C$20,芦花古楼!T50)*芦花古楼!U50</f>
        <v>2640</v>
      </c>
      <c r="W50" s="24">
        <f>INT((S50-1)/5+3)*5</f>
        <v>60</v>
      </c>
      <c r="X50" s="24">
        <f>INT(S50/5)*5+20</f>
        <v>65</v>
      </c>
      <c r="Y50" s="24">
        <v>8400</v>
      </c>
      <c r="AB50" s="19">
        <v>46</v>
      </c>
      <c r="AC50" s="27">
        <v>10</v>
      </c>
      <c r="AD50" s="27">
        <v>60</v>
      </c>
      <c r="AE50" s="27">
        <f>INDEX(章节关卡!$C$6:$C$20,芦花古楼!AC50)*芦花古楼!AD50</f>
        <v>2640</v>
      </c>
      <c r="AF50" s="24">
        <f t="shared" si="4"/>
        <v>65</v>
      </c>
      <c r="AG50" s="24">
        <f t="shared" si="5"/>
        <v>65</v>
      </c>
      <c r="AH50" s="24">
        <v>8400</v>
      </c>
      <c r="AK50" s="20">
        <v>45</v>
      </c>
      <c r="AL50" s="20">
        <v>11</v>
      </c>
      <c r="AN50" s="20">
        <v>45</v>
      </c>
      <c r="AO50" s="20">
        <f t="shared" si="6"/>
        <v>12</v>
      </c>
      <c r="AQ50" s="20">
        <v>45</v>
      </c>
      <c r="AR50" s="20">
        <f t="shared" si="7"/>
        <v>13</v>
      </c>
      <c r="AT50" s="20">
        <v>45</v>
      </c>
      <c r="AU50" s="20">
        <f t="shared" si="8"/>
        <v>14</v>
      </c>
      <c r="AX50" s="20">
        <v>45</v>
      </c>
      <c r="AY50" s="16">
        <f>SUMIFS($E$5:$E$104,$AL$6:$AL$105,"="&amp;AX50)+SUMIFS($N$5:$N$104,$AO$6:$AO$105,"="&amp;AX50)+SUMIFS($W$5:$W$104,$AR$6:$AR$105,"="&amp;AX50)+SUMIFS($AF$5:$AF$104,$AU$6:$AU$105,"="&amp;AX50)</f>
        <v>180</v>
      </c>
      <c r="AZ50" s="16">
        <f>INDEX($F$5:$F$104,MATCH(AX50,$AL$5:$AL$105,1)-1)+INDEX($O$5:$O$104,MATCH(AX50,$AO$5:$AO$105,1)-1)+INDEX($X$5:$X$104,MATCH(AX50,$AR$5:$AR$105,1)-1)+INDEX($AG$5:$AG$104,MATCH(AX50,$AU$5:$AU$105,1)-1)</f>
        <v>380</v>
      </c>
      <c r="BA50" s="16">
        <f>SUMIFS($G$5:$G$104,$AL$6:$AL$105,"="&amp;AX50)+SUMIFS($P$5:$P$104,$AO$6:$AO$105,"="&amp;AX50)+SUMIFS($Y$5:$Y$104,$AR$6:$AR$105,"="&amp;AX50)+SUMIFS($AH$5:$AH$104,$AU$6:$AU$105,"="&amp;AX50)</f>
        <v>29400</v>
      </c>
      <c r="BG50" s="24">
        <v>32</v>
      </c>
      <c r="BH50" s="24"/>
      <c r="BI50" s="22">
        <f t="shared" si="19"/>
        <v>0.15102783757218385</v>
      </c>
      <c r="BJ50" s="16">
        <f t="shared" si="20"/>
        <v>0</v>
      </c>
      <c r="BK50" s="16">
        <f t="shared" si="21"/>
        <v>0</v>
      </c>
      <c r="BL50" s="16">
        <f t="shared" si="22"/>
        <v>0</v>
      </c>
      <c r="BM50" s="16">
        <f t="shared" si="23"/>
        <v>0</v>
      </c>
      <c r="BN50" s="16">
        <f t="shared" si="24"/>
        <v>0</v>
      </c>
      <c r="BO50" s="16">
        <f t="shared" si="25"/>
        <v>0</v>
      </c>
      <c r="BP50" s="16">
        <f t="shared" si="26"/>
        <v>0</v>
      </c>
      <c r="BR50" s="24">
        <v>32</v>
      </c>
      <c r="BS50" s="24">
        <v>30</v>
      </c>
    </row>
    <row r="51" spans="1:71" ht="16.5" x14ac:dyDescent="0.2">
      <c r="A51" s="19">
        <v>47</v>
      </c>
      <c r="B51" s="27">
        <v>9</v>
      </c>
      <c r="C51" s="27">
        <v>30</v>
      </c>
      <c r="D51" s="27">
        <f>INDEX(章节关卡!$C$6:$C$20,芦花古楼!B51)*芦花古楼!C51</f>
        <v>1080</v>
      </c>
      <c r="E51" s="24">
        <f t="shared" si="0"/>
        <v>50</v>
      </c>
      <c r="F51" s="24">
        <f t="shared" si="1"/>
        <v>65</v>
      </c>
      <c r="G51" s="24">
        <v>8550</v>
      </c>
      <c r="J51" s="19">
        <v>47</v>
      </c>
      <c r="K51" s="27">
        <v>9</v>
      </c>
      <c r="L51" s="27">
        <v>45</v>
      </c>
      <c r="M51" s="27">
        <f>INDEX(章节关卡!$C$6:$C$20,芦花古楼!K51)*芦花古楼!L51</f>
        <v>1620</v>
      </c>
      <c r="N51" s="24">
        <f t="shared" si="2"/>
        <v>55</v>
      </c>
      <c r="O51" s="24">
        <f t="shared" si="3"/>
        <v>65</v>
      </c>
      <c r="P51" s="24">
        <v>8550</v>
      </c>
      <c r="S51" s="19">
        <v>47</v>
      </c>
      <c r="T51" s="27">
        <v>10</v>
      </c>
      <c r="U51" s="27">
        <v>60</v>
      </c>
      <c r="V51" s="27">
        <f>INDEX(章节关卡!$C$6:$C$20,芦花古楼!T51)*芦花古楼!U51</f>
        <v>2640</v>
      </c>
      <c r="W51" s="24">
        <f>INT((S51-1)/5+3)*5</f>
        <v>60</v>
      </c>
      <c r="X51" s="24">
        <f>INT(S51/5)*5+20</f>
        <v>65</v>
      </c>
      <c r="Y51" s="24">
        <v>8550</v>
      </c>
      <c r="AB51" s="19">
        <v>47</v>
      </c>
      <c r="AC51" s="27">
        <v>10</v>
      </c>
      <c r="AD51" s="27">
        <v>60</v>
      </c>
      <c r="AE51" s="27">
        <f>INDEX(章节关卡!$C$6:$C$20,芦花古楼!AC51)*芦花古楼!AD51</f>
        <v>2640</v>
      </c>
      <c r="AF51" s="24">
        <f t="shared" si="4"/>
        <v>65</v>
      </c>
      <c r="AG51" s="24">
        <f t="shared" si="5"/>
        <v>65</v>
      </c>
      <c r="AH51" s="24">
        <v>8550</v>
      </c>
      <c r="AK51" s="20">
        <v>46</v>
      </c>
      <c r="AL51" s="20">
        <v>11</v>
      </c>
      <c r="AN51" s="20">
        <v>46</v>
      </c>
      <c r="AO51" s="20">
        <f t="shared" si="6"/>
        <v>12</v>
      </c>
      <c r="AQ51" s="20">
        <v>46</v>
      </c>
      <c r="AR51" s="20">
        <f t="shared" si="7"/>
        <v>13</v>
      </c>
      <c r="AT51" s="20">
        <v>46</v>
      </c>
      <c r="AU51" s="20">
        <f t="shared" si="8"/>
        <v>14</v>
      </c>
      <c r="AX51" s="20">
        <v>46</v>
      </c>
      <c r="AY51" s="16">
        <f>SUMIFS($E$5:$E$104,$AL$6:$AL$105,"="&amp;AX51)+SUMIFS($N$5:$N$104,$AO$6:$AO$105,"="&amp;AX51)+SUMIFS($W$5:$W$104,$AR$6:$AR$105,"="&amp;AX51)+SUMIFS($AF$5:$AF$104,$AU$6:$AU$105,"="&amp;AX51)</f>
        <v>170</v>
      </c>
      <c r="AZ51" s="16">
        <f>INDEX($F$5:$F$104,MATCH(AX51,$AL$5:$AL$105,1)-1)+INDEX($O$5:$O$104,MATCH(AX51,$AO$5:$AO$105,1)-1)+INDEX($X$5:$X$104,MATCH(AX51,$AR$5:$AR$105,1)-1)+INDEX($AG$5:$AG$104,MATCH(AX51,$AU$5:$AU$105,1)-1)</f>
        <v>385</v>
      </c>
      <c r="BA51" s="16">
        <f>SUMIFS($G$5:$G$104,$AL$6:$AL$105,"="&amp;AX51)+SUMIFS($P$5:$P$104,$AO$6:$AO$105,"="&amp;AX51)+SUMIFS($Y$5:$Y$104,$AR$6:$AR$105,"="&amp;AX51)+SUMIFS($AH$5:$AH$104,$AU$6:$AU$105,"="&amp;AX51)</f>
        <v>29800</v>
      </c>
      <c r="BG51" s="24">
        <v>33</v>
      </c>
      <c r="BH51" s="24"/>
      <c r="BI51" s="22">
        <f t="shared" si="19"/>
        <v>0.16613062132940226</v>
      </c>
      <c r="BJ51" s="16">
        <f t="shared" si="20"/>
        <v>0</v>
      </c>
      <c r="BK51" s="16">
        <f t="shared" si="21"/>
        <v>0</v>
      </c>
      <c r="BL51" s="16">
        <f t="shared" si="22"/>
        <v>0</v>
      </c>
      <c r="BM51" s="16">
        <f t="shared" si="23"/>
        <v>0</v>
      </c>
      <c r="BN51" s="16">
        <f t="shared" si="24"/>
        <v>0</v>
      </c>
      <c r="BO51" s="16">
        <f t="shared" si="25"/>
        <v>0</v>
      </c>
      <c r="BP51" s="16">
        <f t="shared" si="26"/>
        <v>0</v>
      </c>
      <c r="BR51" s="24">
        <v>33</v>
      </c>
      <c r="BS51" s="24">
        <v>30</v>
      </c>
    </row>
    <row r="52" spans="1:71" ht="16.5" x14ac:dyDescent="0.2">
      <c r="A52" s="19">
        <v>48</v>
      </c>
      <c r="B52" s="27">
        <v>9</v>
      </c>
      <c r="C52" s="27">
        <v>30</v>
      </c>
      <c r="D52" s="27">
        <f>INDEX(章节关卡!$C$6:$C$20,芦花古楼!B52)*芦花古楼!C52</f>
        <v>1080</v>
      </c>
      <c r="E52" s="24">
        <f t="shared" si="0"/>
        <v>50</v>
      </c>
      <c r="F52" s="24">
        <f t="shared" si="1"/>
        <v>65</v>
      </c>
      <c r="G52" s="24">
        <v>8700</v>
      </c>
      <c r="J52" s="19">
        <v>48</v>
      </c>
      <c r="K52" s="27">
        <v>9</v>
      </c>
      <c r="L52" s="27">
        <v>45</v>
      </c>
      <c r="M52" s="27">
        <f>INDEX(章节关卡!$C$6:$C$20,芦花古楼!K52)*芦花古楼!L52</f>
        <v>1620</v>
      </c>
      <c r="N52" s="24">
        <f t="shared" si="2"/>
        <v>55</v>
      </c>
      <c r="O52" s="24">
        <f t="shared" si="3"/>
        <v>65</v>
      </c>
      <c r="P52" s="24">
        <v>8700</v>
      </c>
      <c r="S52" s="19">
        <v>48</v>
      </c>
      <c r="T52" s="27">
        <v>10</v>
      </c>
      <c r="U52" s="27">
        <v>60</v>
      </c>
      <c r="V52" s="27">
        <f>INDEX(章节关卡!$C$6:$C$20,芦花古楼!T52)*芦花古楼!U52</f>
        <v>2640</v>
      </c>
      <c r="W52" s="24">
        <f>INT((S52-1)/5+3)*5</f>
        <v>60</v>
      </c>
      <c r="X52" s="24">
        <f>INT(S52/5)*5+20</f>
        <v>65</v>
      </c>
      <c r="Y52" s="24">
        <v>8700</v>
      </c>
      <c r="AB52" s="19">
        <v>48</v>
      </c>
      <c r="AC52" s="27">
        <v>10</v>
      </c>
      <c r="AD52" s="27">
        <v>60</v>
      </c>
      <c r="AE52" s="27">
        <f>INDEX(章节关卡!$C$6:$C$20,芦花古楼!AC52)*芦花古楼!AD52</f>
        <v>2640</v>
      </c>
      <c r="AF52" s="24">
        <f t="shared" si="4"/>
        <v>65</v>
      </c>
      <c r="AG52" s="24">
        <f t="shared" si="5"/>
        <v>65</v>
      </c>
      <c r="AH52" s="24">
        <v>8700</v>
      </c>
      <c r="AK52" s="20">
        <v>47</v>
      </c>
      <c r="AL52" s="20">
        <v>12</v>
      </c>
      <c r="AN52" s="20">
        <v>47</v>
      </c>
      <c r="AO52" s="20">
        <f t="shared" si="6"/>
        <v>13</v>
      </c>
      <c r="AQ52" s="20">
        <v>47</v>
      </c>
      <c r="AR52" s="20">
        <f t="shared" si="7"/>
        <v>14</v>
      </c>
      <c r="AT52" s="20">
        <v>47</v>
      </c>
      <c r="AU52" s="20">
        <f t="shared" si="8"/>
        <v>15</v>
      </c>
      <c r="AX52" s="20">
        <v>47</v>
      </c>
      <c r="AY52" s="16">
        <f>SUMIFS($E$5:$E$104,$AL$6:$AL$105,"="&amp;AX52)+SUMIFS($N$5:$N$104,$AO$6:$AO$105,"="&amp;AX52)+SUMIFS($W$5:$W$104,$AR$6:$AR$105,"="&amp;AX52)+SUMIFS($AF$5:$AF$104,$AU$6:$AU$105,"="&amp;AX52)</f>
        <v>180</v>
      </c>
      <c r="AZ52" s="16">
        <f>INDEX($F$5:$F$104,MATCH(AX52,$AL$5:$AL$105,1)-1)+INDEX($O$5:$O$104,MATCH(AX52,$AO$5:$AO$105,1)-1)+INDEX($X$5:$X$104,MATCH(AX52,$AR$5:$AR$105,1)-1)+INDEX($AG$5:$AG$104,MATCH(AX52,$AU$5:$AU$105,1)-1)</f>
        <v>390</v>
      </c>
      <c r="BA52" s="16">
        <f>SUMIFS($G$5:$G$104,$AL$6:$AL$105,"="&amp;AX52)+SUMIFS($P$5:$P$104,$AO$6:$AO$105,"="&amp;AX52)+SUMIFS($Y$5:$Y$104,$AR$6:$AR$105,"="&amp;AX52)+SUMIFS($AH$5:$AH$104,$AU$6:$AU$105,"="&amp;AX52)</f>
        <v>29800</v>
      </c>
      <c r="BG52" s="24">
        <v>34</v>
      </c>
      <c r="BH52" s="24"/>
      <c r="BI52" s="22">
        <f t="shared" si="19"/>
        <v>0.18274368346234252</v>
      </c>
      <c r="BJ52" s="16">
        <f t="shared" si="20"/>
        <v>0</v>
      </c>
      <c r="BK52" s="16">
        <f t="shared" si="21"/>
        <v>0</v>
      </c>
      <c r="BL52" s="16">
        <f t="shared" si="22"/>
        <v>0</v>
      </c>
      <c r="BM52" s="16">
        <f t="shared" si="23"/>
        <v>0</v>
      </c>
      <c r="BN52" s="16">
        <f t="shared" si="24"/>
        <v>0</v>
      </c>
      <c r="BO52" s="16">
        <f t="shared" si="25"/>
        <v>0</v>
      </c>
      <c r="BP52" s="16">
        <f t="shared" si="26"/>
        <v>0</v>
      </c>
      <c r="BR52" s="24">
        <v>34</v>
      </c>
      <c r="BS52" s="24">
        <v>30</v>
      </c>
    </row>
    <row r="53" spans="1:71" ht="16.5" x14ac:dyDescent="0.2">
      <c r="A53" s="19">
        <v>49</v>
      </c>
      <c r="B53" s="27">
        <v>9</v>
      </c>
      <c r="C53" s="27">
        <v>30</v>
      </c>
      <c r="D53" s="27">
        <f>INDEX(章节关卡!$C$6:$C$20,芦花古楼!B53)*芦花古楼!C53</f>
        <v>1080</v>
      </c>
      <c r="E53" s="24">
        <f t="shared" si="0"/>
        <v>50</v>
      </c>
      <c r="F53" s="24">
        <f t="shared" si="1"/>
        <v>65</v>
      </c>
      <c r="G53" s="24">
        <v>8850</v>
      </c>
      <c r="J53" s="19">
        <v>49</v>
      </c>
      <c r="K53" s="27">
        <v>9</v>
      </c>
      <c r="L53" s="27">
        <v>45</v>
      </c>
      <c r="M53" s="27">
        <f>INDEX(章节关卡!$C$6:$C$20,芦花古楼!K53)*芦花古楼!L53</f>
        <v>1620</v>
      </c>
      <c r="N53" s="24">
        <f t="shared" si="2"/>
        <v>55</v>
      </c>
      <c r="O53" s="24">
        <f t="shared" si="3"/>
        <v>65</v>
      </c>
      <c r="P53" s="24">
        <v>8850</v>
      </c>
      <c r="S53" s="19">
        <v>49</v>
      </c>
      <c r="T53" s="27">
        <v>10</v>
      </c>
      <c r="U53" s="27">
        <v>60</v>
      </c>
      <c r="V53" s="27">
        <f>INDEX(章节关卡!$C$6:$C$20,芦花古楼!T53)*芦花古楼!U53</f>
        <v>2640</v>
      </c>
      <c r="W53" s="24">
        <f>INT((S53-1)/5+3)*5</f>
        <v>60</v>
      </c>
      <c r="X53" s="24">
        <f>INT(S53/5)*5+20</f>
        <v>65</v>
      </c>
      <c r="Y53" s="24">
        <v>8850</v>
      </c>
      <c r="AB53" s="19">
        <v>49</v>
      </c>
      <c r="AC53" s="27">
        <v>10</v>
      </c>
      <c r="AD53" s="27">
        <v>60</v>
      </c>
      <c r="AE53" s="27">
        <f>INDEX(章节关卡!$C$6:$C$20,芦花古楼!AC53)*芦花古楼!AD53</f>
        <v>2640</v>
      </c>
      <c r="AF53" s="24">
        <f t="shared" si="4"/>
        <v>65</v>
      </c>
      <c r="AG53" s="24">
        <f t="shared" si="5"/>
        <v>65</v>
      </c>
      <c r="AH53" s="24">
        <v>8850</v>
      </c>
      <c r="AK53" s="20">
        <v>48</v>
      </c>
      <c r="AL53" s="20">
        <v>12</v>
      </c>
      <c r="AN53" s="20">
        <v>48</v>
      </c>
      <c r="AO53" s="20">
        <f t="shared" si="6"/>
        <v>13</v>
      </c>
      <c r="AQ53" s="20">
        <v>48</v>
      </c>
      <c r="AR53" s="20">
        <f t="shared" si="7"/>
        <v>14</v>
      </c>
      <c r="AT53" s="20">
        <v>48</v>
      </c>
      <c r="AU53" s="20">
        <f t="shared" si="8"/>
        <v>15</v>
      </c>
      <c r="AX53" s="20">
        <v>48</v>
      </c>
      <c r="AY53" s="16">
        <f>SUMIFS($E$5:$E$104,$AL$6:$AL$105,"="&amp;AX53)+SUMIFS($N$5:$N$104,$AO$6:$AO$105,"="&amp;AX53)+SUMIFS($W$5:$W$104,$AR$6:$AR$105,"="&amp;AX53)+SUMIFS($AF$5:$AF$104,$AU$6:$AU$105,"="&amp;AX53)</f>
        <v>175</v>
      </c>
      <c r="AZ53" s="16">
        <f>INDEX($F$5:$F$104,MATCH(AX53,$AL$5:$AL$105,1)-1)+INDEX($O$5:$O$104,MATCH(AX53,$AO$5:$AO$105,1)-1)+INDEX($X$5:$X$104,MATCH(AX53,$AR$5:$AR$105,1)-1)+INDEX($AG$5:$AG$104,MATCH(AX53,$AU$5:$AU$105,1)-1)</f>
        <v>395</v>
      </c>
      <c r="BA53" s="16">
        <f>SUMIFS($G$5:$G$104,$AL$6:$AL$105,"="&amp;AX53)+SUMIFS($P$5:$P$104,$AO$6:$AO$105,"="&amp;AX53)+SUMIFS($Y$5:$Y$104,$AR$6:$AR$105,"="&amp;AX53)+SUMIFS($AH$5:$AH$104,$AU$6:$AU$105,"="&amp;AX53)</f>
        <v>30150</v>
      </c>
      <c r="BG53" s="24">
        <v>35</v>
      </c>
      <c r="BH53" s="24"/>
      <c r="BI53" s="22">
        <f t="shared" si="19"/>
        <v>0.20101805180857679</v>
      </c>
      <c r="BJ53" s="16">
        <f t="shared" si="20"/>
        <v>0</v>
      </c>
      <c r="BK53" s="16">
        <f t="shared" si="21"/>
        <v>0</v>
      </c>
      <c r="BL53" s="16">
        <f t="shared" si="22"/>
        <v>0</v>
      </c>
      <c r="BM53" s="16">
        <f t="shared" si="23"/>
        <v>0</v>
      </c>
      <c r="BN53" s="16">
        <f t="shared" si="24"/>
        <v>0</v>
      </c>
      <c r="BO53" s="16">
        <f t="shared" si="25"/>
        <v>0</v>
      </c>
      <c r="BP53" s="16">
        <f t="shared" si="26"/>
        <v>0</v>
      </c>
      <c r="BR53" s="24">
        <v>35</v>
      </c>
      <c r="BS53" s="24">
        <v>30</v>
      </c>
    </row>
    <row r="54" spans="1:71" ht="16.5" x14ac:dyDescent="0.2">
      <c r="A54" s="19">
        <v>50</v>
      </c>
      <c r="B54" s="27">
        <v>9</v>
      </c>
      <c r="C54" s="27">
        <v>30</v>
      </c>
      <c r="D54" s="27">
        <f>INDEX(章节关卡!$C$6:$C$20,芦花古楼!B54)*芦花古楼!C54</f>
        <v>1080</v>
      </c>
      <c r="E54" s="24">
        <f t="shared" si="0"/>
        <v>50</v>
      </c>
      <c r="F54" s="24">
        <f t="shared" si="1"/>
        <v>70</v>
      </c>
      <c r="G54" s="24">
        <v>9000</v>
      </c>
      <c r="J54" s="19">
        <v>50</v>
      </c>
      <c r="K54" s="27">
        <v>9</v>
      </c>
      <c r="L54" s="27">
        <v>45</v>
      </c>
      <c r="M54" s="27">
        <f>INDEX(章节关卡!$C$6:$C$20,芦花古楼!K54)*芦花古楼!L54</f>
        <v>1620</v>
      </c>
      <c r="N54" s="24">
        <f t="shared" si="2"/>
        <v>55</v>
      </c>
      <c r="O54" s="24">
        <f t="shared" si="3"/>
        <v>70</v>
      </c>
      <c r="P54" s="24">
        <v>9000</v>
      </c>
      <c r="S54" s="19">
        <v>50</v>
      </c>
      <c r="T54" s="27">
        <v>11</v>
      </c>
      <c r="U54" s="27">
        <v>60</v>
      </c>
      <c r="V54" s="27">
        <f>INDEX(章节关卡!$C$6:$C$20,芦花古楼!T54)*芦花古楼!U54</f>
        <v>3180</v>
      </c>
      <c r="W54" s="24">
        <f>INT((S54-1)/5+3)*5</f>
        <v>60</v>
      </c>
      <c r="X54" s="24">
        <f>INT(S54/5)*5+20</f>
        <v>70</v>
      </c>
      <c r="Y54" s="24">
        <v>9000</v>
      </c>
      <c r="AB54" s="19">
        <v>50</v>
      </c>
      <c r="AC54" s="27">
        <v>11</v>
      </c>
      <c r="AD54" s="27">
        <v>60</v>
      </c>
      <c r="AE54" s="27">
        <f>INDEX(章节关卡!$C$6:$C$20,芦花古楼!AC54)*芦花古楼!AD54</f>
        <v>3180</v>
      </c>
      <c r="AF54" s="24">
        <f t="shared" si="4"/>
        <v>65</v>
      </c>
      <c r="AG54" s="24">
        <f t="shared" si="5"/>
        <v>70</v>
      </c>
      <c r="AH54" s="24">
        <v>9000</v>
      </c>
      <c r="AK54" s="20">
        <v>49</v>
      </c>
      <c r="AL54" s="20">
        <v>13</v>
      </c>
      <c r="AN54" s="20">
        <v>49</v>
      </c>
      <c r="AO54" s="20">
        <f t="shared" si="6"/>
        <v>14</v>
      </c>
      <c r="AQ54" s="20">
        <v>49</v>
      </c>
      <c r="AR54" s="20">
        <f t="shared" si="7"/>
        <v>15</v>
      </c>
      <c r="AT54" s="20">
        <v>49</v>
      </c>
      <c r="AU54" s="20">
        <f t="shared" si="8"/>
        <v>16</v>
      </c>
      <c r="AX54" s="20">
        <v>49</v>
      </c>
      <c r="AY54" s="16">
        <f>SUMIFS($E$5:$E$104,$AL$6:$AL$105,"="&amp;AX54)+SUMIFS($N$5:$N$104,$AO$6:$AO$105,"="&amp;AX54)+SUMIFS($W$5:$W$104,$AR$6:$AR$105,"="&amp;AX54)+SUMIFS($AF$5:$AF$104,$AU$6:$AU$105,"="&amp;AX54)</f>
        <v>185</v>
      </c>
      <c r="AZ54" s="16">
        <f>INDEX($F$5:$F$104,MATCH(AX54,$AL$5:$AL$105,1)-1)+INDEX($O$5:$O$104,MATCH(AX54,$AO$5:$AO$105,1)-1)+INDEX($X$5:$X$104,MATCH(AX54,$AR$5:$AR$105,1)-1)+INDEX($AG$5:$AG$104,MATCH(AX54,$AU$5:$AU$105,1)-1)</f>
        <v>400</v>
      </c>
      <c r="BA54" s="16">
        <f>SUMIFS($G$5:$G$104,$AL$6:$AL$105,"="&amp;AX54)+SUMIFS($P$5:$P$104,$AO$6:$AO$105,"="&amp;AX54)+SUMIFS($Y$5:$Y$104,$AR$6:$AR$105,"="&amp;AX54)+SUMIFS($AH$5:$AH$104,$AU$6:$AU$105,"="&amp;AX54)</f>
        <v>30150</v>
      </c>
      <c r="BG54" s="24">
        <v>36</v>
      </c>
      <c r="BH54" s="24"/>
      <c r="BI54" s="22">
        <f t="shared" si="19"/>
        <v>0.22111985698943448</v>
      </c>
      <c r="BJ54" s="16">
        <f t="shared" si="20"/>
        <v>0</v>
      </c>
      <c r="BK54" s="16">
        <f t="shared" si="21"/>
        <v>0</v>
      </c>
      <c r="BL54" s="16">
        <f t="shared" si="22"/>
        <v>0</v>
      </c>
      <c r="BM54" s="16">
        <f t="shared" si="23"/>
        <v>0</v>
      </c>
      <c r="BN54" s="16">
        <f t="shared" si="24"/>
        <v>0</v>
      </c>
      <c r="BO54" s="16">
        <f t="shared" si="25"/>
        <v>0</v>
      </c>
      <c r="BP54" s="16">
        <f t="shared" si="26"/>
        <v>0</v>
      </c>
      <c r="BR54" s="24">
        <v>36</v>
      </c>
      <c r="BS54" s="24">
        <v>40</v>
      </c>
    </row>
    <row r="55" spans="1:71" ht="16.5" x14ac:dyDescent="0.2">
      <c r="A55" s="19">
        <v>51</v>
      </c>
      <c r="B55" s="27">
        <v>9</v>
      </c>
      <c r="C55" s="27">
        <v>30</v>
      </c>
      <c r="D55" s="27">
        <f>INDEX(章节关卡!$C$6:$C$20,芦花古楼!B55)*芦花古楼!C55</f>
        <v>1080</v>
      </c>
      <c r="E55" s="24">
        <f t="shared" si="0"/>
        <v>55</v>
      </c>
      <c r="F55" s="24">
        <f t="shared" si="1"/>
        <v>70</v>
      </c>
      <c r="G55" s="24">
        <v>9200</v>
      </c>
      <c r="J55" s="19">
        <v>51</v>
      </c>
      <c r="K55" s="27">
        <v>9</v>
      </c>
      <c r="L55" s="27">
        <v>45</v>
      </c>
      <c r="M55" s="27">
        <f>INDEX(章节关卡!$C$6:$C$20,芦花古楼!K55)*芦花古楼!L55</f>
        <v>1620</v>
      </c>
      <c r="N55" s="24">
        <f t="shared" si="2"/>
        <v>60</v>
      </c>
      <c r="O55" s="24">
        <f t="shared" si="3"/>
        <v>70</v>
      </c>
      <c r="P55" s="24">
        <v>9200</v>
      </c>
      <c r="S55" s="19">
        <v>51</v>
      </c>
      <c r="T55" s="27">
        <v>11</v>
      </c>
      <c r="U55" s="27">
        <v>60</v>
      </c>
      <c r="V55" s="27">
        <f>INDEX(章节关卡!$C$6:$C$20,芦花古楼!T55)*芦花古楼!U55</f>
        <v>3180</v>
      </c>
      <c r="W55" s="24">
        <f>INT((S55-1)/5+3)*5</f>
        <v>65</v>
      </c>
      <c r="X55" s="24">
        <f>INT(S55/5)*5+20</f>
        <v>70</v>
      </c>
      <c r="Y55" s="24">
        <v>9200</v>
      </c>
      <c r="AB55" s="19">
        <v>51</v>
      </c>
      <c r="AC55" s="27">
        <v>11</v>
      </c>
      <c r="AD55" s="27">
        <v>60</v>
      </c>
      <c r="AE55" s="27">
        <f>INDEX(章节关卡!$C$6:$C$20,芦花古楼!AC55)*芦花古楼!AD55</f>
        <v>3180</v>
      </c>
      <c r="AF55" s="24">
        <f t="shared" si="4"/>
        <v>70</v>
      </c>
      <c r="AG55" s="24">
        <f t="shared" si="5"/>
        <v>70</v>
      </c>
      <c r="AH55" s="24">
        <v>9200</v>
      </c>
      <c r="AK55" s="20">
        <v>50</v>
      </c>
      <c r="AL55" s="20">
        <v>13</v>
      </c>
      <c r="AN55" s="20">
        <v>50</v>
      </c>
      <c r="AO55" s="20">
        <f t="shared" si="6"/>
        <v>14</v>
      </c>
      <c r="AQ55" s="20">
        <v>50</v>
      </c>
      <c r="AR55" s="20">
        <f t="shared" si="7"/>
        <v>15</v>
      </c>
      <c r="AT55" s="20">
        <v>50</v>
      </c>
      <c r="AU55" s="20">
        <f t="shared" si="8"/>
        <v>16</v>
      </c>
      <c r="AX55" s="20">
        <v>50</v>
      </c>
      <c r="AY55" s="16">
        <f>SUMIFS($E$5:$E$104,$AL$6:$AL$105,"="&amp;AX55)+SUMIFS($N$5:$N$104,$AO$6:$AO$105,"="&amp;AX55)+SUMIFS($W$5:$W$104,$AR$6:$AR$105,"="&amp;AX55)+SUMIFS($AF$5:$AF$104,$AU$6:$AU$105,"="&amp;AX55)</f>
        <v>180</v>
      </c>
      <c r="AZ55" s="16">
        <f>INDEX($F$5:$F$104,MATCH(AX55,$AL$5:$AL$105,1)-1)+INDEX($O$5:$O$104,MATCH(AX55,$AO$5:$AO$105,1)-1)+INDEX($X$5:$X$104,MATCH(AX55,$AR$5:$AR$105,1)-1)+INDEX($AG$5:$AG$104,MATCH(AX55,$AU$5:$AU$105,1)-1)</f>
        <v>400</v>
      </c>
      <c r="BA55" s="16">
        <f>SUMIFS($G$5:$G$104,$AL$6:$AL$105,"="&amp;AX55)+SUMIFS($P$5:$P$104,$AO$6:$AO$105,"="&amp;AX55)+SUMIFS($Y$5:$Y$104,$AR$6:$AR$105,"="&amp;AX55)+SUMIFS($AH$5:$AH$104,$AU$6:$AU$105,"="&amp;AX55)</f>
        <v>30450</v>
      </c>
      <c r="BG55" s="24">
        <v>37</v>
      </c>
      <c r="BH55" s="24"/>
      <c r="BI55" s="22">
        <f t="shared" si="19"/>
        <v>0.24323184268837794</v>
      </c>
      <c r="BJ55" s="16">
        <f t="shared" si="20"/>
        <v>0</v>
      </c>
      <c r="BK55" s="16">
        <f t="shared" si="21"/>
        <v>0</v>
      </c>
      <c r="BL55" s="16">
        <f t="shared" si="22"/>
        <v>0</v>
      </c>
      <c r="BM55" s="16">
        <f t="shared" si="23"/>
        <v>0</v>
      </c>
      <c r="BN55" s="16">
        <f t="shared" si="24"/>
        <v>0</v>
      </c>
      <c r="BO55" s="16">
        <f t="shared" si="25"/>
        <v>0</v>
      </c>
      <c r="BP55" s="16">
        <f t="shared" si="26"/>
        <v>0</v>
      </c>
      <c r="BR55" s="24">
        <v>37</v>
      </c>
      <c r="BS55" s="24">
        <v>40</v>
      </c>
    </row>
    <row r="56" spans="1:71" ht="16.5" x14ac:dyDescent="0.2">
      <c r="A56" s="19">
        <v>52</v>
      </c>
      <c r="B56" s="27">
        <v>9</v>
      </c>
      <c r="C56" s="27">
        <v>30</v>
      </c>
      <c r="D56" s="27">
        <f>INDEX(章节关卡!$C$6:$C$20,芦花古楼!B56)*芦花古楼!C56</f>
        <v>1080</v>
      </c>
      <c r="E56" s="24">
        <f t="shared" si="0"/>
        <v>55</v>
      </c>
      <c r="F56" s="24">
        <f t="shared" si="1"/>
        <v>70</v>
      </c>
      <c r="G56" s="24">
        <v>9400</v>
      </c>
      <c r="J56" s="19">
        <v>52</v>
      </c>
      <c r="K56" s="27">
        <v>9</v>
      </c>
      <c r="L56" s="27">
        <v>45</v>
      </c>
      <c r="M56" s="27">
        <f>INDEX(章节关卡!$C$6:$C$20,芦花古楼!K56)*芦花古楼!L56</f>
        <v>1620</v>
      </c>
      <c r="N56" s="24">
        <f t="shared" si="2"/>
        <v>60</v>
      </c>
      <c r="O56" s="24">
        <f t="shared" si="3"/>
        <v>70</v>
      </c>
      <c r="P56" s="24">
        <v>9400</v>
      </c>
      <c r="S56" s="19">
        <v>52</v>
      </c>
      <c r="T56" s="27">
        <v>11</v>
      </c>
      <c r="U56" s="27">
        <v>60</v>
      </c>
      <c r="V56" s="27">
        <f>INDEX(章节关卡!$C$6:$C$20,芦花古楼!T56)*芦花古楼!U56</f>
        <v>3180</v>
      </c>
      <c r="W56" s="24">
        <f>INT((S56-1)/5+3)*5</f>
        <v>65</v>
      </c>
      <c r="X56" s="24">
        <f>INT(S56/5)*5+20</f>
        <v>70</v>
      </c>
      <c r="Y56" s="24">
        <v>9400</v>
      </c>
      <c r="AB56" s="19">
        <v>52</v>
      </c>
      <c r="AC56" s="27">
        <v>11</v>
      </c>
      <c r="AD56" s="27">
        <v>60</v>
      </c>
      <c r="AE56" s="27">
        <f>INDEX(章节关卡!$C$6:$C$20,芦花古楼!AC56)*芦花古楼!AD56</f>
        <v>3180</v>
      </c>
      <c r="AF56" s="24">
        <f t="shared" si="4"/>
        <v>70</v>
      </c>
      <c r="AG56" s="24">
        <f t="shared" si="5"/>
        <v>70</v>
      </c>
      <c r="AH56" s="24">
        <v>9400</v>
      </c>
      <c r="AK56" s="20">
        <v>51</v>
      </c>
      <c r="AL56" s="20">
        <v>14</v>
      </c>
      <c r="AN56" s="20">
        <v>51</v>
      </c>
      <c r="AO56" s="20">
        <f t="shared" si="6"/>
        <v>15</v>
      </c>
      <c r="AQ56" s="20">
        <v>51</v>
      </c>
      <c r="AR56" s="20">
        <f t="shared" si="7"/>
        <v>16</v>
      </c>
      <c r="AT56" s="20">
        <v>51</v>
      </c>
      <c r="AU56" s="20">
        <f t="shared" si="8"/>
        <v>17</v>
      </c>
      <c r="AX56" s="20">
        <v>51</v>
      </c>
      <c r="AY56" s="16">
        <f>SUMIFS($E$5:$E$104,$AL$6:$AL$105,"="&amp;AX56)+SUMIFS($N$5:$N$104,$AO$6:$AO$105,"="&amp;AX56)+SUMIFS($W$5:$W$104,$AR$6:$AR$105,"="&amp;AX56)+SUMIFS($AF$5:$AF$104,$AU$6:$AU$105,"="&amp;AX56)</f>
        <v>190</v>
      </c>
      <c r="AZ56" s="16">
        <f>INDEX($F$5:$F$104,MATCH(AX56,$AL$5:$AL$105,1)-1)+INDEX($O$5:$O$104,MATCH(AX56,$AO$5:$AO$105,1)-1)+INDEX($X$5:$X$104,MATCH(AX56,$AR$5:$AR$105,1)-1)+INDEX($AG$5:$AG$104,MATCH(AX56,$AU$5:$AU$105,1)-1)</f>
        <v>400</v>
      </c>
      <c r="BA56" s="16">
        <f>SUMIFS($G$5:$G$104,$AL$6:$AL$105,"="&amp;AX56)+SUMIFS($P$5:$P$104,$AO$6:$AO$105,"="&amp;AX56)+SUMIFS($Y$5:$Y$104,$AR$6:$AR$105,"="&amp;AX56)+SUMIFS($AH$5:$AH$104,$AU$6:$AU$105,"="&amp;AX56)</f>
        <v>30450</v>
      </c>
      <c r="BG56" s="24">
        <v>38</v>
      </c>
      <c r="BH56" s="24"/>
      <c r="BI56" s="22">
        <f t="shared" si="19"/>
        <v>0.26755502695721578</v>
      </c>
      <c r="BJ56" s="16">
        <f t="shared" si="20"/>
        <v>0</v>
      </c>
      <c r="BK56" s="16">
        <f t="shared" si="21"/>
        <v>0</v>
      </c>
      <c r="BL56" s="16">
        <f t="shared" si="22"/>
        <v>0</v>
      </c>
      <c r="BM56" s="16">
        <f t="shared" si="23"/>
        <v>0</v>
      </c>
      <c r="BN56" s="16">
        <f t="shared" si="24"/>
        <v>0</v>
      </c>
      <c r="BO56" s="16">
        <f t="shared" si="25"/>
        <v>0</v>
      </c>
      <c r="BP56" s="16">
        <f t="shared" si="26"/>
        <v>0</v>
      </c>
      <c r="BR56" s="24">
        <v>38</v>
      </c>
      <c r="BS56" s="24">
        <v>40</v>
      </c>
    </row>
    <row r="57" spans="1:71" ht="16.5" x14ac:dyDescent="0.2">
      <c r="A57" s="19">
        <v>53</v>
      </c>
      <c r="B57" s="27">
        <v>9</v>
      </c>
      <c r="C57" s="27">
        <v>30</v>
      </c>
      <c r="D57" s="27">
        <f>INDEX(章节关卡!$C$6:$C$20,芦花古楼!B57)*芦花古楼!C57</f>
        <v>1080</v>
      </c>
      <c r="E57" s="24">
        <f t="shared" si="0"/>
        <v>55</v>
      </c>
      <c r="F57" s="24">
        <f t="shared" si="1"/>
        <v>70</v>
      </c>
      <c r="G57" s="24">
        <v>9600</v>
      </c>
      <c r="J57" s="19">
        <v>53</v>
      </c>
      <c r="K57" s="27">
        <v>9</v>
      </c>
      <c r="L57" s="27">
        <v>45</v>
      </c>
      <c r="M57" s="27">
        <f>INDEX(章节关卡!$C$6:$C$20,芦花古楼!K57)*芦花古楼!L57</f>
        <v>1620</v>
      </c>
      <c r="N57" s="24">
        <f t="shared" si="2"/>
        <v>60</v>
      </c>
      <c r="O57" s="24">
        <f t="shared" si="3"/>
        <v>70</v>
      </c>
      <c r="P57" s="24">
        <v>9600</v>
      </c>
      <c r="S57" s="19">
        <v>53</v>
      </c>
      <c r="T57" s="27">
        <v>11</v>
      </c>
      <c r="U57" s="27">
        <v>60</v>
      </c>
      <c r="V57" s="27">
        <f>INDEX(章节关卡!$C$6:$C$20,芦花古楼!T57)*芦花古楼!U57</f>
        <v>3180</v>
      </c>
      <c r="W57" s="24">
        <f>INT((S57-1)/5+3)*5</f>
        <v>65</v>
      </c>
      <c r="X57" s="24">
        <f>INT(S57/5)*5+20</f>
        <v>70</v>
      </c>
      <c r="Y57" s="24">
        <v>9600</v>
      </c>
      <c r="AB57" s="19">
        <v>53</v>
      </c>
      <c r="AC57" s="27">
        <v>11</v>
      </c>
      <c r="AD57" s="27">
        <v>60</v>
      </c>
      <c r="AE57" s="27">
        <f>INDEX(章节关卡!$C$6:$C$20,芦花古楼!AC57)*芦花古楼!AD57</f>
        <v>3180</v>
      </c>
      <c r="AF57" s="24">
        <f t="shared" si="4"/>
        <v>70</v>
      </c>
      <c r="AG57" s="24">
        <f t="shared" si="5"/>
        <v>70</v>
      </c>
      <c r="AH57" s="24">
        <v>9600</v>
      </c>
      <c r="AK57" s="20">
        <v>52</v>
      </c>
      <c r="AL57" s="20">
        <v>14</v>
      </c>
      <c r="AN57" s="20">
        <v>52</v>
      </c>
      <c r="AO57" s="20">
        <f t="shared" si="6"/>
        <v>15</v>
      </c>
      <c r="AQ57" s="20">
        <v>52</v>
      </c>
      <c r="AR57" s="20">
        <f t="shared" si="7"/>
        <v>16</v>
      </c>
      <c r="AT57" s="20">
        <v>52</v>
      </c>
      <c r="AU57" s="20">
        <f t="shared" si="8"/>
        <v>17</v>
      </c>
      <c r="AX57" s="20">
        <v>52</v>
      </c>
      <c r="AY57" s="16">
        <f>SUMIFS($E$5:$E$104,$AL$6:$AL$105,"="&amp;AX57)+SUMIFS($N$5:$N$104,$AO$6:$AO$105,"="&amp;AX57)+SUMIFS($W$5:$W$104,$AR$6:$AR$105,"="&amp;AX57)+SUMIFS($AF$5:$AF$104,$AU$6:$AU$105,"="&amp;AX57)</f>
        <v>180</v>
      </c>
      <c r="AZ57" s="16">
        <f>INDEX($F$5:$F$104,MATCH(AX57,$AL$5:$AL$105,1)-1)+INDEX($O$5:$O$104,MATCH(AX57,$AO$5:$AO$105,1)-1)+INDEX($X$5:$X$104,MATCH(AX57,$AR$5:$AR$105,1)-1)+INDEX($AG$5:$AG$104,MATCH(AX57,$AU$5:$AU$105,1)-1)</f>
        <v>400</v>
      </c>
      <c r="BA57" s="16">
        <f>SUMIFS($G$5:$G$104,$AL$6:$AL$105,"="&amp;AX57)+SUMIFS($P$5:$P$104,$AO$6:$AO$105,"="&amp;AX57)+SUMIFS($Y$5:$Y$104,$AR$6:$AR$105,"="&amp;AX57)+SUMIFS($AH$5:$AH$104,$AU$6:$AU$105,"="&amp;AX57)</f>
        <v>30750</v>
      </c>
      <c r="BG57" s="24">
        <v>39</v>
      </c>
      <c r="BH57" s="24"/>
      <c r="BI57" s="22">
        <f t="shared" si="19"/>
        <v>0.29431052965293736</v>
      </c>
      <c r="BJ57" s="16">
        <f t="shared" si="20"/>
        <v>0</v>
      </c>
      <c r="BK57" s="16">
        <f t="shared" si="21"/>
        <v>0</v>
      </c>
      <c r="BL57" s="16">
        <f t="shared" si="22"/>
        <v>0</v>
      </c>
      <c r="BM57" s="16">
        <f t="shared" si="23"/>
        <v>0</v>
      </c>
      <c r="BN57" s="16">
        <f t="shared" si="24"/>
        <v>0</v>
      </c>
      <c r="BO57" s="16">
        <f t="shared" si="25"/>
        <v>0</v>
      </c>
      <c r="BP57" s="16">
        <f t="shared" si="26"/>
        <v>0</v>
      </c>
      <c r="BR57" s="24">
        <v>39</v>
      </c>
      <c r="BS57" s="24">
        <v>40</v>
      </c>
    </row>
    <row r="58" spans="1:71" ht="16.5" x14ac:dyDescent="0.2">
      <c r="A58" s="19">
        <v>54</v>
      </c>
      <c r="B58" s="27">
        <v>9</v>
      </c>
      <c r="C58" s="27">
        <v>30</v>
      </c>
      <c r="D58" s="27">
        <f>INDEX(章节关卡!$C$6:$C$20,芦花古楼!B58)*芦花古楼!C58</f>
        <v>1080</v>
      </c>
      <c r="E58" s="24">
        <f t="shared" si="0"/>
        <v>55</v>
      </c>
      <c r="F58" s="24">
        <f t="shared" si="1"/>
        <v>70</v>
      </c>
      <c r="G58" s="24">
        <v>9800</v>
      </c>
      <c r="J58" s="19">
        <v>54</v>
      </c>
      <c r="K58" s="27">
        <v>9</v>
      </c>
      <c r="L58" s="27">
        <v>45</v>
      </c>
      <c r="M58" s="27">
        <f>INDEX(章节关卡!$C$6:$C$20,芦花古楼!K58)*芦花古楼!L58</f>
        <v>1620</v>
      </c>
      <c r="N58" s="24">
        <f t="shared" si="2"/>
        <v>60</v>
      </c>
      <c r="O58" s="24">
        <f t="shared" si="3"/>
        <v>70</v>
      </c>
      <c r="P58" s="24">
        <v>9800</v>
      </c>
      <c r="S58" s="19">
        <v>54</v>
      </c>
      <c r="T58" s="27">
        <v>11</v>
      </c>
      <c r="U58" s="27">
        <v>60</v>
      </c>
      <c r="V58" s="27">
        <f>INDEX(章节关卡!$C$6:$C$20,芦花古楼!T58)*芦花古楼!U58</f>
        <v>3180</v>
      </c>
      <c r="W58" s="24">
        <f>INT((S58-1)/5+3)*5</f>
        <v>65</v>
      </c>
      <c r="X58" s="24">
        <f>INT(S58/5)*5+20</f>
        <v>70</v>
      </c>
      <c r="Y58" s="24">
        <v>9800</v>
      </c>
      <c r="AB58" s="19">
        <v>54</v>
      </c>
      <c r="AC58" s="27">
        <v>11</v>
      </c>
      <c r="AD58" s="27">
        <v>60</v>
      </c>
      <c r="AE58" s="27">
        <f>INDEX(章节关卡!$C$6:$C$20,芦花古楼!AC58)*芦花古楼!AD58</f>
        <v>3180</v>
      </c>
      <c r="AF58" s="24">
        <f t="shared" si="4"/>
        <v>70</v>
      </c>
      <c r="AG58" s="24">
        <f t="shared" si="5"/>
        <v>70</v>
      </c>
      <c r="AH58" s="24">
        <v>9800</v>
      </c>
      <c r="AK58" s="20">
        <v>53</v>
      </c>
      <c r="AL58" s="20">
        <v>15</v>
      </c>
      <c r="AN58" s="20">
        <v>53</v>
      </c>
      <c r="AO58" s="20">
        <f t="shared" si="6"/>
        <v>16</v>
      </c>
      <c r="AQ58" s="20">
        <v>53</v>
      </c>
      <c r="AR58" s="20">
        <f t="shared" si="7"/>
        <v>17</v>
      </c>
      <c r="AT58" s="20">
        <v>53</v>
      </c>
      <c r="AU58" s="20">
        <f t="shared" si="8"/>
        <v>18</v>
      </c>
      <c r="AX58" s="20">
        <v>53</v>
      </c>
      <c r="AY58" s="16">
        <f>SUMIFS($E$5:$E$104,$AL$6:$AL$105,"="&amp;AX58)+SUMIFS($N$5:$N$104,$AO$6:$AO$105,"="&amp;AX58)+SUMIFS($W$5:$W$104,$AR$6:$AR$105,"="&amp;AX58)+SUMIFS($AF$5:$AF$104,$AU$6:$AU$105,"="&amp;AX58)</f>
        <v>190</v>
      </c>
      <c r="AZ58" s="16">
        <f>INDEX($F$5:$F$104,MATCH(AX58,$AL$5:$AL$105,1)-1)+INDEX($O$5:$O$104,MATCH(AX58,$AO$5:$AO$105,1)-1)+INDEX($X$5:$X$104,MATCH(AX58,$AR$5:$AR$105,1)-1)+INDEX($AG$5:$AG$104,MATCH(AX58,$AU$5:$AU$105,1)-1)</f>
        <v>400</v>
      </c>
      <c r="BA58" s="16">
        <f>SUMIFS($G$5:$G$104,$AL$6:$AL$105,"="&amp;AX58)+SUMIFS($P$5:$P$104,$AO$6:$AO$105,"="&amp;AX58)+SUMIFS($Y$5:$Y$104,$AR$6:$AR$105,"="&amp;AX58)+SUMIFS($AH$5:$AH$104,$AU$6:$AU$105,"="&amp;AX58)</f>
        <v>30750</v>
      </c>
      <c r="BG58" s="24">
        <v>40</v>
      </c>
      <c r="BH58" s="24"/>
      <c r="BI58" s="22">
        <f t="shared" si="19"/>
        <v>0.32374158261823111</v>
      </c>
      <c r="BJ58" s="16">
        <f t="shared" si="20"/>
        <v>0</v>
      </c>
      <c r="BK58" s="16">
        <f t="shared" si="21"/>
        <v>0</v>
      </c>
      <c r="BL58" s="16">
        <f t="shared" si="22"/>
        <v>0</v>
      </c>
      <c r="BM58" s="16">
        <f t="shared" si="23"/>
        <v>0</v>
      </c>
      <c r="BN58" s="16">
        <f t="shared" si="24"/>
        <v>0</v>
      </c>
      <c r="BO58" s="16">
        <f t="shared" si="25"/>
        <v>0</v>
      </c>
      <c r="BP58" s="16">
        <f t="shared" si="26"/>
        <v>0</v>
      </c>
      <c r="BR58" s="24">
        <v>40</v>
      </c>
      <c r="BS58" s="24">
        <v>40</v>
      </c>
    </row>
    <row r="59" spans="1:71" ht="16.5" x14ac:dyDescent="0.2">
      <c r="A59" s="19">
        <v>55</v>
      </c>
      <c r="B59" s="27">
        <v>9</v>
      </c>
      <c r="C59" s="27">
        <v>30</v>
      </c>
      <c r="D59" s="27">
        <f>INDEX(章节关卡!$C$6:$C$20,芦花古楼!B59)*芦花古楼!C59</f>
        <v>1080</v>
      </c>
      <c r="E59" s="24">
        <f t="shared" si="0"/>
        <v>55</v>
      </c>
      <c r="F59" s="24">
        <f t="shared" si="1"/>
        <v>75</v>
      </c>
      <c r="G59" s="24">
        <v>10000</v>
      </c>
      <c r="J59" s="19">
        <v>55</v>
      </c>
      <c r="K59" s="27">
        <v>9</v>
      </c>
      <c r="L59" s="27">
        <v>45</v>
      </c>
      <c r="M59" s="27">
        <f>INDEX(章节关卡!$C$6:$C$20,芦花古楼!K59)*芦花古楼!L59</f>
        <v>1620</v>
      </c>
      <c r="N59" s="24">
        <f t="shared" si="2"/>
        <v>60</v>
      </c>
      <c r="O59" s="24">
        <f t="shared" si="3"/>
        <v>75</v>
      </c>
      <c r="P59" s="24">
        <v>10000</v>
      </c>
      <c r="S59" s="19">
        <v>55</v>
      </c>
      <c r="T59" s="27">
        <v>11</v>
      </c>
      <c r="U59" s="27">
        <v>60</v>
      </c>
      <c r="V59" s="27">
        <f>INDEX(章节关卡!$C$6:$C$20,芦花古楼!T59)*芦花古楼!U59</f>
        <v>3180</v>
      </c>
      <c r="W59" s="24">
        <f>INT((S59-1)/5+3)*5</f>
        <v>65</v>
      </c>
      <c r="X59" s="24">
        <f>INT(S59/5)*5+20</f>
        <v>75</v>
      </c>
      <c r="Y59" s="24">
        <v>10000</v>
      </c>
      <c r="AB59" s="19">
        <v>55</v>
      </c>
      <c r="AC59" s="27">
        <v>11</v>
      </c>
      <c r="AD59" s="27">
        <v>60</v>
      </c>
      <c r="AE59" s="27">
        <f>INDEX(章节关卡!$C$6:$C$20,芦花古楼!AC59)*芦花古楼!AD59</f>
        <v>3180</v>
      </c>
      <c r="AF59" s="24">
        <f t="shared" si="4"/>
        <v>70</v>
      </c>
      <c r="AG59" s="24">
        <f t="shared" si="5"/>
        <v>75</v>
      </c>
      <c r="AH59" s="24">
        <v>10000</v>
      </c>
      <c r="AK59" s="20">
        <v>54</v>
      </c>
      <c r="AL59" s="20">
        <v>15</v>
      </c>
      <c r="AN59" s="20">
        <v>54</v>
      </c>
      <c r="AO59" s="20">
        <f t="shared" si="6"/>
        <v>16</v>
      </c>
      <c r="AQ59" s="20">
        <v>54</v>
      </c>
      <c r="AR59" s="20">
        <f t="shared" si="7"/>
        <v>17</v>
      </c>
      <c r="AT59" s="20">
        <v>54</v>
      </c>
      <c r="AU59" s="20">
        <f t="shared" si="8"/>
        <v>18</v>
      </c>
      <c r="AX59" s="20">
        <v>54</v>
      </c>
      <c r="AY59" s="16">
        <f>SUMIFS($E$5:$E$104,$AL$6:$AL$105,"="&amp;AX59)+SUMIFS($N$5:$N$104,$AO$6:$AO$105,"="&amp;AX59)+SUMIFS($W$5:$W$104,$AR$6:$AR$105,"="&amp;AX59)+SUMIFS($AF$5:$AF$104,$AU$6:$AU$105,"="&amp;AX59)</f>
        <v>180</v>
      </c>
      <c r="AZ59" s="16">
        <f>INDEX($F$5:$F$104,MATCH(AX59,$AL$5:$AL$105,1)-1)+INDEX($O$5:$O$104,MATCH(AX59,$AO$5:$AO$105,1)-1)+INDEX($X$5:$X$104,MATCH(AX59,$AR$5:$AR$105,1)-1)+INDEX($AG$5:$AG$104,MATCH(AX59,$AU$5:$AU$105,1)-1)</f>
        <v>400</v>
      </c>
      <c r="BA59" s="16">
        <f>SUMIFS($G$5:$G$104,$AL$6:$AL$105,"="&amp;AX59)+SUMIFS($P$5:$P$104,$AO$6:$AO$105,"="&amp;AX59)+SUMIFS($Y$5:$Y$104,$AR$6:$AR$105,"="&amp;AX59)+SUMIFS($AH$5:$AH$104,$AU$6:$AU$105,"="&amp;AX59)</f>
        <v>31050</v>
      </c>
    </row>
    <row r="60" spans="1:71" ht="16.5" x14ac:dyDescent="0.2">
      <c r="A60" s="19">
        <v>56</v>
      </c>
      <c r="B60" s="27">
        <v>9</v>
      </c>
      <c r="C60" s="27">
        <v>30</v>
      </c>
      <c r="D60" s="27">
        <f>INDEX(章节关卡!$C$6:$C$20,芦花古楼!B60)*芦花古楼!C60</f>
        <v>1080</v>
      </c>
      <c r="E60" s="24">
        <f t="shared" si="0"/>
        <v>60</v>
      </c>
      <c r="F60" s="24">
        <f t="shared" si="1"/>
        <v>75</v>
      </c>
      <c r="G60" s="24">
        <v>10200</v>
      </c>
      <c r="J60" s="19">
        <v>56</v>
      </c>
      <c r="K60" s="27">
        <v>9</v>
      </c>
      <c r="L60" s="27">
        <v>45</v>
      </c>
      <c r="M60" s="27">
        <f>INDEX(章节关卡!$C$6:$C$20,芦花古楼!K60)*芦花古楼!L60</f>
        <v>1620</v>
      </c>
      <c r="N60" s="24">
        <f t="shared" si="2"/>
        <v>65</v>
      </c>
      <c r="O60" s="24">
        <f t="shared" si="3"/>
        <v>75</v>
      </c>
      <c r="P60" s="24">
        <v>10200</v>
      </c>
      <c r="S60" s="19">
        <v>56</v>
      </c>
      <c r="T60" s="27">
        <v>11</v>
      </c>
      <c r="U60" s="27">
        <v>60</v>
      </c>
      <c r="V60" s="27">
        <f>INDEX(章节关卡!$C$6:$C$20,芦花古楼!T60)*芦花古楼!U60</f>
        <v>3180</v>
      </c>
      <c r="W60" s="24">
        <f>INT((S60-1)/5+3)*5</f>
        <v>70</v>
      </c>
      <c r="X60" s="24">
        <f>INT(S60/5)*5+20</f>
        <v>75</v>
      </c>
      <c r="Y60" s="24">
        <v>10200</v>
      </c>
      <c r="AB60" s="19">
        <v>56</v>
      </c>
      <c r="AC60" s="27">
        <v>11</v>
      </c>
      <c r="AD60" s="27">
        <v>60</v>
      </c>
      <c r="AE60" s="27">
        <f>INDEX(章节关卡!$C$6:$C$20,芦花古楼!AC60)*芦花古楼!AD60</f>
        <v>3180</v>
      </c>
      <c r="AF60" s="24">
        <f t="shared" si="4"/>
        <v>75</v>
      </c>
      <c r="AG60" s="24">
        <f t="shared" si="5"/>
        <v>75</v>
      </c>
      <c r="AH60" s="24">
        <v>10200</v>
      </c>
      <c r="AK60" s="20">
        <v>55</v>
      </c>
      <c r="AL60" s="20">
        <v>16</v>
      </c>
      <c r="AN60" s="20">
        <v>55</v>
      </c>
      <c r="AO60" s="20">
        <f t="shared" si="6"/>
        <v>17</v>
      </c>
      <c r="AQ60" s="20">
        <v>55</v>
      </c>
      <c r="AR60" s="20">
        <f t="shared" si="7"/>
        <v>18</v>
      </c>
      <c r="AT60" s="20">
        <v>55</v>
      </c>
      <c r="AU60" s="20">
        <f t="shared" si="8"/>
        <v>19</v>
      </c>
      <c r="AX60" s="20">
        <v>55</v>
      </c>
      <c r="AY60" s="16">
        <f>SUMIFS($E$5:$E$104,$AL$6:$AL$105,"="&amp;AX60)+SUMIFS($N$5:$N$104,$AO$6:$AO$105,"="&amp;AX60)+SUMIFS($W$5:$W$104,$AR$6:$AR$105,"="&amp;AX60)+SUMIFS($AF$5:$AF$104,$AU$6:$AU$105,"="&amp;AX60)</f>
        <v>190</v>
      </c>
      <c r="AZ60" s="16">
        <f>INDEX($F$5:$F$104,MATCH(AX60,$AL$5:$AL$105,1)-1)+INDEX($O$5:$O$104,MATCH(AX60,$AO$5:$AO$105,1)-1)+INDEX($X$5:$X$104,MATCH(AX60,$AR$5:$AR$105,1)-1)+INDEX($AG$5:$AG$104,MATCH(AX60,$AU$5:$AU$105,1)-1)</f>
        <v>400</v>
      </c>
      <c r="BA60" s="16">
        <f>SUMIFS($G$5:$G$104,$AL$6:$AL$105,"="&amp;AX60)+SUMIFS($P$5:$P$104,$AO$6:$AO$105,"="&amp;AX60)+SUMIFS($Y$5:$Y$104,$AR$6:$AR$105,"="&amp;AX60)+SUMIFS($AH$5:$AH$104,$AU$6:$AU$105,"="&amp;AX60)</f>
        <v>31050</v>
      </c>
    </row>
    <row r="61" spans="1:71" ht="16.5" x14ac:dyDescent="0.2">
      <c r="A61" s="19">
        <v>57</v>
      </c>
      <c r="B61" s="27">
        <v>9</v>
      </c>
      <c r="C61" s="27">
        <v>30</v>
      </c>
      <c r="D61" s="27">
        <f>INDEX(章节关卡!$C$6:$C$20,芦花古楼!B61)*芦花古楼!C61</f>
        <v>1080</v>
      </c>
      <c r="E61" s="24">
        <f t="shared" si="0"/>
        <v>60</v>
      </c>
      <c r="F61" s="24">
        <f t="shared" si="1"/>
        <v>75</v>
      </c>
      <c r="G61" s="24">
        <v>10400</v>
      </c>
      <c r="J61" s="19">
        <v>57</v>
      </c>
      <c r="K61" s="27">
        <v>9</v>
      </c>
      <c r="L61" s="27">
        <v>45</v>
      </c>
      <c r="M61" s="27">
        <f>INDEX(章节关卡!$C$6:$C$20,芦花古楼!K61)*芦花古楼!L61</f>
        <v>1620</v>
      </c>
      <c r="N61" s="24">
        <f t="shared" si="2"/>
        <v>65</v>
      </c>
      <c r="O61" s="24">
        <f t="shared" si="3"/>
        <v>75</v>
      </c>
      <c r="P61" s="24">
        <v>10400</v>
      </c>
      <c r="S61" s="19">
        <v>57</v>
      </c>
      <c r="T61" s="27">
        <v>11</v>
      </c>
      <c r="U61" s="27">
        <v>60</v>
      </c>
      <c r="V61" s="27">
        <f>INDEX(章节关卡!$C$6:$C$20,芦花古楼!T61)*芦花古楼!U61</f>
        <v>3180</v>
      </c>
      <c r="W61" s="24">
        <f>INT((S61-1)/5+3)*5</f>
        <v>70</v>
      </c>
      <c r="X61" s="24">
        <f>INT(S61/5)*5+20</f>
        <v>75</v>
      </c>
      <c r="Y61" s="24">
        <v>10400</v>
      </c>
      <c r="AB61" s="19">
        <v>57</v>
      </c>
      <c r="AC61" s="27">
        <v>11</v>
      </c>
      <c r="AD61" s="27">
        <v>60</v>
      </c>
      <c r="AE61" s="27">
        <f>INDEX(章节关卡!$C$6:$C$20,芦花古楼!AC61)*芦花古楼!AD61</f>
        <v>3180</v>
      </c>
      <c r="AF61" s="24">
        <f t="shared" si="4"/>
        <v>75</v>
      </c>
      <c r="AG61" s="24">
        <f t="shared" si="5"/>
        <v>75</v>
      </c>
      <c r="AH61" s="24">
        <v>10400</v>
      </c>
      <c r="AK61" s="20">
        <v>56</v>
      </c>
      <c r="AL61" s="20">
        <v>16</v>
      </c>
      <c r="AN61" s="20">
        <v>56</v>
      </c>
      <c r="AO61" s="20">
        <f t="shared" si="6"/>
        <v>17</v>
      </c>
      <c r="AQ61" s="20">
        <v>56</v>
      </c>
      <c r="AR61" s="20">
        <f t="shared" si="7"/>
        <v>18</v>
      </c>
      <c r="AT61" s="20">
        <v>56</v>
      </c>
      <c r="AU61" s="20">
        <f t="shared" si="8"/>
        <v>19</v>
      </c>
      <c r="AX61" s="20">
        <v>56</v>
      </c>
      <c r="AY61" s="16">
        <f>SUMIFS($E$5:$E$104,$AL$6:$AL$105,"="&amp;AX61)+SUMIFS($N$5:$N$104,$AO$6:$AO$105,"="&amp;AX61)+SUMIFS($W$5:$W$104,$AR$6:$AR$105,"="&amp;AX61)+SUMIFS($AF$5:$AF$104,$AU$6:$AU$105,"="&amp;AX61)</f>
        <v>180</v>
      </c>
      <c r="AZ61" s="16">
        <f>INDEX($F$5:$F$104,MATCH(AX61,$AL$5:$AL$105,1)-1)+INDEX($O$5:$O$104,MATCH(AX61,$AO$5:$AO$105,1)-1)+INDEX($X$5:$X$104,MATCH(AX61,$AR$5:$AR$105,1)-1)+INDEX($AG$5:$AG$104,MATCH(AX61,$AU$5:$AU$105,1)-1)</f>
        <v>405</v>
      </c>
      <c r="BA61" s="16">
        <f>SUMIFS($G$5:$G$104,$AL$6:$AL$105,"="&amp;AX61)+SUMIFS($P$5:$P$104,$AO$6:$AO$105,"="&amp;AX61)+SUMIFS($Y$5:$Y$104,$AR$6:$AR$105,"="&amp;AX61)+SUMIFS($AH$5:$AH$104,$AU$6:$AU$105,"="&amp;AX61)</f>
        <v>31350</v>
      </c>
    </row>
    <row r="62" spans="1:71" ht="16.5" x14ac:dyDescent="0.2">
      <c r="A62" s="19">
        <v>58</v>
      </c>
      <c r="B62" s="27">
        <v>9</v>
      </c>
      <c r="C62" s="27">
        <v>30</v>
      </c>
      <c r="D62" s="27">
        <f>INDEX(章节关卡!$C$6:$C$20,芦花古楼!B62)*芦花古楼!C62</f>
        <v>1080</v>
      </c>
      <c r="E62" s="24">
        <f t="shared" si="0"/>
        <v>60</v>
      </c>
      <c r="F62" s="24">
        <f t="shared" si="1"/>
        <v>75</v>
      </c>
      <c r="G62" s="24">
        <v>10600</v>
      </c>
      <c r="J62" s="19">
        <v>58</v>
      </c>
      <c r="K62" s="27">
        <v>9</v>
      </c>
      <c r="L62" s="27">
        <v>45</v>
      </c>
      <c r="M62" s="27">
        <f>INDEX(章节关卡!$C$6:$C$20,芦花古楼!K62)*芦花古楼!L62</f>
        <v>1620</v>
      </c>
      <c r="N62" s="24">
        <f t="shared" si="2"/>
        <v>65</v>
      </c>
      <c r="O62" s="24">
        <f t="shared" si="3"/>
        <v>75</v>
      </c>
      <c r="P62" s="24">
        <v>10600</v>
      </c>
      <c r="S62" s="19">
        <v>58</v>
      </c>
      <c r="T62" s="27">
        <v>11</v>
      </c>
      <c r="U62" s="27">
        <v>60</v>
      </c>
      <c r="V62" s="27">
        <f>INDEX(章节关卡!$C$6:$C$20,芦花古楼!T62)*芦花古楼!U62</f>
        <v>3180</v>
      </c>
      <c r="W62" s="24">
        <f>INT((S62-1)/5+3)*5</f>
        <v>70</v>
      </c>
      <c r="X62" s="24">
        <f>INT(S62/5)*5+20</f>
        <v>75</v>
      </c>
      <c r="Y62" s="24">
        <v>10600</v>
      </c>
      <c r="AB62" s="19">
        <v>58</v>
      </c>
      <c r="AC62" s="27">
        <v>11</v>
      </c>
      <c r="AD62" s="27">
        <v>60</v>
      </c>
      <c r="AE62" s="27">
        <f>INDEX(章节关卡!$C$6:$C$20,芦花古楼!AC62)*芦花古楼!AD62</f>
        <v>3180</v>
      </c>
      <c r="AF62" s="24">
        <f t="shared" si="4"/>
        <v>75</v>
      </c>
      <c r="AG62" s="24">
        <f t="shared" si="5"/>
        <v>75</v>
      </c>
      <c r="AH62" s="24">
        <v>10600</v>
      </c>
      <c r="AK62" s="20">
        <v>57</v>
      </c>
      <c r="AL62" s="20">
        <v>17</v>
      </c>
      <c r="AN62" s="20">
        <v>57</v>
      </c>
      <c r="AO62" s="20">
        <f t="shared" si="6"/>
        <v>18</v>
      </c>
      <c r="AQ62" s="20">
        <v>57</v>
      </c>
      <c r="AR62" s="20">
        <f t="shared" si="7"/>
        <v>19</v>
      </c>
      <c r="AT62" s="20">
        <v>57</v>
      </c>
      <c r="AU62" s="20">
        <f t="shared" si="8"/>
        <v>20</v>
      </c>
      <c r="AX62" s="20">
        <v>57</v>
      </c>
      <c r="AY62" s="16">
        <f>SUMIFS($E$5:$E$104,$AL$6:$AL$105,"="&amp;AX62)+SUMIFS($N$5:$N$104,$AO$6:$AO$105,"="&amp;AX62)+SUMIFS($W$5:$W$104,$AR$6:$AR$105,"="&amp;AX62)+SUMIFS($AF$5:$AF$104,$AU$6:$AU$105,"="&amp;AX62)</f>
        <v>190</v>
      </c>
      <c r="AZ62" s="16">
        <f>INDEX($F$5:$F$104,MATCH(AX62,$AL$5:$AL$105,1)-1)+INDEX($O$5:$O$104,MATCH(AX62,$AO$5:$AO$105,1)-1)+INDEX($X$5:$X$104,MATCH(AX62,$AR$5:$AR$105,1)-1)+INDEX($AG$5:$AG$104,MATCH(AX62,$AU$5:$AU$105,1)-1)</f>
        <v>410</v>
      </c>
      <c r="BA62" s="16">
        <f>SUMIFS($G$5:$G$104,$AL$6:$AL$105,"="&amp;AX62)+SUMIFS($P$5:$P$104,$AO$6:$AO$105,"="&amp;AX62)+SUMIFS($Y$5:$Y$104,$AR$6:$AR$105,"="&amp;AX62)+SUMIFS($AH$5:$AH$104,$AU$6:$AU$105,"="&amp;AX62)</f>
        <v>31350</v>
      </c>
    </row>
    <row r="63" spans="1:71" ht="16.5" x14ac:dyDescent="0.2">
      <c r="A63" s="19">
        <v>59</v>
      </c>
      <c r="B63" s="27">
        <v>9</v>
      </c>
      <c r="C63" s="27">
        <v>30</v>
      </c>
      <c r="D63" s="27">
        <f>INDEX(章节关卡!$C$6:$C$20,芦花古楼!B63)*芦花古楼!C63</f>
        <v>1080</v>
      </c>
      <c r="E63" s="24">
        <f t="shared" si="0"/>
        <v>60</v>
      </c>
      <c r="F63" s="24">
        <f t="shared" si="1"/>
        <v>75</v>
      </c>
      <c r="G63" s="24">
        <v>10800</v>
      </c>
      <c r="J63" s="19">
        <v>59</v>
      </c>
      <c r="K63" s="27">
        <v>9</v>
      </c>
      <c r="L63" s="27">
        <v>45</v>
      </c>
      <c r="M63" s="27">
        <f>INDEX(章节关卡!$C$6:$C$20,芦花古楼!K63)*芦花古楼!L63</f>
        <v>1620</v>
      </c>
      <c r="N63" s="24">
        <f t="shared" si="2"/>
        <v>65</v>
      </c>
      <c r="O63" s="24">
        <f t="shared" si="3"/>
        <v>75</v>
      </c>
      <c r="P63" s="24">
        <v>10800</v>
      </c>
      <c r="S63" s="19">
        <v>59</v>
      </c>
      <c r="T63" s="27">
        <v>11</v>
      </c>
      <c r="U63" s="27">
        <v>60</v>
      </c>
      <c r="V63" s="27">
        <f>INDEX(章节关卡!$C$6:$C$20,芦花古楼!T63)*芦花古楼!U63</f>
        <v>3180</v>
      </c>
      <c r="W63" s="24">
        <f>INT((S63-1)/5+3)*5</f>
        <v>70</v>
      </c>
      <c r="X63" s="24">
        <f>INT(S63/5)*5+20</f>
        <v>75</v>
      </c>
      <c r="Y63" s="24">
        <v>10800</v>
      </c>
      <c r="AB63" s="19">
        <v>59</v>
      </c>
      <c r="AC63" s="27">
        <v>11</v>
      </c>
      <c r="AD63" s="27">
        <v>60</v>
      </c>
      <c r="AE63" s="27">
        <f>INDEX(章节关卡!$C$6:$C$20,芦花古楼!AC63)*芦花古楼!AD63</f>
        <v>3180</v>
      </c>
      <c r="AF63" s="24">
        <f t="shared" si="4"/>
        <v>75</v>
      </c>
      <c r="AG63" s="24">
        <f t="shared" si="5"/>
        <v>75</v>
      </c>
      <c r="AH63" s="24">
        <v>10800</v>
      </c>
      <c r="AK63" s="20">
        <v>58</v>
      </c>
      <c r="AL63" s="20">
        <v>17</v>
      </c>
      <c r="AN63" s="20">
        <v>58</v>
      </c>
      <c r="AO63" s="20">
        <f t="shared" si="6"/>
        <v>18</v>
      </c>
      <c r="AQ63" s="20">
        <v>58</v>
      </c>
      <c r="AR63" s="20">
        <f t="shared" si="7"/>
        <v>19</v>
      </c>
      <c r="AT63" s="20">
        <v>58</v>
      </c>
      <c r="AU63" s="20">
        <f t="shared" si="8"/>
        <v>20</v>
      </c>
      <c r="AX63" s="20">
        <v>58</v>
      </c>
      <c r="AY63" s="16">
        <f>SUMIFS($E$5:$E$104,$AL$6:$AL$105,"="&amp;AX63)+SUMIFS($N$5:$N$104,$AO$6:$AO$105,"="&amp;AX63)+SUMIFS($W$5:$W$104,$AR$6:$AR$105,"="&amp;AX63)+SUMIFS($AF$5:$AF$104,$AU$6:$AU$105,"="&amp;AX63)</f>
        <v>185</v>
      </c>
      <c r="AZ63" s="16">
        <f>INDEX($F$5:$F$104,MATCH(AX63,$AL$5:$AL$105,1)-1)+INDEX($O$5:$O$104,MATCH(AX63,$AO$5:$AO$105,1)-1)+INDEX($X$5:$X$104,MATCH(AX63,$AR$5:$AR$105,1)-1)+INDEX($AG$5:$AG$104,MATCH(AX63,$AU$5:$AU$105,1)-1)</f>
        <v>415</v>
      </c>
      <c r="BA63" s="16">
        <f>SUMIFS($G$5:$G$104,$AL$6:$AL$105,"="&amp;AX63)+SUMIFS($P$5:$P$104,$AO$6:$AO$105,"="&amp;AX63)+SUMIFS($Y$5:$Y$104,$AR$6:$AR$105,"="&amp;AX63)+SUMIFS($AH$5:$AH$104,$AU$6:$AU$105,"="&amp;AX63)</f>
        <v>31650</v>
      </c>
    </row>
    <row r="64" spans="1:71" ht="16.5" x14ac:dyDescent="0.2">
      <c r="A64" s="19">
        <v>60</v>
      </c>
      <c r="B64" s="27">
        <v>10</v>
      </c>
      <c r="C64" s="27">
        <v>30</v>
      </c>
      <c r="D64" s="27">
        <f>INDEX(章节关卡!$C$6:$C$20,芦花古楼!B64)*芦花古楼!C64</f>
        <v>1320</v>
      </c>
      <c r="E64" s="24">
        <f t="shared" si="0"/>
        <v>60</v>
      </c>
      <c r="F64" s="24">
        <f t="shared" si="1"/>
        <v>80</v>
      </c>
      <c r="G64" s="24">
        <v>11000</v>
      </c>
      <c r="J64" s="19">
        <v>60</v>
      </c>
      <c r="K64" s="27">
        <v>10</v>
      </c>
      <c r="L64" s="27">
        <v>45</v>
      </c>
      <c r="M64" s="27">
        <f>INDEX(章节关卡!$C$6:$C$20,芦花古楼!K64)*芦花古楼!L64</f>
        <v>1980</v>
      </c>
      <c r="N64" s="24">
        <f t="shared" si="2"/>
        <v>65</v>
      </c>
      <c r="O64" s="24">
        <f t="shared" si="3"/>
        <v>80</v>
      </c>
      <c r="P64" s="24">
        <v>11000</v>
      </c>
      <c r="S64" s="19">
        <v>60</v>
      </c>
      <c r="T64" s="27">
        <v>12</v>
      </c>
      <c r="U64" s="27">
        <v>60</v>
      </c>
      <c r="V64" s="27">
        <f>INDEX(章节关卡!$C$6:$C$20,芦花古楼!T64)*芦花古楼!U64</f>
        <v>3900</v>
      </c>
      <c r="W64" s="24">
        <f>INT((S64-1)/5+3)*5</f>
        <v>70</v>
      </c>
      <c r="X64" s="24">
        <f>INT(S64/5)*5+20</f>
        <v>80</v>
      </c>
      <c r="Y64" s="24">
        <v>11000</v>
      </c>
      <c r="AB64" s="19">
        <v>60</v>
      </c>
      <c r="AC64" s="27">
        <v>12</v>
      </c>
      <c r="AD64" s="27">
        <v>60</v>
      </c>
      <c r="AE64" s="27">
        <f>INDEX(章节关卡!$C$6:$C$20,芦花古楼!AC64)*芦花古楼!AD64</f>
        <v>3900</v>
      </c>
      <c r="AF64" s="24">
        <f t="shared" si="4"/>
        <v>75</v>
      </c>
      <c r="AG64" s="24">
        <f t="shared" si="5"/>
        <v>80</v>
      </c>
      <c r="AH64" s="24">
        <v>11000</v>
      </c>
      <c r="AK64" s="20">
        <v>59</v>
      </c>
      <c r="AL64" s="20">
        <v>18</v>
      </c>
      <c r="AN64" s="20">
        <v>59</v>
      </c>
      <c r="AO64" s="20">
        <f t="shared" si="6"/>
        <v>19</v>
      </c>
      <c r="AQ64" s="20">
        <v>59</v>
      </c>
      <c r="AR64" s="20">
        <f t="shared" si="7"/>
        <v>20</v>
      </c>
      <c r="AT64" s="20">
        <v>59</v>
      </c>
      <c r="AU64" s="20">
        <f t="shared" si="8"/>
        <v>21</v>
      </c>
      <c r="AX64" s="20">
        <v>59</v>
      </c>
      <c r="AY64" s="16">
        <f>SUMIFS($E$5:$E$104,$AL$6:$AL$105,"="&amp;AX64)+SUMIFS($N$5:$N$104,$AO$6:$AO$105,"="&amp;AX64)+SUMIFS($W$5:$W$104,$AR$6:$AR$105,"="&amp;AX64)+SUMIFS($AF$5:$AF$104,$AU$6:$AU$105,"="&amp;AX64)</f>
        <v>195</v>
      </c>
      <c r="AZ64" s="16">
        <f>INDEX($F$5:$F$104,MATCH(AX64,$AL$5:$AL$105,1)-1)+INDEX($O$5:$O$104,MATCH(AX64,$AO$5:$AO$105,1)-1)+INDEX($X$5:$X$104,MATCH(AX64,$AR$5:$AR$105,1)-1)+INDEX($AG$5:$AG$104,MATCH(AX64,$AU$5:$AU$105,1)-1)</f>
        <v>420</v>
      </c>
      <c r="BA64" s="16">
        <f>SUMIFS($G$5:$G$104,$AL$6:$AL$105,"="&amp;AX64)+SUMIFS($P$5:$P$104,$AO$6:$AO$105,"="&amp;AX64)+SUMIFS($Y$5:$Y$104,$AR$6:$AR$105,"="&amp;AX64)+SUMIFS($AH$5:$AH$104,$AU$6:$AU$105,"="&amp;AX64)</f>
        <v>31650</v>
      </c>
    </row>
    <row r="65" spans="1:53" ht="16.5" x14ac:dyDescent="0.2">
      <c r="A65" s="19">
        <v>61</v>
      </c>
      <c r="B65" s="27">
        <v>10</v>
      </c>
      <c r="C65" s="27">
        <v>30</v>
      </c>
      <c r="D65" s="27">
        <f>INDEX(章节关卡!$C$6:$C$20,芦花古楼!B65)*芦花古楼!C65</f>
        <v>1320</v>
      </c>
      <c r="E65" s="24">
        <f t="shared" si="0"/>
        <v>65</v>
      </c>
      <c r="F65" s="24">
        <f t="shared" si="1"/>
        <v>80</v>
      </c>
      <c r="G65" s="24">
        <v>11200</v>
      </c>
      <c r="J65" s="19">
        <v>61</v>
      </c>
      <c r="K65" s="27">
        <v>10</v>
      </c>
      <c r="L65" s="27">
        <v>45</v>
      </c>
      <c r="M65" s="27">
        <f>INDEX(章节关卡!$C$6:$C$20,芦花古楼!K65)*芦花古楼!L65</f>
        <v>1980</v>
      </c>
      <c r="N65" s="24">
        <f t="shared" si="2"/>
        <v>70</v>
      </c>
      <c r="O65" s="24">
        <f t="shared" si="3"/>
        <v>80</v>
      </c>
      <c r="P65" s="24">
        <v>11200</v>
      </c>
      <c r="S65" s="19">
        <v>61</v>
      </c>
      <c r="T65" s="27">
        <v>12</v>
      </c>
      <c r="U65" s="27">
        <v>60</v>
      </c>
      <c r="V65" s="27">
        <f>INDEX(章节关卡!$C$6:$C$20,芦花古楼!T65)*芦花古楼!U65</f>
        <v>3900</v>
      </c>
      <c r="W65" s="24">
        <f>INT((S65-1)/5+3)*5</f>
        <v>75</v>
      </c>
      <c r="X65" s="24">
        <f>INT(S65/5)*5+20</f>
        <v>80</v>
      </c>
      <c r="Y65" s="24">
        <v>11200</v>
      </c>
      <c r="AB65" s="19">
        <v>61</v>
      </c>
      <c r="AC65" s="27">
        <v>12</v>
      </c>
      <c r="AD65" s="27">
        <v>60</v>
      </c>
      <c r="AE65" s="27">
        <f>INDEX(章节关卡!$C$6:$C$20,芦花古楼!AC65)*芦花古楼!AD65</f>
        <v>3900</v>
      </c>
      <c r="AF65" s="24">
        <f t="shared" si="4"/>
        <v>80</v>
      </c>
      <c r="AG65" s="24">
        <f t="shared" si="5"/>
        <v>80</v>
      </c>
      <c r="AH65" s="24">
        <v>11200</v>
      </c>
      <c r="AK65" s="20">
        <v>60</v>
      </c>
      <c r="AL65" s="20">
        <v>18</v>
      </c>
      <c r="AN65" s="20">
        <v>60</v>
      </c>
      <c r="AO65" s="20">
        <f t="shared" si="6"/>
        <v>19</v>
      </c>
      <c r="AQ65" s="20">
        <v>60</v>
      </c>
      <c r="AR65" s="20">
        <f t="shared" si="7"/>
        <v>20</v>
      </c>
      <c r="AT65" s="20">
        <v>60</v>
      </c>
      <c r="AU65" s="20">
        <f t="shared" si="8"/>
        <v>21</v>
      </c>
      <c r="AX65" s="20">
        <v>60</v>
      </c>
      <c r="AY65" s="16">
        <f>SUMIFS($E$5:$E$104,$AL$6:$AL$105,"="&amp;AX65)+SUMIFS($N$5:$N$104,$AO$6:$AO$105,"="&amp;AX65)+SUMIFS($W$5:$W$104,$AR$6:$AR$105,"="&amp;AX65)+SUMIFS($AF$5:$AF$104,$AU$6:$AU$105,"="&amp;AX65)</f>
        <v>190</v>
      </c>
      <c r="AZ65" s="16">
        <f>INDEX($F$5:$F$104,MATCH(AX65,$AL$5:$AL$105,1)-1)+INDEX($O$5:$O$104,MATCH(AX65,$AO$5:$AO$105,1)-1)+INDEX($X$5:$X$104,MATCH(AX65,$AR$5:$AR$105,1)-1)+INDEX($AG$5:$AG$104,MATCH(AX65,$AU$5:$AU$105,1)-1)</f>
        <v>420</v>
      </c>
      <c r="BA65" s="16">
        <f>SUMIFS($G$5:$G$104,$AL$6:$AL$105,"="&amp;AX65)+SUMIFS($P$5:$P$104,$AO$6:$AO$105,"="&amp;AX65)+SUMIFS($Y$5:$Y$104,$AR$6:$AR$105,"="&amp;AX65)+SUMIFS($AH$5:$AH$104,$AU$6:$AU$105,"="&amp;AX65)</f>
        <v>31950</v>
      </c>
    </row>
    <row r="66" spans="1:53" ht="16.5" x14ac:dyDescent="0.2">
      <c r="A66" s="19">
        <v>62</v>
      </c>
      <c r="B66" s="27">
        <v>10</v>
      </c>
      <c r="C66" s="27">
        <v>30</v>
      </c>
      <c r="D66" s="27">
        <f>INDEX(章节关卡!$C$6:$C$20,芦花古楼!B66)*芦花古楼!C66</f>
        <v>1320</v>
      </c>
      <c r="E66" s="24">
        <f t="shared" si="0"/>
        <v>65</v>
      </c>
      <c r="F66" s="24">
        <f t="shared" si="1"/>
        <v>80</v>
      </c>
      <c r="G66" s="24">
        <v>11400</v>
      </c>
      <c r="J66" s="19">
        <v>62</v>
      </c>
      <c r="K66" s="27">
        <v>10</v>
      </c>
      <c r="L66" s="27">
        <v>45</v>
      </c>
      <c r="M66" s="27">
        <f>INDEX(章节关卡!$C$6:$C$20,芦花古楼!K66)*芦花古楼!L66</f>
        <v>1980</v>
      </c>
      <c r="N66" s="24">
        <f t="shared" si="2"/>
        <v>70</v>
      </c>
      <c r="O66" s="24">
        <f t="shared" si="3"/>
        <v>80</v>
      </c>
      <c r="P66" s="24">
        <v>11400</v>
      </c>
      <c r="S66" s="19">
        <v>62</v>
      </c>
      <c r="T66" s="27">
        <v>12</v>
      </c>
      <c r="U66" s="27">
        <v>60</v>
      </c>
      <c r="V66" s="27">
        <f>INDEX(章节关卡!$C$6:$C$20,芦花古楼!T66)*芦花古楼!U66</f>
        <v>3900</v>
      </c>
      <c r="W66" s="24">
        <f>INT((S66-1)/5+3)*5</f>
        <v>75</v>
      </c>
      <c r="X66" s="24">
        <f>INT(S66/5)*5+20</f>
        <v>80</v>
      </c>
      <c r="Y66" s="24">
        <v>11400</v>
      </c>
      <c r="AB66" s="19">
        <v>62</v>
      </c>
      <c r="AC66" s="27">
        <v>12</v>
      </c>
      <c r="AD66" s="27">
        <v>60</v>
      </c>
      <c r="AE66" s="27">
        <f>INDEX(章节关卡!$C$6:$C$20,芦花古楼!AC66)*芦花古楼!AD66</f>
        <v>3900</v>
      </c>
      <c r="AF66" s="24">
        <f t="shared" si="4"/>
        <v>80</v>
      </c>
      <c r="AG66" s="24">
        <f t="shared" si="5"/>
        <v>80</v>
      </c>
      <c r="AH66" s="24">
        <v>11400</v>
      </c>
      <c r="AK66" s="20">
        <v>61</v>
      </c>
      <c r="AL66" s="20">
        <v>19</v>
      </c>
      <c r="AN66" s="20">
        <v>61</v>
      </c>
      <c r="AO66" s="20">
        <f t="shared" si="6"/>
        <v>20</v>
      </c>
      <c r="AQ66" s="20">
        <v>61</v>
      </c>
      <c r="AR66" s="20">
        <f t="shared" si="7"/>
        <v>21</v>
      </c>
      <c r="AT66" s="20">
        <v>61</v>
      </c>
      <c r="AU66" s="20">
        <f t="shared" si="8"/>
        <v>22</v>
      </c>
      <c r="AX66" s="20">
        <v>61</v>
      </c>
      <c r="AY66" s="16">
        <f>SUMIFS($E$5:$E$104,$AL$6:$AL$105,"="&amp;AX66)+SUMIFS($N$5:$N$104,$AO$6:$AO$105,"="&amp;AX66)+SUMIFS($W$5:$W$104,$AR$6:$AR$105,"="&amp;AX66)+SUMIFS($AF$5:$AF$104,$AU$6:$AU$105,"="&amp;AX66)</f>
        <v>200</v>
      </c>
      <c r="AZ66" s="16">
        <f>INDEX($F$5:$F$104,MATCH(AX66,$AL$5:$AL$105,1)-1)+INDEX($O$5:$O$104,MATCH(AX66,$AO$5:$AO$105,1)-1)+INDEX($X$5:$X$104,MATCH(AX66,$AR$5:$AR$105,1)-1)+INDEX($AG$5:$AG$104,MATCH(AX66,$AU$5:$AU$105,1)-1)</f>
        <v>420</v>
      </c>
      <c r="BA66" s="16">
        <f>SUMIFS($G$5:$G$104,$AL$6:$AL$105,"="&amp;AX66)+SUMIFS($P$5:$P$104,$AO$6:$AO$105,"="&amp;AX66)+SUMIFS($Y$5:$Y$104,$AR$6:$AR$105,"="&amp;AX66)+SUMIFS($AH$5:$AH$104,$AU$6:$AU$105,"="&amp;AX66)</f>
        <v>31950</v>
      </c>
    </row>
    <row r="67" spans="1:53" ht="16.5" x14ac:dyDescent="0.2">
      <c r="A67" s="19">
        <v>63</v>
      </c>
      <c r="B67" s="27">
        <v>10</v>
      </c>
      <c r="C67" s="27">
        <v>30</v>
      </c>
      <c r="D67" s="27">
        <f>INDEX(章节关卡!$C$6:$C$20,芦花古楼!B67)*芦花古楼!C67</f>
        <v>1320</v>
      </c>
      <c r="E67" s="24">
        <f t="shared" si="0"/>
        <v>65</v>
      </c>
      <c r="F67" s="24">
        <f t="shared" si="1"/>
        <v>80</v>
      </c>
      <c r="G67" s="24">
        <v>11600</v>
      </c>
      <c r="J67" s="19">
        <v>63</v>
      </c>
      <c r="K67" s="27">
        <v>10</v>
      </c>
      <c r="L67" s="27">
        <v>45</v>
      </c>
      <c r="M67" s="27">
        <f>INDEX(章节关卡!$C$6:$C$20,芦花古楼!K67)*芦花古楼!L67</f>
        <v>1980</v>
      </c>
      <c r="N67" s="24">
        <f t="shared" si="2"/>
        <v>70</v>
      </c>
      <c r="O67" s="24">
        <f t="shared" si="3"/>
        <v>80</v>
      </c>
      <c r="P67" s="24">
        <v>11600</v>
      </c>
      <c r="S67" s="19">
        <v>63</v>
      </c>
      <c r="T67" s="27">
        <v>12</v>
      </c>
      <c r="U67" s="27">
        <v>60</v>
      </c>
      <c r="V67" s="27">
        <f>INDEX(章节关卡!$C$6:$C$20,芦花古楼!T67)*芦花古楼!U67</f>
        <v>3900</v>
      </c>
      <c r="W67" s="24">
        <f>INT((S67-1)/5+3)*5</f>
        <v>75</v>
      </c>
      <c r="X67" s="24">
        <f>INT(S67/5)*5+20</f>
        <v>80</v>
      </c>
      <c r="Y67" s="24">
        <v>11600</v>
      </c>
      <c r="AB67" s="19">
        <v>63</v>
      </c>
      <c r="AC67" s="27">
        <v>12</v>
      </c>
      <c r="AD67" s="27">
        <v>60</v>
      </c>
      <c r="AE67" s="27">
        <f>INDEX(章节关卡!$C$6:$C$20,芦花古楼!AC67)*芦花古楼!AD67</f>
        <v>3900</v>
      </c>
      <c r="AF67" s="24">
        <f t="shared" si="4"/>
        <v>80</v>
      </c>
      <c r="AG67" s="24">
        <f t="shared" si="5"/>
        <v>80</v>
      </c>
      <c r="AH67" s="24">
        <v>11600</v>
      </c>
      <c r="AK67" s="20">
        <v>62</v>
      </c>
      <c r="AL67" s="20">
        <v>20</v>
      </c>
      <c r="AN67" s="20">
        <v>62</v>
      </c>
      <c r="AO67" s="20">
        <f t="shared" si="6"/>
        <v>21</v>
      </c>
      <c r="AQ67" s="20">
        <v>62</v>
      </c>
      <c r="AR67" s="20">
        <f t="shared" si="7"/>
        <v>22</v>
      </c>
      <c r="AT67" s="20">
        <v>62</v>
      </c>
      <c r="AU67" s="20">
        <f t="shared" si="8"/>
        <v>23</v>
      </c>
      <c r="AX67" s="20">
        <v>62</v>
      </c>
      <c r="AY67" s="16">
        <f>SUMIFS($E$5:$E$104,$AL$6:$AL$105,"="&amp;AX67)+SUMIFS($N$5:$N$104,$AO$6:$AO$105,"="&amp;AX67)+SUMIFS($W$5:$W$104,$AR$6:$AR$105,"="&amp;AX67)+SUMIFS($AF$5:$AF$104,$AU$6:$AU$105,"="&amp;AX67)</f>
        <v>100</v>
      </c>
      <c r="AZ67" s="16">
        <f>INDEX($F$5:$F$104,MATCH(AX67,$AL$5:$AL$105,1)-1)+INDEX($O$5:$O$104,MATCH(AX67,$AO$5:$AO$105,1)-1)+INDEX($X$5:$X$104,MATCH(AX67,$AR$5:$AR$105,1)-1)+INDEX($AG$5:$AG$104,MATCH(AX67,$AU$5:$AU$105,1)-1)</f>
        <v>420</v>
      </c>
      <c r="BA67" s="16">
        <f>SUMIFS($G$5:$G$104,$AL$6:$AL$105,"="&amp;AX67)+SUMIFS($P$5:$P$104,$AO$6:$AO$105,"="&amp;AX67)+SUMIFS($Y$5:$Y$104,$AR$6:$AR$105,"="&amp;AX67)+SUMIFS($AH$5:$AH$104,$AU$6:$AU$105,"="&amp;AX67)</f>
        <v>16050</v>
      </c>
    </row>
    <row r="68" spans="1:53" ht="16.5" x14ac:dyDescent="0.2">
      <c r="A68" s="19">
        <v>64</v>
      </c>
      <c r="B68" s="27">
        <v>10</v>
      </c>
      <c r="C68" s="27">
        <v>30</v>
      </c>
      <c r="D68" s="27">
        <f>INDEX(章节关卡!$C$6:$C$20,芦花古楼!B68)*芦花古楼!C68</f>
        <v>1320</v>
      </c>
      <c r="E68" s="24">
        <f t="shared" si="0"/>
        <v>65</v>
      </c>
      <c r="F68" s="24">
        <f t="shared" si="1"/>
        <v>80</v>
      </c>
      <c r="G68" s="24">
        <v>11800</v>
      </c>
      <c r="J68" s="19">
        <v>64</v>
      </c>
      <c r="K68" s="27">
        <v>10</v>
      </c>
      <c r="L68" s="27">
        <v>45</v>
      </c>
      <c r="M68" s="27">
        <f>INDEX(章节关卡!$C$6:$C$20,芦花古楼!K68)*芦花古楼!L68</f>
        <v>1980</v>
      </c>
      <c r="N68" s="24">
        <f t="shared" si="2"/>
        <v>70</v>
      </c>
      <c r="O68" s="24">
        <f t="shared" si="3"/>
        <v>80</v>
      </c>
      <c r="P68" s="24">
        <v>11800</v>
      </c>
      <c r="S68" s="19">
        <v>64</v>
      </c>
      <c r="T68" s="27">
        <v>12</v>
      </c>
      <c r="U68" s="27">
        <v>60</v>
      </c>
      <c r="V68" s="27">
        <f>INDEX(章节关卡!$C$6:$C$20,芦花古楼!T68)*芦花古楼!U68</f>
        <v>3900</v>
      </c>
      <c r="W68" s="24">
        <f>INT((S68-1)/5+3)*5</f>
        <v>75</v>
      </c>
      <c r="X68" s="24">
        <f>INT(S68/5)*5+20</f>
        <v>80</v>
      </c>
      <c r="Y68" s="24">
        <v>11800</v>
      </c>
      <c r="AB68" s="19">
        <v>64</v>
      </c>
      <c r="AC68" s="27">
        <v>12</v>
      </c>
      <c r="AD68" s="27">
        <v>60</v>
      </c>
      <c r="AE68" s="27">
        <f>INDEX(章节关卡!$C$6:$C$20,芦花古楼!AC68)*芦花古楼!AD68</f>
        <v>3900</v>
      </c>
      <c r="AF68" s="24">
        <f t="shared" si="4"/>
        <v>80</v>
      </c>
      <c r="AG68" s="24">
        <f t="shared" si="5"/>
        <v>80</v>
      </c>
      <c r="AH68" s="24">
        <v>11800</v>
      </c>
      <c r="AK68" s="20">
        <v>63</v>
      </c>
      <c r="AL68" s="20">
        <v>21</v>
      </c>
      <c r="AN68" s="20">
        <v>63</v>
      </c>
      <c r="AO68" s="20">
        <f t="shared" si="6"/>
        <v>22</v>
      </c>
      <c r="AQ68" s="20">
        <v>63</v>
      </c>
      <c r="AR68" s="20">
        <f t="shared" si="7"/>
        <v>23</v>
      </c>
      <c r="AT68" s="20">
        <v>63</v>
      </c>
      <c r="AU68" s="20">
        <f t="shared" si="8"/>
        <v>24</v>
      </c>
      <c r="AX68" s="20">
        <v>63</v>
      </c>
      <c r="AY68" s="16">
        <f>SUMIFS($E$5:$E$104,$AL$6:$AL$105,"="&amp;AX68)+SUMIFS($N$5:$N$104,$AO$6:$AO$105,"="&amp;AX68)+SUMIFS($W$5:$W$104,$AR$6:$AR$105,"="&amp;AX68)+SUMIFS($AF$5:$AF$104,$AU$6:$AU$105,"="&amp;AX68)</f>
        <v>195</v>
      </c>
      <c r="AZ68" s="16">
        <f>INDEX($F$5:$F$104,MATCH(AX68,$AL$5:$AL$105,1)-1)+INDEX($O$5:$O$104,MATCH(AX68,$AO$5:$AO$105,1)-1)+INDEX($X$5:$X$104,MATCH(AX68,$AR$5:$AR$105,1)-1)+INDEX($AG$5:$AG$104,MATCH(AX68,$AU$5:$AU$105,1)-1)</f>
        <v>420</v>
      </c>
      <c r="BA68" s="16">
        <f>SUMIFS($G$5:$G$104,$AL$6:$AL$105,"="&amp;AX68)+SUMIFS($P$5:$P$104,$AO$6:$AO$105,"="&amp;AX68)+SUMIFS($Y$5:$Y$104,$AR$6:$AR$105,"="&amp;AX68)+SUMIFS($AH$5:$AH$104,$AU$6:$AU$105,"="&amp;AX68)</f>
        <v>32250</v>
      </c>
    </row>
    <row r="69" spans="1:53" ht="16.5" x14ac:dyDescent="0.2">
      <c r="A69" s="19">
        <v>65</v>
      </c>
      <c r="B69" s="27">
        <v>10</v>
      </c>
      <c r="C69" s="27">
        <v>30</v>
      </c>
      <c r="D69" s="27">
        <f>INDEX(章节关卡!$C$6:$C$20,芦花古楼!B69)*芦花古楼!C69</f>
        <v>1320</v>
      </c>
      <c r="E69" s="24">
        <f t="shared" si="0"/>
        <v>65</v>
      </c>
      <c r="F69" s="24">
        <f t="shared" si="1"/>
        <v>85</v>
      </c>
      <c r="G69" s="24">
        <v>12000</v>
      </c>
      <c r="J69" s="19">
        <v>65</v>
      </c>
      <c r="K69" s="27">
        <v>10</v>
      </c>
      <c r="L69" s="27">
        <v>45</v>
      </c>
      <c r="M69" s="27">
        <f>INDEX(章节关卡!$C$6:$C$20,芦花古楼!K69)*芦花古楼!L69</f>
        <v>1980</v>
      </c>
      <c r="N69" s="24">
        <f t="shared" si="2"/>
        <v>70</v>
      </c>
      <c r="O69" s="24">
        <f t="shared" si="3"/>
        <v>85</v>
      </c>
      <c r="P69" s="24">
        <v>12000</v>
      </c>
      <c r="S69" s="19">
        <v>65</v>
      </c>
      <c r="T69" s="27">
        <v>12</v>
      </c>
      <c r="U69" s="27">
        <v>60</v>
      </c>
      <c r="V69" s="27">
        <f>INDEX(章节关卡!$C$6:$C$20,芦花古楼!T69)*芦花古楼!U69</f>
        <v>3900</v>
      </c>
      <c r="W69" s="24">
        <f>INT((S69-1)/5+3)*5</f>
        <v>75</v>
      </c>
      <c r="X69" s="24">
        <f>INT(S69/5)*5+20</f>
        <v>85</v>
      </c>
      <c r="Y69" s="24">
        <v>12000</v>
      </c>
      <c r="AB69" s="19">
        <v>65</v>
      </c>
      <c r="AC69" s="27">
        <v>12</v>
      </c>
      <c r="AD69" s="27">
        <v>60</v>
      </c>
      <c r="AE69" s="27">
        <f>INDEX(章节关卡!$C$6:$C$20,芦花古楼!AC69)*芦花古楼!AD69</f>
        <v>3900</v>
      </c>
      <c r="AF69" s="24">
        <f t="shared" si="4"/>
        <v>80</v>
      </c>
      <c r="AG69" s="24">
        <f t="shared" si="5"/>
        <v>85</v>
      </c>
      <c r="AH69" s="24">
        <v>12000</v>
      </c>
      <c r="AK69" s="20">
        <v>64</v>
      </c>
      <c r="AL69" s="20">
        <v>22</v>
      </c>
      <c r="AN69" s="20">
        <v>64</v>
      </c>
      <c r="AO69" s="20">
        <f t="shared" si="6"/>
        <v>23</v>
      </c>
      <c r="AQ69" s="20">
        <v>64</v>
      </c>
      <c r="AR69" s="20">
        <f t="shared" si="7"/>
        <v>24</v>
      </c>
      <c r="AT69" s="20">
        <v>64</v>
      </c>
      <c r="AU69" s="20">
        <f t="shared" si="8"/>
        <v>25</v>
      </c>
      <c r="AX69" s="20">
        <v>64</v>
      </c>
      <c r="AY69" s="16">
        <f>SUMIFS($E$5:$E$104,$AL$6:$AL$105,"="&amp;AX69)+SUMIFS($N$5:$N$104,$AO$6:$AO$105,"="&amp;AX69)+SUMIFS($W$5:$W$104,$AR$6:$AR$105,"="&amp;AX69)+SUMIFS($AF$5:$AF$104,$AU$6:$AU$105,"="&amp;AX69)</f>
        <v>95</v>
      </c>
      <c r="AZ69" s="16">
        <f>INDEX($F$5:$F$104,MATCH(AX69,$AL$5:$AL$105,1)-1)+INDEX($O$5:$O$104,MATCH(AX69,$AO$5:$AO$105,1)-1)+INDEX($X$5:$X$104,MATCH(AX69,$AR$5:$AR$105,1)-1)+INDEX($AG$5:$AG$104,MATCH(AX69,$AU$5:$AU$105,1)-1)</f>
        <v>420</v>
      </c>
      <c r="BA69" s="16">
        <f>SUMIFS($G$5:$G$104,$AL$6:$AL$105,"="&amp;AX69)+SUMIFS($P$5:$P$104,$AO$6:$AO$105,"="&amp;AX69)+SUMIFS($Y$5:$Y$104,$AR$6:$AR$105,"="&amp;AX69)+SUMIFS($AH$5:$AH$104,$AU$6:$AU$105,"="&amp;AX69)</f>
        <v>16200</v>
      </c>
    </row>
    <row r="70" spans="1:53" ht="16.5" x14ac:dyDescent="0.2">
      <c r="A70" s="19">
        <v>66</v>
      </c>
      <c r="B70" s="27">
        <v>10</v>
      </c>
      <c r="C70" s="27">
        <v>30</v>
      </c>
      <c r="D70" s="27">
        <f>INDEX(章节关卡!$C$6:$C$20,芦花古楼!B70)*芦花古楼!C70</f>
        <v>1320</v>
      </c>
      <c r="E70" s="24">
        <f t="shared" ref="E70:E104" si="27">INT((A70-1)/5+1)*5</f>
        <v>70</v>
      </c>
      <c r="F70" s="24">
        <f t="shared" ref="F70:F104" si="28">INT(A70/5)*5+20</f>
        <v>85</v>
      </c>
      <c r="G70" s="24">
        <v>12200</v>
      </c>
      <c r="J70" s="19">
        <v>66</v>
      </c>
      <c r="K70" s="27">
        <v>10</v>
      </c>
      <c r="L70" s="27">
        <v>45</v>
      </c>
      <c r="M70" s="27">
        <f>INDEX(章节关卡!$C$6:$C$20,芦花古楼!K70)*芦花古楼!L70</f>
        <v>1980</v>
      </c>
      <c r="N70" s="24">
        <f t="shared" ref="N70:N104" si="29">INT((J70-1)/5+2)*5</f>
        <v>75</v>
      </c>
      <c r="O70" s="24">
        <f t="shared" ref="O70:O104" si="30">INT(J70/5)*5+20</f>
        <v>85</v>
      </c>
      <c r="P70" s="24">
        <v>12200</v>
      </c>
      <c r="S70" s="19">
        <v>66</v>
      </c>
      <c r="T70" s="27">
        <v>12</v>
      </c>
      <c r="U70" s="27">
        <v>60</v>
      </c>
      <c r="V70" s="27">
        <f>INDEX(章节关卡!$C$6:$C$20,芦花古楼!T70)*芦花古楼!U70</f>
        <v>3900</v>
      </c>
      <c r="W70" s="24">
        <f>INT((S70-1)/5+3)*5</f>
        <v>80</v>
      </c>
      <c r="X70" s="24">
        <f>INT(S70/5)*5+20</f>
        <v>85</v>
      </c>
      <c r="Y70" s="24">
        <v>12200</v>
      </c>
      <c r="AB70" s="19">
        <v>66</v>
      </c>
      <c r="AC70" s="27">
        <v>12</v>
      </c>
      <c r="AD70" s="27">
        <v>60</v>
      </c>
      <c r="AE70" s="27">
        <f>INDEX(章节关卡!$C$6:$C$20,芦花古楼!AC70)*芦花古楼!AD70</f>
        <v>3900</v>
      </c>
      <c r="AF70" s="24">
        <f t="shared" ref="AF70:AF104" si="31">INT((AB70-1)/5+4)*5</f>
        <v>85</v>
      </c>
      <c r="AG70" s="24">
        <f t="shared" ref="AG70:AG104" si="32">INT(AB70/5)*5+20</f>
        <v>85</v>
      </c>
      <c r="AH70" s="24">
        <v>12200</v>
      </c>
      <c r="AK70" s="20">
        <v>65</v>
      </c>
      <c r="AL70" s="20">
        <v>23</v>
      </c>
      <c r="AN70" s="20">
        <v>65</v>
      </c>
      <c r="AO70" s="20">
        <f t="shared" si="6"/>
        <v>24</v>
      </c>
      <c r="AQ70" s="20">
        <v>65</v>
      </c>
      <c r="AR70" s="20">
        <f t="shared" si="7"/>
        <v>25</v>
      </c>
      <c r="AT70" s="20">
        <v>65</v>
      </c>
      <c r="AU70" s="20">
        <f t="shared" si="8"/>
        <v>26</v>
      </c>
      <c r="AX70" s="20">
        <v>65</v>
      </c>
      <c r="AY70" s="16">
        <f>SUMIFS($E$5:$E$104,$AL$6:$AL$105,"="&amp;AX70)+SUMIFS($N$5:$N$104,$AO$6:$AO$105,"="&amp;AX70)+SUMIFS($W$5:$W$104,$AR$6:$AR$105,"="&amp;AX70)+SUMIFS($AF$5:$AF$104,$AU$6:$AU$105,"="&amp;AX70)</f>
        <v>100</v>
      </c>
      <c r="AZ70" s="16">
        <f>INDEX($F$5:$F$104,MATCH(AX70,$AL$5:$AL$105,1)-1)+INDEX($O$5:$O$104,MATCH(AX70,$AO$5:$AO$105,1)-1)+INDEX($X$5:$X$104,MATCH(AX70,$AR$5:$AR$105,1)-1)+INDEX($AG$5:$AG$104,MATCH(AX70,$AU$5:$AU$105,1)-1)</f>
        <v>420</v>
      </c>
      <c r="BA70" s="16">
        <f>SUMIFS($G$5:$G$104,$AL$6:$AL$105,"="&amp;AX70)+SUMIFS($P$5:$P$104,$AO$6:$AO$105,"="&amp;AX70)+SUMIFS($Y$5:$Y$104,$AR$6:$AR$105,"="&amp;AX70)+SUMIFS($AH$5:$AH$104,$AU$6:$AU$105,"="&amp;AX70)</f>
        <v>16200</v>
      </c>
    </row>
    <row r="71" spans="1:53" ht="16.5" x14ac:dyDescent="0.2">
      <c r="A71" s="19">
        <v>67</v>
      </c>
      <c r="B71" s="27">
        <v>10</v>
      </c>
      <c r="C71" s="27">
        <v>30</v>
      </c>
      <c r="D71" s="27">
        <f>INDEX(章节关卡!$C$6:$C$20,芦花古楼!B71)*芦花古楼!C71</f>
        <v>1320</v>
      </c>
      <c r="E71" s="24">
        <f t="shared" si="27"/>
        <v>70</v>
      </c>
      <c r="F71" s="24">
        <f t="shared" si="28"/>
        <v>85</v>
      </c>
      <c r="G71" s="24">
        <v>12400</v>
      </c>
      <c r="J71" s="19">
        <v>67</v>
      </c>
      <c r="K71" s="27">
        <v>10</v>
      </c>
      <c r="L71" s="27">
        <v>45</v>
      </c>
      <c r="M71" s="27">
        <f>INDEX(章节关卡!$C$6:$C$20,芦花古楼!K71)*芦花古楼!L71</f>
        <v>1980</v>
      </c>
      <c r="N71" s="24">
        <f t="shared" si="29"/>
        <v>75</v>
      </c>
      <c r="O71" s="24">
        <f t="shared" si="30"/>
        <v>85</v>
      </c>
      <c r="P71" s="24">
        <v>12400</v>
      </c>
      <c r="S71" s="19">
        <v>67</v>
      </c>
      <c r="T71" s="27">
        <v>12</v>
      </c>
      <c r="U71" s="27">
        <v>60</v>
      </c>
      <c r="V71" s="27">
        <f>INDEX(章节关卡!$C$6:$C$20,芦花古楼!T71)*芦花古楼!U71</f>
        <v>3900</v>
      </c>
      <c r="W71" s="24">
        <f>INT((S71-1)/5+3)*5</f>
        <v>80</v>
      </c>
      <c r="X71" s="24">
        <f>INT(S71/5)*5+20</f>
        <v>85</v>
      </c>
      <c r="Y71" s="24">
        <v>12400</v>
      </c>
      <c r="AB71" s="19">
        <v>67</v>
      </c>
      <c r="AC71" s="27">
        <v>12</v>
      </c>
      <c r="AD71" s="27">
        <v>60</v>
      </c>
      <c r="AE71" s="27">
        <f>INDEX(章节关卡!$C$6:$C$20,芦花古楼!AC71)*芦花古楼!AD71</f>
        <v>3900</v>
      </c>
      <c r="AF71" s="24">
        <f t="shared" si="31"/>
        <v>85</v>
      </c>
      <c r="AG71" s="24">
        <f t="shared" si="32"/>
        <v>85</v>
      </c>
      <c r="AH71" s="24">
        <v>12400</v>
      </c>
      <c r="AK71" s="20">
        <v>66</v>
      </c>
      <c r="AL71" s="20">
        <v>24</v>
      </c>
      <c r="AN71" s="20">
        <v>66</v>
      </c>
      <c r="AO71" s="20">
        <f t="shared" ref="AO71:AO105" si="33">AL71+1</f>
        <v>25</v>
      </c>
      <c r="AQ71" s="20">
        <v>66</v>
      </c>
      <c r="AR71" s="20">
        <f t="shared" ref="AR71:AR105" si="34">AO71+1</f>
        <v>26</v>
      </c>
      <c r="AT71" s="20">
        <v>66</v>
      </c>
      <c r="AU71" s="20">
        <f t="shared" ref="AU71:AU105" si="35">AR71+1</f>
        <v>27</v>
      </c>
      <c r="AX71" s="20">
        <v>66</v>
      </c>
      <c r="AY71" s="16">
        <f>SUMIFS($E$5:$E$104,$AL$6:$AL$105,"="&amp;AX71)+SUMIFS($N$5:$N$104,$AO$6:$AO$105,"="&amp;AX71)+SUMIFS($W$5:$W$104,$AR$6:$AR$105,"="&amp;AX71)+SUMIFS($AF$5:$AF$104,$AU$6:$AU$105,"="&amp;AX71)</f>
        <v>195</v>
      </c>
      <c r="AZ71" s="16">
        <f>INDEX($F$5:$F$104,MATCH(AX71,$AL$5:$AL$105,1)-1)+INDEX($O$5:$O$104,MATCH(AX71,$AO$5:$AO$105,1)-1)+INDEX($X$5:$X$104,MATCH(AX71,$AR$5:$AR$105,1)-1)+INDEX($AG$5:$AG$104,MATCH(AX71,$AU$5:$AU$105,1)-1)</f>
        <v>420</v>
      </c>
      <c r="BA71" s="16">
        <f>SUMIFS($G$5:$G$104,$AL$6:$AL$105,"="&amp;AX71)+SUMIFS($P$5:$P$104,$AO$6:$AO$105,"="&amp;AX71)+SUMIFS($Y$5:$Y$104,$AR$6:$AR$105,"="&amp;AX71)+SUMIFS($AH$5:$AH$104,$AU$6:$AU$105,"="&amp;AX71)</f>
        <v>32550</v>
      </c>
    </row>
    <row r="72" spans="1:53" ht="16.5" x14ac:dyDescent="0.2">
      <c r="A72" s="19">
        <v>68</v>
      </c>
      <c r="B72" s="27">
        <v>10</v>
      </c>
      <c r="C72" s="27">
        <v>30</v>
      </c>
      <c r="D72" s="27">
        <f>INDEX(章节关卡!$C$6:$C$20,芦花古楼!B72)*芦花古楼!C72</f>
        <v>1320</v>
      </c>
      <c r="E72" s="24">
        <f t="shared" si="27"/>
        <v>70</v>
      </c>
      <c r="F72" s="24">
        <f t="shared" si="28"/>
        <v>85</v>
      </c>
      <c r="G72" s="24">
        <v>12600</v>
      </c>
      <c r="J72" s="19">
        <v>68</v>
      </c>
      <c r="K72" s="27">
        <v>10</v>
      </c>
      <c r="L72" s="27">
        <v>45</v>
      </c>
      <c r="M72" s="27">
        <f>INDEX(章节关卡!$C$6:$C$20,芦花古楼!K72)*芦花古楼!L72</f>
        <v>1980</v>
      </c>
      <c r="N72" s="24">
        <f t="shared" si="29"/>
        <v>75</v>
      </c>
      <c r="O72" s="24">
        <f t="shared" si="30"/>
        <v>85</v>
      </c>
      <c r="P72" s="24">
        <v>12600</v>
      </c>
      <c r="S72" s="19">
        <v>68</v>
      </c>
      <c r="T72" s="27">
        <v>12</v>
      </c>
      <c r="U72" s="27">
        <v>60</v>
      </c>
      <c r="V72" s="27">
        <f>INDEX(章节关卡!$C$6:$C$20,芦花古楼!T72)*芦花古楼!U72</f>
        <v>3900</v>
      </c>
      <c r="W72" s="24">
        <f>INT((S72-1)/5+3)*5</f>
        <v>80</v>
      </c>
      <c r="X72" s="24">
        <f>INT(S72/5)*5+20</f>
        <v>85</v>
      </c>
      <c r="Y72" s="24">
        <v>12600</v>
      </c>
      <c r="AB72" s="19">
        <v>68</v>
      </c>
      <c r="AC72" s="27">
        <v>12</v>
      </c>
      <c r="AD72" s="27">
        <v>60</v>
      </c>
      <c r="AE72" s="27">
        <f>INDEX(章节关卡!$C$6:$C$20,芦花古楼!AC72)*芦花古楼!AD72</f>
        <v>3900</v>
      </c>
      <c r="AF72" s="24">
        <f t="shared" si="31"/>
        <v>85</v>
      </c>
      <c r="AG72" s="24">
        <f t="shared" si="32"/>
        <v>85</v>
      </c>
      <c r="AH72" s="24">
        <v>12600</v>
      </c>
      <c r="AK72" s="20">
        <v>67</v>
      </c>
      <c r="AL72" s="20">
        <v>25</v>
      </c>
      <c r="AN72" s="20">
        <v>67</v>
      </c>
      <c r="AO72" s="20">
        <f t="shared" si="33"/>
        <v>26</v>
      </c>
      <c r="AQ72" s="20">
        <v>67</v>
      </c>
      <c r="AR72" s="20">
        <f t="shared" si="34"/>
        <v>27</v>
      </c>
      <c r="AT72" s="20">
        <v>67</v>
      </c>
      <c r="AU72" s="20">
        <f t="shared" si="35"/>
        <v>28</v>
      </c>
      <c r="AX72" s="20">
        <v>67</v>
      </c>
      <c r="AY72" s="16">
        <f>SUMIFS($E$5:$E$104,$AL$6:$AL$105,"="&amp;AX72)+SUMIFS($N$5:$N$104,$AO$6:$AO$105,"="&amp;AX72)+SUMIFS($W$5:$W$104,$AR$6:$AR$105,"="&amp;AX72)+SUMIFS($AF$5:$AF$104,$AU$6:$AU$105,"="&amp;AX72)</f>
        <v>95</v>
      </c>
      <c r="AZ72" s="16">
        <f>INDEX($F$5:$F$104,MATCH(AX72,$AL$5:$AL$105,1)-1)+INDEX($O$5:$O$104,MATCH(AX72,$AO$5:$AO$105,1)-1)+INDEX($X$5:$X$104,MATCH(AX72,$AR$5:$AR$105,1)-1)+INDEX($AG$5:$AG$104,MATCH(AX72,$AU$5:$AU$105,1)-1)</f>
        <v>420</v>
      </c>
      <c r="BA72" s="16">
        <f>SUMIFS($G$5:$G$104,$AL$6:$AL$105,"="&amp;AX72)+SUMIFS($P$5:$P$104,$AO$6:$AO$105,"="&amp;AX72)+SUMIFS($Y$5:$Y$104,$AR$6:$AR$105,"="&amp;AX72)+SUMIFS($AH$5:$AH$104,$AU$6:$AU$105,"="&amp;AX72)</f>
        <v>16350</v>
      </c>
    </row>
    <row r="73" spans="1:53" ht="16.5" x14ac:dyDescent="0.2">
      <c r="A73" s="19">
        <v>69</v>
      </c>
      <c r="B73" s="27">
        <v>10</v>
      </c>
      <c r="C73" s="27">
        <v>30</v>
      </c>
      <c r="D73" s="27">
        <f>INDEX(章节关卡!$C$6:$C$20,芦花古楼!B73)*芦花古楼!C73</f>
        <v>1320</v>
      </c>
      <c r="E73" s="24">
        <f t="shared" si="27"/>
        <v>70</v>
      </c>
      <c r="F73" s="24">
        <f t="shared" si="28"/>
        <v>85</v>
      </c>
      <c r="G73" s="24">
        <v>12800</v>
      </c>
      <c r="J73" s="19">
        <v>69</v>
      </c>
      <c r="K73" s="27">
        <v>10</v>
      </c>
      <c r="L73" s="27">
        <v>45</v>
      </c>
      <c r="M73" s="27">
        <f>INDEX(章节关卡!$C$6:$C$20,芦花古楼!K73)*芦花古楼!L73</f>
        <v>1980</v>
      </c>
      <c r="N73" s="24">
        <f t="shared" si="29"/>
        <v>75</v>
      </c>
      <c r="O73" s="24">
        <f t="shared" si="30"/>
        <v>85</v>
      </c>
      <c r="P73" s="24">
        <v>12800</v>
      </c>
      <c r="S73" s="19">
        <v>69</v>
      </c>
      <c r="T73" s="27">
        <v>12</v>
      </c>
      <c r="U73" s="27">
        <v>60</v>
      </c>
      <c r="V73" s="27">
        <f>INDEX(章节关卡!$C$6:$C$20,芦花古楼!T73)*芦花古楼!U73</f>
        <v>3900</v>
      </c>
      <c r="W73" s="24">
        <f>INT((S73-1)/5+3)*5</f>
        <v>80</v>
      </c>
      <c r="X73" s="24">
        <f>INT(S73/5)*5+20</f>
        <v>85</v>
      </c>
      <c r="Y73" s="24">
        <v>12800</v>
      </c>
      <c r="AB73" s="19">
        <v>69</v>
      </c>
      <c r="AC73" s="27">
        <v>12</v>
      </c>
      <c r="AD73" s="27">
        <v>60</v>
      </c>
      <c r="AE73" s="27">
        <f>INDEX(章节关卡!$C$6:$C$20,芦花古楼!AC73)*芦花古楼!AD73</f>
        <v>3900</v>
      </c>
      <c r="AF73" s="24">
        <f t="shared" si="31"/>
        <v>85</v>
      </c>
      <c r="AG73" s="24">
        <f t="shared" si="32"/>
        <v>85</v>
      </c>
      <c r="AH73" s="24">
        <v>12800</v>
      </c>
      <c r="AK73" s="20">
        <v>68</v>
      </c>
      <c r="AL73" s="20">
        <v>26</v>
      </c>
      <c r="AN73" s="20">
        <v>68</v>
      </c>
      <c r="AO73" s="20">
        <f t="shared" si="33"/>
        <v>27</v>
      </c>
      <c r="AQ73" s="20">
        <v>68</v>
      </c>
      <c r="AR73" s="20">
        <f t="shared" si="34"/>
        <v>28</v>
      </c>
      <c r="AT73" s="20">
        <v>68</v>
      </c>
      <c r="AU73" s="20">
        <f t="shared" si="35"/>
        <v>29</v>
      </c>
      <c r="AX73" s="20">
        <v>68</v>
      </c>
      <c r="AY73" s="16">
        <f>SUMIFS($E$5:$E$104,$AL$6:$AL$105,"="&amp;AX73)+SUMIFS($N$5:$N$104,$AO$6:$AO$105,"="&amp;AX73)+SUMIFS($W$5:$W$104,$AR$6:$AR$105,"="&amp;AX73)+SUMIFS($AF$5:$AF$104,$AU$6:$AU$105,"="&amp;AX73)</f>
        <v>100</v>
      </c>
      <c r="AZ73" s="16">
        <f>INDEX($F$5:$F$104,MATCH(AX73,$AL$5:$AL$105,1)-1)+INDEX($O$5:$O$104,MATCH(AX73,$AO$5:$AO$105,1)-1)+INDEX($X$5:$X$104,MATCH(AX73,$AR$5:$AR$105,1)-1)+INDEX($AG$5:$AG$104,MATCH(AX73,$AU$5:$AU$105,1)-1)</f>
        <v>420</v>
      </c>
      <c r="BA73" s="16">
        <f>SUMIFS($G$5:$G$104,$AL$6:$AL$105,"="&amp;AX73)+SUMIFS($P$5:$P$104,$AO$6:$AO$105,"="&amp;AX73)+SUMIFS($Y$5:$Y$104,$AR$6:$AR$105,"="&amp;AX73)+SUMIFS($AH$5:$AH$104,$AU$6:$AU$105,"="&amp;AX73)</f>
        <v>16350</v>
      </c>
    </row>
    <row r="74" spans="1:53" ht="16.5" x14ac:dyDescent="0.2">
      <c r="A74" s="19">
        <v>70</v>
      </c>
      <c r="B74" s="27">
        <v>10</v>
      </c>
      <c r="C74" s="27">
        <v>30</v>
      </c>
      <c r="D74" s="27">
        <f>INDEX(章节关卡!$C$6:$C$20,芦花古楼!B74)*芦花古楼!C74</f>
        <v>1320</v>
      </c>
      <c r="E74" s="24">
        <f t="shared" si="27"/>
        <v>70</v>
      </c>
      <c r="F74" s="24">
        <f t="shared" si="28"/>
        <v>90</v>
      </c>
      <c r="G74" s="24">
        <v>13000</v>
      </c>
      <c r="J74" s="19">
        <v>70</v>
      </c>
      <c r="K74" s="27">
        <v>10</v>
      </c>
      <c r="L74" s="27">
        <v>45</v>
      </c>
      <c r="M74" s="27">
        <f>INDEX(章节关卡!$C$6:$C$20,芦花古楼!K74)*芦花古楼!L74</f>
        <v>1980</v>
      </c>
      <c r="N74" s="24">
        <f t="shared" si="29"/>
        <v>75</v>
      </c>
      <c r="O74" s="24">
        <f t="shared" si="30"/>
        <v>90</v>
      </c>
      <c r="P74" s="24">
        <v>13000</v>
      </c>
      <c r="S74" s="19">
        <v>70</v>
      </c>
      <c r="T74" s="27">
        <v>13</v>
      </c>
      <c r="U74" s="27">
        <v>60</v>
      </c>
      <c r="V74" s="27">
        <f>INDEX(章节关卡!$C$6:$C$20,芦花古楼!T74)*芦花古楼!U74</f>
        <v>4800</v>
      </c>
      <c r="W74" s="24">
        <f>INT((S74-1)/5+3)*5</f>
        <v>80</v>
      </c>
      <c r="X74" s="24">
        <f>INT(S74/5)*5+20</f>
        <v>90</v>
      </c>
      <c r="Y74" s="24">
        <v>13000</v>
      </c>
      <c r="AB74" s="19">
        <v>70</v>
      </c>
      <c r="AC74" s="27">
        <v>13</v>
      </c>
      <c r="AD74" s="27">
        <v>60</v>
      </c>
      <c r="AE74" s="27">
        <f>INDEX(章节关卡!$C$6:$C$20,芦花古楼!AC74)*芦花古楼!AD74</f>
        <v>4800</v>
      </c>
      <c r="AF74" s="24">
        <f t="shared" si="31"/>
        <v>85</v>
      </c>
      <c r="AG74" s="24">
        <f t="shared" si="32"/>
        <v>90</v>
      </c>
      <c r="AH74" s="24">
        <v>13000</v>
      </c>
      <c r="AK74" s="20">
        <v>69</v>
      </c>
      <c r="AL74" s="20">
        <v>27</v>
      </c>
      <c r="AN74" s="20">
        <v>69</v>
      </c>
      <c r="AO74" s="20">
        <f t="shared" si="33"/>
        <v>28</v>
      </c>
      <c r="AQ74" s="20">
        <v>69</v>
      </c>
      <c r="AR74" s="20">
        <f t="shared" si="34"/>
        <v>29</v>
      </c>
      <c r="AT74" s="20">
        <v>69</v>
      </c>
      <c r="AU74" s="20">
        <f t="shared" si="35"/>
        <v>30</v>
      </c>
      <c r="AX74" s="20">
        <v>69</v>
      </c>
      <c r="AY74" s="16">
        <f>SUMIFS($E$5:$E$104,$AL$6:$AL$105,"="&amp;AX74)+SUMIFS($N$5:$N$104,$AO$6:$AO$105,"="&amp;AX74)+SUMIFS($W$5:$W$104,$AR$6:$AR$105,"="&amp;AX74)+SUMIFS($AF$5:$AF$104,$AU$6:$AU$105,"="&amp;AX74)</f>
        <v>195</v>
      </c>
      <c r="AZ74" s="16">
        <f>INDEX($F$5:$F$104,MATCH(AX74,$AL$5:$AL$105,1)-1)+INDEX($O$5:$O$104,MATCH(AX74,$AO$5:$AO$105,1)-1)+INDEX($X$5:$X$104,MATCH(AX74,$AR$5:$AR$105,1)-1)+INDEX($AG$5:$AG$104,MATCH(AX74,$AU$5:$AU$105,1)-1)</f>
        <v>425</v>
      </c>
      <c r="BA74" s="16">
        <f>SUMIFS($G$5:$G$104,$AL$6:$AL$105,"="&amp;AX74)+SUMIFS($P$5:$P$104,$AO$6:$AO$105,"="&amp;AX74)+SUMIFS($Y$5:$Y$104,$AR$6:$AR$105,"="&amp;AX74)+SUMIFS($AH$5:$AH$104,$AU$6:$AU$105,"="&amp;AX74)</f>
        <v>32850</v>
      </c>
    </row>
    <row r="75" spans="1:53" ht="16.5" x14ac:dyDescent="0.2">
      <c r="A75" s="24">
        <v>71</v>
      </c>
      <c r="B75" s="27">
        <v>10</v>
      </c>
      <c r="C75" s="27">
        <v>30</v>
      </c>
      <c r="D75" s="27">
        <f>INDEX(章节关卡!$C$6:$C$20,芦花古楼!B75)*芦花古楼!C75</f>
        <v>1320</v>
      </c>
      <c r="E75" s="24">
        <f t="shared" si="27"/>
        <v>75</v>
      </c>
      <c r="F75" s="24">
        <f t="shared" si="28"/>
        <v>90</v>
      </c>
      <c r="G75" s="24">
        <v>13200</v>
      </c>
      <c r="J75" s="24">
        <v>71</v>
      </c>
      <c r="K75" s="27">
        <v>10</v>
      </c>
      <c r="L75" s="27">
        <v>45</v>
      </c>
      <c r="M75" s="27">
        <f>INDEX(章节关卡!$C$6:$C$20,芦花古楼!K75)*芦花古楼!L75</f>
        <v>1980</v>
      </c>
      <c r="N75" s="24">
        <f t="shared" si="29"/>
        <v>80</v>
      </c>
      <c r="O75" s="24">
        <f t="shared" si="30"/>
        <v>90</v>
      </c>
      <c r="P75" s="24">
        <v>13200</v>
      </c>
      <c r="S75" s="24">
        <v>71</v>
      </c>
      <c r="T75" s="27">
        <v>13</v>
      </c>
      <c r="U75" s="27">
        <v>60</v>
      </c>
      <c r="V75" s="27">
        <f>INDEX(章节关卡!$C$6:$C$20,芦花古楼!T75)*芦花古楼!U75</f>
        <v>4800</v>
      </c>
      <c r="W75" s="24">
        <f>INT((S75-1)/5+3)*5</f>
        <v>85</v>
      </c>
      <c r="X75" s="24">
        <f>INT(S75/5)*5+20</f>
        <v>90</v>
      </c>
      <c r="Y75" s="24">
        <v>13200</v>
      </c>
      <c r="AB75" s="24">
        <v>71</v>
      </c>
      <c r="AC75" s="27">
        <v>13</v>
      </c>
      <c r="AD75" s="27">
        <v>60</v>
      </c>
      <c r="AE75" s="27">
        <f>INDEX(章节关卡!$C$6:$C$20,芦花古楼!AC75)*芦花古楼!AD75</f>
        <v>4800</v>
      </c>
      <c r="AF75" s="24">
        <f t="shared" si="31"/>
        <v>90</v>
      </c>
      <c r="AG75" s="24">
        <f t="shared" si="32"/>
        <v>90</v>
      </c>
      <c r="AH75" s="24">
        <v>13200</v>
      </c>
      <c r="AK75" s="20">
        <v>70</v>
      </c>
      <c r="AL75" s="20">
        <v>28</v>
      </c>
      <c r="AN75" s="20">
        <v>70</v>
      </c>
      <c r="AO75" s="20">
        <f t="shared" si="33"/>
        <v>29</v>
      </c>
      <c r="AQ75" s="20">
        <v>70</v>
      </c>
      <c r="AR75" s="20">
        <f t="shared" si="34"/>
        <v>30</v>
      </c>
      <c r="AT75" s="20">
        <v>70</v>
      </c>
      <c r="AU75" s="20">
        <f t="shared" si="35"/>
        <v>31</v>
      </c>
      <c r="AX75" s="20">
        <v>70</v>
      </c>
      <c r="AY75" s="16">
        <f>SUMIFS($E$5:$E$104,$AL$6:$AL$105,"="&amp;AX75)+SUMIFS($N$5:$N$104,$AO$6:$AO$105,"="&amp;AX75)+SUMIFS($W$5:$W$104,$AR$6:$AR$105,"="&amp;AX75)+SUMIFS($AF$5:$AF$104,$AU$6:$AU$105,"="&amp;AX75)</f>
        <v>95</v>
      </c>
      <c r="AZ75" s="16">
        <f>INDEX($F$5:$F$104,MATCH(AX75,$AL$5:$AL$105,1)-1)+INDEX($O$5:$O$104,MATCH(AX75,$AO$5:$AO$105,1)-1)+INDEX($X$5:$X$104,MATCH(AX75,$AR$5:$AR$105,1)-1)+INDEX($AG$5:$AG$104,MATCH(AX75,$AU$5:$AU$105,1)-1)</f>
        <v>430</v>
      </c>
      <c r="BA75" s="16">
        <f>SUMIFS($G$5:$G$104,$AL$6:$AL$105,"="&amp;AX75)+SUMIFS($P$5:$P$104,$AO$6:$AO$105,"="&amp;AX75)+SUMIFS($Y$5:$Y$104,$AR$6:$AR$105,"="&amp;AX75)+SUMIFS($AH$5:$AH$104,$AU$6:$AU$105,"="&amp;AX75)</f>
        <v>16500</v>
      </c>
    </row>
    <row r="76" spans="1:53" ht="16.5" x14ac:dyDescent="0.2">
      <c r="A76" s="24">
        <v>72</v>
      </c>
      <c r="B76" s="27">
        <v>10</v>
      </c>
      <c r="C76" s="27">
        <v>30</v>
      </c>
      <c r="D76" s="27">
        <f>INDEX(章节关卡!$C$6:$C$20,芦花古楼!B76)*芦花古楼!C76</f>
        <v>1320</v>
      </c>
      <c r="E76" s="24">
        <f t="shared" si="27"/>
        <v>75</v>
      </c>
      <c r="F76" s="24">
        <f t="shared" si="28"/>
        <v>90</v>
      </c>
      <c r="G76" s="24">
        <v>13400</v>
      </c>
      <c r="J76" s="24">
        <v>72</v>
      </c>
      <c r="K76" s="27">
        <v>10</v>
      </c>
      <c r="L76" s="27">
        <v>45</v>
      </c>
      <c r="M76" s="27">
        <f>INDEX(章节关卡!$C$6:$C$20,芦花古楼!K76)*芦花古楼!L76</f>
        <v>1980</v>
      </c>
      <c r="N76" s="24">
        <f t="shared" si="29"/>
        <v>80</v>
      </c>
      <c r="O76" s="24">
        <f t="shared" si="30"/>
        <v>90</v>
      </c>
      <c r="P76" s="24">
        <v>13400</v>
      </c>
      <c r="S76" s="24">
        <v>72</v>
      </c>
      <c r="T76" s="27">
        <v>13</v>
      </c>
      <c r="U76" s="27">
        <v>60</v>
      </c>
      <c r="V76" s="27">
        <f>INDEX(章节关卡!$C$6:$C$20,芦花古楼!T76)*芦花古楼!U76</f>
        <v>4800</v>
      </c>
      <c r="W76" s="24">
        <f>INT((S76-1)/5+3)*5</f>
        <v>85</v>
      </c>
      <c r="X76" s="24">
        <f>INT(S76/5)*5+20</f>
        <v>90</v>
      </c>
      <c r="Y76" s="24">
        <v>13400</v>
      </c>
      <c r="AB76" s="24">
        <v>72</v>
      </c>
      <c r="AC76" s="27">
        <v>13</v>
      </c>
      <c r="AD76" s="27">
        <v>60</v>
      </c>
      <c r="AE76" s="27">
        <f>INDEX(章节关卡!$C$6:$C$20,芦花古楼!AC76)*芦花古楼!AD76</f>
        <v>4800</v>
      </c>
      <c r="AF76" s="24">
        <f t="shared" si="31"/>
        <v>90</v>
      </c>
      <c r="AG76" s="24">
        <f t="shared" si="32"/>
        <v>90</v>
      </c>
      <c r="AH76" s="24">
        <v>13400</v>
      </c>
      <c r="AK76" s="20">
        <v>71</v>
      </c>
      <c r="AL76" s="20">
        <v>29</v>
      </c>
      <c r="AN76" s="20">
        <v>71</v>
      </c>
      <c r="AO76" s="20">
        <f t="shared" si="33"/>
        <v>30</v>
      </c>
      <c r="AQ76" s="20">
        <v>71</v>
      </c>
      <c r="AR76" s="20">
        <f t="shared" si="34"/>
        <v>31</v>
      </c>
      <c r="AT76" s="20">
        <v>71</v>
      </c>
      <c r="AU76" s="20">
        <f t="shared" si="35"/>
        <v>32</v>
      </c>
      <c r="AX76" s="20">
        <v>71</v>
      </c>
      <c r="AY76" s="16">
        <f>SUMIFS($E$5:$E$104,$AL$6:$AL$105,"="&amp;AX76)+SUMIFS($N$5:$N$104,$AO$6:$AO$105,"="&amp;AX76)+SUMIFS($W$5:$W$104,$AR$6:$AR$105,"="&amp;AX76)+SUMIFS($AF$5:$AF$104,$AU$6:$AU$105,"="&amp;AX76)</f>
        <v>100</v>
      </c>
      <c r="AZ76" s="16">
        <f>INDEX($F$5:$F$104,MATCH(AX76,$AL$5:$AL$105,1)-1)+INDEX($O$5:$O$104,MATCH(AX76,$AO$5:$AO$105,1)-1)+INDEX($X$5:$X$104,MATCH(AX76,$AR$5:$AR$105,1)-1)+INDEX($AG$5:$AG$104,MATCH(AX76,$AU$5:$AU$105,1)-1)</f>
        <v>435</v>
      </c>
      <c r="BA76" s="16">
        <f>SUMIFS($G$5:$G$104,$AL$6:$AL$105,"="&amp;AX76)+SUMIFS($P$5:$P$104,$AO$6:$AO$105,"="&amp;AX76)+SUMIFS($Y$5:$Y$104,$AR$6:$AR$105,"="&amp;AX76)+SUMIFS($AH$5:$AH$104,$AU$6:$AU$105,"="&amp;AX76)</f>
        <v>16500</v>
      </c>
    </row>
    <row r="77" spans="1:53" ht="16.5" x14ac:dyDescent="0.2">
      <c r="A77" s="24">
        <v>73</v>
      </c>
      <c r="B77" s="27">
        <v>10</v>
      </c>
      <c r="C77" s="27">
        <v>30</v>
      </c>
      <c r="D77" s="27">
        <f>INDEX(章节关卡!$C$6:$C$20,芦花古楼!B77)*芦花古楼!C77</f>
        <v>1320</v>
      </c>
      <c r="E77" s="24">
        <f t="shared" si="27"/>
        <v>75</v>
      </c>
      <c r="F77" s="24">
        <f t="shared" si="28"/>
        <v>90</v>
      </c>
      <c r="G77" s="24">
        <v>13600</v>
      </c>
      <c r="J77" s="24">
        <v>73</v>
      </c>
      <c r="K77" s="27">
        <v>10</v>
      </c>
      <c r="L77" s="27">
        <v>45</v>
      </c>
      <c r="M77" s="27">
        <f>INDEX(章节关卡!$C$6:$C$20,芦花古楼!K77)*芦花古楼!L77</f>
        <v>1980</v>
      </c>
      <c r="N77" s="24">
        <f t="shared" si="29"/>
        <v>80</v>
      </c>
      <c r="O77" s="24">
        <f t="shared" si="30"/>
        <v>90</v>
      </c>
      <c r="P77" s="24">
        <v>13600</v>
      </c>
      <c r="S77" s="24">
        <v>73</v>
      </c>
      <c r="T77" s="27">
        <v>13</v>
      </c>
      <c r="U77" s="27">
        <v>60</v>
      </c>
      <c r="V77" s="27">
        <f>INDEX(章节关卡!$C$6:$C$20,芦花古楼!T77)*芦花古楼!U77</f>
        <v>4800</v>
      </c>
      <c r="W77" s="24">
        <f>INT((S77-1)/5+3)*5</f>
        <v>85</v>
      </c>
      <c r="X77" s="24">
        <f>INT(S77/5)*5+20</f>
        <v>90</v>
      </c>
      <c r="Y77" s="24">
        <v>13600</v>
      </c>
      <c r="AB77" s="24">
        <v>73</v>
      </c>
      <c r="AC77" s="27">
        <v>13</v>
      </c>
      <c r="AD77" s="27">
        <v>60</v>
      </c>
      <c r="AE77" s="27">
        <f>INDEX(章节关卡!$C$6:$C$20,芦花古楼!AC77)*芦花古楼!AD77</f>
        <v>4800</v>
      </c>
      <c r="AF77" s="24">
        <f t="shared" si="31"/>
        <v>90</v>
      </c>
      <c r="AG77" s="24">
        <f t="shared" si="32"/>
        <v>90</v>
      </c>
      <c r="AH77" s="24">
        <v>13600</v>
      </c>
      <c r="AK77" s="20">
        <v>72</v>
      </c>
      <c r="AL77" s="20">
        <v>30</v>
      </c>
      <c r="AN77" s="20">
        <v>72</v>
      </c>
      <c r="AO77" s="20">
        <f t="shared" si="33"/>
        <v>31</v>
      </c>
      <c r="AQ77" s="20">
        <v>72</v>
      </c>
      <c r="AR77" s="20">
        <f t="shared" si="34"/>
        <v>32</v>
      </c>
      <c r="AT77" s="20">
        <v>72</v>
      </c>
      <c r="AU77" s="20">
        <f t="shared" si="35"/>
        <v>33</v>
      </c>
      <c r="AX77" s="20">
        <v>72</v>
      </c>
      <c r="AY77" s="16">
        <f>SUMIFS($E$5:$E$104,$AL$6:$AL$105,"="&amp;AX77)+SUMIFS($N$5:$N$104,$AO$6:$AO$105,"="&amp;AX77)+SUMIFS($W$5:$W$104,$AR$6:$AR$105,"="&amp;AX77)+SUMIFS($AF$5:$AF$104,$AU$6:$AU$105,"="&amp;AX77)</f>
        <v>200</v>
      </c>
      <c r="AZ77" s="16">
        <f>INDEX($F$5:$F$104,MATCH(AX77,$AL$5:$AL$105,1)-1)+INDEX($O$5:$O$104,MATCH(AX77,$AO$5:$AO$105,1)-1)+INDEX($X$5:$X$104,MATCH(AX77,$AR$5:$AR$105,1)-1)+INDEX($AG$5:$AG$104,MATCH(AX77,$AU$5:$AU$105,1)-1)</f>
        <v>440</v>
      </c>
      <c r="BA77" s="16">
        <f>SUMIFS($G$5:$G$104,$AL$6:$AL$105,"="&amp;AX77)+SUMIFS($P$5:$P$104,$AO$6:$AO$105,"="&amp;AX77)+SUMIFS($Y$5:$Y$104,$AR$6:$AR$105,"="&amp;AX77)+SUMIFS($AH$5:$AH$104,$AU$6:$AU$105,"="&amp;AX77)</f>
        <v>33150</v>
      </c>
    </row>
    <row r="78" spans="1:53" ht="16.5" x14ac:dyDescent="0.2">
      <c r="A78" s="24">
        <v>74</v>
      </c>
      <c r="B78" s="27">
        <v>10</v>
      </c>
      <c r="C78" s="27">
        <v>30</v>
      </c>
      <c r="D78" s="27">
        <f>INDEX(章节关卡!$C$6:$C$20,芦花古楼!B78)*芦花古楼!C78</f>
        <v>1320</v>
      </c>
      <c r="E78" s="24">
        <f t="shared" si="27"/>
        <v>75</v>
      </c>
      <c r="F78" s="24">
        <f t="shared" si="28"/>
        <v>90</v>
      </c>
      <c r="G78" s="24">
        <v>13800</v>
      </c>
      <c r="J78" s="24">
        <v>74</v>
      </c>
      <c r="K78" s="27">
        <v>10</v>
      </c>
      <c r="L78" s="27">
        <v>45</v>
      </c>
      <c r="M78" s="27">
        <f>INDEX(章节关卡!$C$6:$C$20,芦花古楼!K78)*芦花古楼!L78</f>
        <v>1980</v>
      </c>
      <c r="N78" s="24">
        <f t="shared" si="29"/>
        <v>80</v>
      </c>
      <c r="O78" s="24">
        <f t="shared" si="30"/>
        <v>90</v>
      </c>
      <c r="P78" s="24">
        <v>13800</v>
      </c>
      <c r="S78" s="24">
        <v>74</v>
      </c>
      <c r="T78" s="27">
        <v>13</v>
      </c>
      <c r="U78" s="27">
        <v>60</v>
      </c>
      <c r="V78" s="27">
        <f>INDEX(章节关卡!$C$6:$C$20,芦花古楼!T78)*芦花古楼!U78</f>
        <v>4800</v>
      </c>
      <c r="W78" s="24">
        <f>INT((S78-1)/5+3)*5</f>
        <v>85</v>
      </c>
      <c r="X78" s="24">
        <f>INT(S78/5)*5+20</f>
        <v>90</v>
      </c>
      <c r="Y78" s="24">
        <v>13800</v>
      </c>
      <c r="AB78" s="24">
        <v>74</v>
      </c>
      <c r="AC78" s="27">
        <v>13</v>
      </c>
      <c r="AD78" s="27">
        <v>60</v>
      </c>
      <c r="AE78" s="27">
        <f>INDEX(章节关卡!$C$6:$C$20,芦花古楼!AC78)*芦花古楼!AD78</f>
        <v>4800</v>
      </c>
      <c r="AF78" s="24">
        <f t="shared" si="31"/>
        <v>90</v>
      </c>
      <c r="AG78" s="24">
        <f t="shared" si="32"/>
        <v>90</v>
      </c>
      <c r="AH78" s="24">
        <v>13800</v>
      </c>
      <c r="AK78" s="20">
        <v>73</v>
      </c>
      <c r="AL78" s="20">
        <v>32</v>
      </c>
      <c r="AN78" s="20">
        <v>73</v>
      </c>
      <c r="AO78" s="20">
        <f t="shared" si="33"/>
        <v>33</v>
      </c>
      <c r="AQ78" s="20">
        <v>73</v>
      </c>
      <c r="AR78" s="20">
        <f t="shared" si="34"/>
        <v>34</v>
      </c>
      <c r="AT78" s="20">
        <v>73</v>
      </c>
      <c r="AU78" s="20">
        <f t="shared" si="35"/>
        <v>35</v>
      </c>
      <c r="AX78" s="20">
        <v>73</v>
      </c>
      <c r="AY78" s="16">
        <f>SUMIFS($E$5:$E$104,$AL$6:$AL$105,"="&amp;AX78)+SUMIFS($N$5:$N$104,$AO$6:$AO$105,"="&amp;AX78)+SUMIFS($W$5:$W$104,$AR$6:$AR$105,"="&amp;AX78)+SUMIFS($AF$5:$AF$104,$AU$6:$AU$105,"="&amp;AX78)</f>
        <v>100</v>
      </c>
      <c r="AZ78" s="16">
        <f>INDEX($F$5:$F$104,MATCH(AX78,$AL$5:$AL$105,1)-1)+INDEX($O$5:$O$104,MATCH(AX78,$AO$5:$AO$105,1)-1)+INDEX($X$5:$X$104,MATCH(AX78,$AR$5:$AR$105,1)-1)+INDEX($AG$5:$AG$104,MATCH(AX78,$AU$5:$AU$105,1)-1)</f>
        <v>440</v>
      </c>
      <c r="BA78" s="16">
        <f>SUMIFS($G$5:$G$104,$AL$6:$AL$105,"="&amp;AX78)+SUMIFS($P$5:$P$104,$AO$6:$AO$105,"="&amp;AX78)+SUMIFS($Y$5:$Y$104,$AR$6:$AR$105,"="&amp;AX78)+SUMIFS($AH$5:$AH$104,$AU$6:$AU$105,"="&amp;AX78)</f>
        <v>16650</v>
      </c>
    </row>
    <row r="79" spans="1:53" ht="16.5" x14ac:dyDescent="0.2">
      <c r="A79" s="24">
        <v>75</v>
      </c>
      <c r="B79" s="27">
        <v>11</v>
      </c>
      <c r="C79" s="27">
        <v>30</v>
      </c>
      <c r="D79" s="27">
        <f>INDEX(章节关卡!$C$6:$C$20,芦花古楼!B79)*芦花古楼!C79</f>
        <v>1590</v>
      </c>
      <c r="E79" s="24">
        <f t="shared" si="27"/>
        <v>75</v>
      </c>
      <c r="F79" s="24">
        <f t="shared" si="28"/>
        <v>95</v>
      </c>
      <c r="G79" s="24">
        <v>14000</v>
      </c>
      <c r="J79" s="24">
        <v>75</v>
      </c>
      <c r="K79" s="27">
        <v>11</v>
      </c>
      <c r="L79" s="27">
        <v>45</v>
      </c>
      <c r="M79" s="27">
        <f>INDEX(章节关卡!$C$6:$C$20,芦花古楼!K79)*芦花古楼!L79</f>
        <v>2385</v>
      </c>
      <c r="N79" s="24">
        <f t="shared" si="29"/>
        <v>80</v>
      </c>
      <c r="O79" s="24">
        <f t="shared" si="30"/>
        <v>95</v>
      </c>
      <c r="P79" s="24">
        <v>14000</v>
      </c>
      <c r="S79" s="24">
        <v>75</v>
      </c>
      <c r="T79" s="27">
        <v>13</v>
      </c>
      <c r="U79" s="27">
        <v>60</v>
      </c>
      <c r="V79" s="27">
        <f>INDEX(章节关卡!$C$6:$C$20,芦花古楼!T79)*芦花古楼!U79</f>
        <v>4800</v>
      </c>
      <c r="W79" s="24">
        <f>INT((S79-1)/5+3)*5</f>
        <v>85</v>
      </c>
      <c r="X79" s="24">
        <f>INT(S79/5)*5+20</f>
        <v>95</v>
      </c>
      <c r="Y79" s="24">
        <v>14000</v>
      </c>
      <c r="AB79" s="24">
        <v>75</v>
      </c>
      <c r="AC79" s="27">
        <v>13</v>
      </c>
      <c r="AD79" s="27">
        <v>60</v>
      </c>
      <c r="AE79" s="27">
        <f>INDEX(章节关卡!$C$6:$C$20,芦花古楼!AC79)*芦花古楼!AD79</f>
        <v>4800</v>
      </c>
      <c r="AF79" s="24">
        <f t="shared" si="31"/>
        <v>90</v>
      </c>
      <c r="AG79" s="24">
        <f t="shared" si="32"/>
        <v>95</v>
      </c>
      <c r="AH79" s="24">
        <v>14000</v>
      </c>
      <c r="AK79" s="20">
        <v>74</v>
      </c>
      <c r="AL79" s="20">
        <v>34</v>
      </c>
      <c r="AN79" s="20">
        <v>74</v>
      </c>
      <c r="AO79" s="20">
        <f t="shared" si="33"/>
        <v>35</v>
      </c>
      <c r="AQ79" s="20">
        <v>74</v>
      </c>
      <c r="AR79" s="20">
        <f t="shared" si="34"/>
        <v>36</v>
      </c>
      <c r="AT79" s="20">
        <v>74</v>
      </c>
      <c r="AU79" s="20">
        <f t="shared" si="35"/>
        <v>37</v>
      </c>
      <c r="AX79" s="20">
        <v>74</v>
      </c>
      <c r="AY79" s="16">
        <f>SUMIFS($E$5:$E$104,$AL$6:$AL$105,"="&amp;AX79)+SUMIFS($N$5:$N$104,$AO$6:$AO$105,"="&amp;AX79)+SUMIFS($W$5:$W$104,$AR$6:$AR$105,"="&amp;AX79)+SUMIFS($AF$5:$AF$104,$AU$6:$AU$105,"="&amp;AX79)</f>
        <v>105</v>
      </c>
      <c r="AZ79" s="16">
        <f>INDEX($F$5:$F$104,MATCH(AX79,$AL$5:$AL$105,1)-1)+INDEX($O$5:$O$104,MATCH(AX79,$AO$5:$AO$105,1)-1)+INDEX($X$5:$X$104,MATCH(AX79,$AR$5:$AR$105,1)-1)+INDEX($AG$5:$AG$104,MATCH(AX79,$AU$5:$AU$105,1)-1)</f>
        <v>440</v>
      </c>
      <c r="BA79" s="16">
        <f>SUMIFS($G$5:$G$104,$AL$6:$AL$105,"="&amp;AX79)+SUMIFS($P$5:$P$104,$AO$6:$AO$105,"="&amp;AX79)+SUMIFS($Y$5:$Y$104,$AR$6:$AR$105,"="&amp;AX79)+SUMIFS($AH$5:$AH$104,$AU$6:$AU$105,"="&amp;AX79)</f>
        <v>16650</v>
      </c>
    </row>
    <row r="80" spans="1:53" ht="16.5" x14ac:dyDescent="0.2">
      <c r="A80" s="24">
        <v>76</v>
      </c>
      <c r="B80" s="27">
        <v>11</v>
      </c>
      <c r="C80" s="27">
        <v>30</v>
      </c>
      <c r="D80" s="27">
        <f>INDEX(章节关卡!$C$6:$C$20,芦花古楼!B80)*芦花古楼!C80</f>
        <v>1590</v>
      </c>
      <c r="E80" s="24">
        <f t="shared" si="27"/>
        <v>80</v>
      </c>
      <c r="F80" s="24">
        <f t="shared" si="28"/>
        <v>95</v>
      </c>
      <c r="G80" s="24">
        <v>14200</v>
      </c>
      <c r="J80" s="24">
        <v>76</v>
      </c>
      <c r="K80" s="27">
        <v>11</v>
      </c>
      <c r="L80" s="27">
        <v>45</v>
      </c>
      <c r="M80" s="27">
        <f>INDEX(章节关卡!$C$6:$C$20,芦花古楼!K80)*芦花古楼!L80</f>
        <v>2385</v>
      </c>
      <c r="N80" s="24">
        <f t="shared" si="29"/>
        <v>85</v>
      </c>
      <c r="O80" s="24">
        <f t="shared" si="30"/>
        <v>95</v>
      </c>
      <c r="P80" s="24">
        <v>14200</v>
      </c>
      <c r="S80" s="24">
        <v>76</v>
      </c>
      <c r="T80" s="27">
        <v>13</v>
      </c>
      <c r="U80" s="27">
        <v>60</v>
      </c>
      <c r="V80" s="27">
        <f>INDEX(章节关卡!$C$6:$C$20,芦花古楼!T80)*芦花古楼!U80</f>
        <v>4800</v>
      </c>
      <c r="W80" s="24">
        <f>INT((S80-1)/5+3)*5</f>
        <v>90</v>
      </c>
      <c r="X80" s="24">
        <f>INT(S80/5)*5+20</f>
        <v>95</v>
      </c>
      <c r="Y80" s="24">
        <v>14200</v>
      </c>
      <c r="AB80" s="24">
        <v>76</v>
      </c>
      <c r="AC80" s="27">
        <v>13</v>
      </c>
      <c r="AD80" s="27">
        <v>60</v>
      </c>
      <c r="AE80" s="27">
        <f>INDEX(章节关卡!$C$6:$C$20,芦花古楼!AC80)*芦花古楼!AD80</f>
        <v>4800</v>
      </c>
      <c r="AF80" s="24">
        <f t="shared" si="31"/>
        <v>95</v>
      </c>
      <c r="AG80" s="24">
        <f t="shared" si="32"/>
        <v>95</v>
      </c>
      <c r="AH80" s="24">
        <v>14200</v>
      </c>
      <c r="AK80" s="20">
        <v>75</v>
      </c>
      <c r="AL80" s="20">
        <v>36</v>
      </c>
      <c r="AN80" s="20">
        <v>75</v>
      </c>
      <c r="AO80" s="20">
        <f t="shared" si="33"/>
        <v>37</v>
      </c>
      <c r="AQ80" s="20">
        <v>75</v>
      </c>
      <c r="AR80" s="20">
        <f t="shared" si="34"/>
        <v>38</v>
      </c>
      <c r="AT80" s="20">
        <v>75</v>
      </c>
      <c r="AU80" s="20">
        <f t="shared" si="35"/>
        <v>39</v>
      </c>
      <c r="AX80" s="20">
        <v>75</v>
      </c>
      <c r="AY80" s="16">
        <f>SUMIFS($E$5:$E$104,$AL$6:$AL$105,"="&amp;AX80)+SUMIFS($N$5:$N$104,$AO$6:$AO$105,"="&amp;AX80)+SUMIFS($W$5:$W$104,$AR$6:$AR$105,"="&amp;AX80)+SUMIFS($AF$5:$AF$104,$AU$6:$AU$105,"="&amp;AX80)</f>
        <v>205</v>
      </c>
      <c r="AZ80" s="16">
        <f>INDEX($F$5:$F$104,MATCH(AX80,$AL$5:$AL$105,1)-1)+INDEX($O$5:$O$104,MATCH(AX80,$AO$5:$AO$105,1)-1)+INDEX($X$5:$X$104,MATCH(AX80,$AR$5:$AR$105,1)-1)+INDEX($AG$5:$AG$104,MATCH(AX80,$AU$5:$AU$105,1)-1)</f>
        <v>440</v>
      </c>
      <c r="BA80" s="16">
        <f>SUMIFS($G$5:$G$104,$AL$6:$AL$105,"="&amp;AX80)+SUMIFS($P$5:$P$104,$AO$6:$AO$105,"="&amp;AX80)+SUMIFS($Y$5:$Y$104,$AR$6:$AR$105,"="&amp;AX80)+SUMIFS($AH$5:$AH$104,$AU$6:$AU$105,"="&amp;AX80)</f>
        <v>33450</v>
      </c>
    </row>
    <row r="81" spans="1:53" ht="16.5" x14ac:dyDescent="0.2">
      <c r="A81" s="24">
        <v>77</v>
      </c>
      <c r="B81" s="27">
        <v>11</v>
      </c>
      <c r="C81" s="27">
        <v>30</v>
      </c>
      <c r="D81" s="27">
        <f>INDEX(章节关卡!$C$6:$C$20,芦花古楼!B81)*芦花古楼!C81</f>
        <v>1590</v>
      </c>
      <c r="E81" s="24">
        <f t="shared" si="27"/>
        <v>80</v>
      </c>
      <c r="F81" s="24">
        <f t="shared" si="28"/>
        <v>95</v>
      </c>
      <c r="G81" s="24">
        <v>14400</v>
      </c>
      <c r="J81" s="24">
        <v>77</v>
      </c>
      <c r="K81" s="27">
        <v>11</v>
      </c>
      <c r="L81" s="27">
        <v>45</v>
      </c>
      <c r="M81" s="27">
        <f>INDEX(章节关卡!$C$6:$C$20,芦花古楼!K81)*芦花古楼!L81</f>
        <v>2385</v>
      </c>
      <c r="N81" s="24">
        <f t="shared" si="29"/>
        <v>85</v>
      </c>
      <c r="O81" s="24">
        <f t="shared" si="30"/>
        <v>95</v>
      </c>
      <c r="P81" s="24">
        <v>14400</v>
      </c>
      <c r="S81" s="24">
        <v>77</v>
      </c>
      <c r="T81" s="27">
        <v>13</v>
      </c>
      <c r="U81" s="27">
        <v>60</v>
      </c>
      <c r="V81" s="27">
        <f>INDEX(章节关卡!$C$6:$C$20,芦花古楼!T81)*芦花古楼!U81</f>
        <v>4800</v>
      </c>
      <c r="W81" s="24">
        <f>INT((S81-1)/5+3)*5</f>
        <v>90</v>
      </c>
      <c r="X81" s="24">
        <f>INT(S81/5)*5+20</f>
        <v>95</v>
      </c>
      <c r="Y81" s="24">
        <v>14400</v>
      </c>
      <c r="AB81" s="24">
        <v>77</v>
      </c>
      <c r="AC81" s="27">
        <v>13</v>
      </c>
      <c r="AD81" s="27">
        <v>60</v>
      </c>
      <c r="AE81" s="27">
        <f>INDEX(章节关卡!$C$6:$C$20,芦花古楼!AC81)*芦花古楼!AD81</f>
        <v>4800</v>
      </c>
      <c r="AF81" s="24">
        <f t="shared" si="31"/>
        <v>95</v>
      </c>
      <c r="AG81" s="24">
        <f t="shared" si="32"/>
        <v>95</v>
      </c>
      <c r="AH81" s="24">
        <v>14400</v>
      </c>
      <c r="AK81" s="20">
        <v>76</v>
      </c>
      <c r="AL81" s="20">
        <v>38</v>
      </c>
      <c r="AN81" s="20">
        <v>76</v>
      </c>
      <c r="AO81" s="20">
        <f t="shared" si="33"/>
        <v>39</v>
      </c>
      <c r="AQ81" s="20">
        <v>76</v>
      </c>
      <c r="AR81" s="20">
        <f t="shared" si="34"/>
        <v>40</v>
      </c>
      <c r="AT81" s="20">
        <v>76</v>
      </c>
      <c r="AU81" s="20">
        <f t="shared" si="35"/>
        <v>41</v>
      </c>
      <c r="AX81" s="20">
        <v>76</v>
      </c>
      <c r="AY81" s="16">
        <f>SUMIFS($E$5:$E$104,$AL$6:$AL$105,"="&amp;AX81)+SUMIFS($N$5:$N$104,$AO$6:$AO$105,"="&amp;AX81)+SUMIFS($W$5:$W$104,$AR$6:$AR$105,"="&amp;AX81)+SUMIFS($AF$5:$AF$104,$AU$6:$AU$105,"="&amp;AX81)</f>
        <v>100</v>
      </c>
      <c r="AZ81" s="16">
        <f>INDEX($F$5:$F$104,MATCH(AX81,$AL$5:$AL$105,1)-1)+INDEX($O$5:$O$104,MATCH(AX81,$AO$5:$AO$105,1)-1)+INDEX($X$5:$X$104,MATCH(AX81,$AR$5:$AR$105,1)-1)+INDEX($AG$5:$AG$104,MATCH(AX81,$AU$5:$AU$105,1)-1)</f>
        <v>440</v>
      </c>
      <c r="BA81" s="16">
        <f>SUMIFS($G$5:$G$104,$AL$6:$AL$105,"="&amp;AX81)+SUMIFS($P$5:$P$104,$AO$6:$AO$105,"="&amp;AX81)+SUMIFS($Y$5:$Y$104,$AR$6:$AR$105,"="&amp;AX81)+SUMIFS($AH$5:$AH$104,$AU$6:$AU$105,"="&amp;AX81)</f>
        <v>16800</v>
      </c>
    </row>
    <row r="82" spans="1:53" ht="16.5" x14ac:dyDescent="0.2">
      <c r="A82" s="24">
        <v>78</v>
      </c>
      <c r="B82" s="27">
        <v>11</v>
      </c>
      <c r="C82" s="27">
        <v>30</v>
      </c>
      <c r="D82" s="27">
        <f>INDEX(章节关卡!$C$6:$C$20,芦花古楼!B82)*芦花古楼!C82</f>
        <v>1590</v>
      </c>
      <c r="E82" s="24">
        <f t="shared" si="27"/>
        <v>80</v>
      </c>
      <c r="F82" s="24">
        <f t="shared" si="28"/>
        <v>95</v>
      </c>
      <c r="G82" s="24">
        <v>14600</v>
      </c>
      <c r="J82" s="24">
        <v>78</v>
      </c>
      <c r="K82" s="27">
        <v>11</v>
      </c>
      <c r="L82" s="27">
        <v>45</v>
      </c>
      <c r="M82" s="27">
        <f>INDEX(章节关卡!$C$6:$C$20,芦花古楼!K82)*芦花古楼!L82</f>
        <v>2385</v>
      </c>
      <c r="N82" s="24">
        <f t="shared" si="29"/>
        <v>85</v>
      </c>
      <c r="O82" s="24">
        <f t="shared" si="30"/>
        <v>95</v>
      </c>
      <c r="P82" s="24">
        <v>14600</v>
      </c>
      <c r="S82" s="24">
        <v>78</v>
      </c>
      <c r="T82" s="27">
        <v>13</v>
      </c>
      <c r="U82" s="27">
        <v>60</v>
      </c>
      <c r="V82" s="27">
        <f>INDEX(章节关卡!$C$6:$C$20,芦花古楼!T82)*芦花古楼!U82</f>
        <v>4800</v>
      </c>
      <c r="W82" s="24">
        <f>INT((S82-1)/5+3)*5</f>
        <v>90</v>
      </c>
      <c r="X82" s="24">
        <f>INT(S82/5)*5+20</f>
        <v>95</v>
      </c>
      <c r="Y82" s="24">
        <v>14600</v>
      </c>
      <c r="AB82" s="24">
        <v>78</v>
      </c>
      <c r="AC82" s="27">
        <v>13</v>
      </c>
      <c r="AD82" s="27">
        <v>60</v>
      </c>
      <c r="AE82" s="27">
        <f>INDEX(章节关卡!$C$6:$C$20,芦花古楼!AC82)*芦花古楼!AD82</f>
        <v>4800</v>
      </c>
      <c r="AF82" s="24">
        <f t="shared" si="31"/>
        <v>95</v>
      </c>
      <c r="AG82" s="24">
        <f t="shared" si="32"/>
        <v>95</v>
      </c>
      <c r="AH82" s="24">
        <v>14600</v>
      </c>
      <c r="AK82" s="20">
        <v>77</v>
      </c>
      <c r="AL82" s="20">
        <v>40</v>
      </c>
      <c r="AN82" s="20">
        <v>77</v>
      </c>
      <c r="AO82" s="20">
        <f t="shared" si="33"/>
        <v>41</v>
      </c>
      <c r="AQ82" s="20">
        <v>77</v>
      </c>
      <c r="AR82" s="20">
        <f t="shared" si="34"/>
        <v>42</v>
      </c>
      <c r="AT82" s="20">
        <v>77</v>
      </c>
      <c r="AU82" s="20">
        <f t="shared" si="35"/>
        <v>43</v>
      </c>
      <c r="AX82" s="20">
        <v>77</v>
      </c>
      <c r="AY82" s="16">
        <f>SUMIFS($E$5:$E$104,$AL$6:$AL$105,"="&amp;AX82)+SUMIFS($N$5:$N$104,$AO$6:$AO$105,"="&amp;AX82)+SUMIFS($W$5:$W$104,$AR$6:$AR$105,"="&amp;AX82)+SUMIFS($AF$5:$AF$104,$AU$6:$AU$105,"="&amp;AX82)</f>
        <v>105</v>
      </c>
      <c r="AZ82" s="16">
        <f>INDEX($F$5:$F$104,MATCH(AX82,$AL$5:$AL$105,1)-1)+INDEX($O$5:$O$104,MATCH(AX82,$AO$5:$AO$105,1)-1)+INDEX($X$5:$X$104,MATCH(AX82,$AR$5:$AR$105,1)-1)+INDEX($AG$5:$AG$104,MATCH(AX82,$AU$5:$AU$105,1)-1)</f>
        <v>440</v>
      </c>
      <c r="BA82" s="16">
        <f>SUMIFS($G$5:$G$104,$AL$6:$AL$105,"="&amp;AX82)+SUMIFS($P$5:$P$104,$AO$6:$AO$105,"="&amp;AX82)+SUMIFS($Y$5:$Y$104,$AR$6:$AR$105,"="&amp;AX82)+SUMIFS($AH$5:$AH$104,$AU$6:$AU$105,"="&amp;AX82)</f>
        <v>16800</v>
      </c>
    </row>
    <row r="83" spans="1:53" ht="16.5" x14ac:dyDescent="0.2">
      <c r="A83" s="24">
        <v>79</v>
      </c>
      <c r="B83" s="27">
        <v>11</v>
      </c>
      <c r="C83" s="27">
        <v>30</v>
      </c>
      <c r="D83" s="27">
        <f>INDEX(章节关卡!$C$6:$C$20,芦花古楼!B83)*芦花古楼!C83</f>
        <v>1590</v>
      </c>
      <c r="E83" s="24">
        <f t="shared" si="27"/>
        <v>80</v>
      </c>
      <c r="F83" s="24">
        <f t="shared" si="28"/>
        <v>95</v>
      </c>
      <c r="G83" s="24">
        <v>14800</v>
      </c>
      <c r="J83" s="24">
        <v>79</v>
      </c>
      <c r="K83" s="27">
        <v>11</v>
      </c>
      <c r="L83" s="27">
        <v>45</v>
      </c>
      <c r="M83" s="27">
        <f>INDEX(章节关卡!$C$6:$C$20,芦花古楼!K83)*芦花古楼!L83</f>
        <v>2385</v>
      </c>
      <c r="N83" s="24">
        <f t="shared" si="29"/>
        <v>85</v>
      </c>
      <c r="O83" s="24">
        <f t="shared" si="30"/>
        <v>95</v>
      </c>
      <c r="P83" s="24">
        <v>14800</v>
      </c>
      <c r="S83" s="24">
        <v>79</v>
      </c>
      <c r="T83" s="27">
        <v>13</v>
      </c>
      <c r="U83" s="27">
        <v>60</v>
      </c>
      <c r="V83" s="27">
        <f>INDEX(章节关卡!$C$6:$C$20,芦花古楼!T83)*芦花古楼!U83</f>
        <v>4800</v>
      </c>
      <c r="W83" s="24">
        <f>INT((S83-1)/5+3)*5</f>
        <v>90</v>
      </c>
      <c r="X83" s="24">
        <f>INT(S83/5)*5+20</f>
        <v>95</v>
      </c>
      <c r="Y83" s="24">
        <v>14800</v>
      </c>
      <c r="AB83" s="24">
        <v>79</v>
      </c>
      <c r="AC83" s="27">
        <v>13</v>
      </c>
      <c r="AD83" s="27">
        <v>60</v>
      </c>
      <c r="AE83" s="27">
        <f>INDEX(章节关卡!$C$6:$C$20,芦花古楼!AC83)*芦花古楼!AD83</f>
        <v>4800</v>
      </c>
      <c r="AF83" s="24">
        <f t="shared" si="31"/>
        <v>95</v>
      </c>
      <c r="AG83" s="24">
        <f t="shared" si="32"/>
        <v>95</v>
      </c>
      <c r="AH83" s="24">
        <v>14800</v>
      </c>
      <c r="AK83" s="20">
        <v>78</v>
      </c>
      <c r="AL83" s="20">
        <v>42</v>
      </c>
      <c r="AN83" s="20">
        <v>78</v>
      </c>
      <c r="AO83" s="20">
        <f t="shared" si="33"/>
        <v>43</v>
      </c>
      <c r="AQ83" s="20">
        <v>78</v>
      </c>
      <c r="AR83" s="20">
        <f t="shared" si="34"/>
        <v>44</v>
      </c>
      <c r="AT83" s="20">
        <v>78</v>
      </c>
      <c r="AU83" s="20">
        <f t="shared" si="35"/>
        <v>45</v>
      </c>
      <c r="AX83" s="20">
        <v>78</v>
      </c>
      <c r="AY83" s="16">
        <f>SUMIFS($E$5:$E$104,$AL$6:$AL$105,"="&amp;AX83)+SUMIFS($N$5:$N$104,$AO$6:$AO$105,"="&amp;AX83)+SUMIFS($W$5:$W$104,$AR$6:$AR$105,"="&amp;AX83)+SUMIFS($AF$5:$AF$104,$AU$6:$AU$105,"="&amp;AX83)</f>
        <v>205</v>
      </c>
      <c r="AZ83" s="16">
        <f>INDEX($F$5:$F$104,MATCH(AX83,$AL$5:$AL$105,1)-1)+INDEX($O$5:$O$104,MATCH(AX83,$AO$5:$AO$105,1)-1)+INDEX($X$5:$X$104,MATCH(AX83,$AR$5:$AR$105,1)-1)+INDEX($AG$5:$AG$104,MATCH(AX83,$AU$5:$AU$105,1)-1)</f>
        <v>440</v>
      </c>
      <c r="BA83" s="16">
        <f>SUMIFS($G$5:$G$104,$AL$6:$AL$105,"="&amp;AX83)+SUMIFS($P$5:$P$104,$AO$6:$AO$105,"="&amp;AX83)+SUMIFS($Y$5:$Y$104,$AR$6:$AR$105,"="&amp;AX83)+SUMIFS($AH$5:$AH$104,$AU$6:$AU$105,"="&amp;AX83)</f>
        <v>33750</v>
      </c>
    </row>
    <row r="84" spans="1:53" ht="16.5" x14ac:dyDescent="0.2">
      <c r="A84" s="24">
        <v>80</v>
      </c>
      <c r="B84" s="27">
        <v>11</v>
      </c>
      <c r="C84" s="27">
        <v>30</v>
      </c>
      <c r="D84" s="27">
        <f>INDEX(章节关卡!$C$6:$C$20,芦花古楼!B84)*芦花古楼!C84</f>
        <v>1590</v>
      </c>
      <c r="E84" s="24">
        <f t="shared" si="27"/>
        <v>80</v>
      </c>
      <c r="F84" s="24">
        <f t="shared" si="28"/>
        <v>100</v>
      </c>
      <c r="G84" s="24">
        <v>15000</v>
      </c>
      <c r="J84" s="24">
        <v>80</v>
      </c>
      <c r="K84" s="27">
        <v>11</v>
      </c>
      <c r="L84" s="27">
        <v>45</v>
      </c>
      <c r="M84" s="27">
        <f>INDEX(章节关卡!$C$6:$C$20,芦花古楼!K84)*芦花古楼!L84</f>
        <v>2385</v>
      </c>
      <c r="N84" s="24">
        <f t="shared" si="29"/>
        <v>85</v>
      </c>
      <c r="O84" s="24">
        <f t="shared" si="30"/>
        <v>100</v>
      </c>
      <c r="P84" s="24">
        <v>15000</v>
      </c>
      <c r="S84" s="24">
        <v>80</v>
      </c>
      <c r="T84" s="27">
        <v>14</v>
      </c>
      <c r="U84" s="27">
        <v>60</v>
      </c>
      <c r="V84" s="27">
        <f>INDEX(章节关卡!$C$6:$C$20,芦花古楼!T84)*芦花古楼!U84</f>
        <v>6000</v>
      </c>
      <c r="W84" s="24">
        <f>INT((S84-1)/5+3)*5</f>
        <v>90</v>
      </c>
      <c r="X84" s="24">
        <f>INT(S84/5)*5+20</f>
        <v>100</v>
      </c>
      <c r="Y84" s="24">
        <v>15000</v>
      </c>
      <c r="AB84" s="24">
        <v>80</v>
      </c>
      <c r="AC84" s="27">
        <v>14</v>
      </c>
      <c r="AD84" s="27">
        <v>60</v>
      </c>
      <c r="AE84" s="27">
        <f>INDEX(章节关卡!$C$6:$C$20,芦花古楼!AC84)*芦花古楼!AD84</f>
        <v>6000</v>
      </c>
      <c r="AF84" s="24">
        <f t="shared" si="31"/>
        <v>95</v>
      </c>
      <c r="AG84" s="24">
        <f t="shared" si="32"/>
        <v>100</v>
      </c>
      <c r="AH84" s="24">
        <v>15000</v>
      </c>
      <c r="AK84" s="20">
        <v>79</v>
      </c>
      <c r="AL84" s="20">
        <v>44</v>
      </c>
      <c r="AN84" s="20">
        <v>79</v>
      </c>
      <c r="AO84" s="20">
        <f t="shared" si="33"/>
        <v>45</v>
      </c>
      <c r="AQ84" s="20">
        <v>79</v>
      </c>
      <c r="AR84" s="20">
        <f t="shared" si="34"/>
        <v>46</v>
      </c>
      <c r="AT84" s="20">
        <v>79</v>
      </c>
      <c r="AU84" s="20">
        <f t="shared" si="35"/>
        <v>47</v>
      </c>
      <c r="AX84" s="20">
        <v>79</v>
      </c>
      <c r="AY84" s="16">
        <f>SUMIFS($E$5:$E$104,$AL$6:$AL$105,"="&amp;AX84)+SUMIFS($N$5:$N$104,$AO$6:$AO$105,"="&amp;AX84)+SUMIFS($W$5:$W$104,$AR$6:$AR$105,"="&amp;AX84)+SUMIFS($AF$5:$AF$104,$AU$6:$AU$105,"="&amp;AX84)</f>
        <v>100</v>
      </c>
      <c r="AZ84" s="16">
        <f>INDEX($F$5:$F$104,MATCH(AX84,$AL$5:$AL$105,1)-1)+INDEX($O$5:$O$104,MATCH(AX84,$AO$5:$AO$105,1)-1)+INDEX($X$5:$X$104,MATCH(AX84,$AR$5:$AR$105,1)-1)+INDEX($AG$5:$AG$104,MATCH(AX84,$AU$5:$AU$105,1)-1)</f>
        <v>440</v>
      </c>
      <c r="BA84" s="16">
        <f>SUMIFS($G$5:$G$104,$AL$6:$AL$105,"="&amp;AX84)+SUMIFS($P$5:$P$104,$AO$6:$AO$105,"="&amp;AX84)+SUMIFS($Y$5:$Y$104,$AR$6:$AR$105,"="&amp;AX84)+SUMIFS($AH$5:$AH$104,$AU$6:$AU$105,"="&amp;AX84)</f>
        <v>16950</v>
      </c>
    </row>
    <row r="85" spans="1:53" ht="16.5" x14ac:dyDescent="0.2">
      <c r="A85" s="24">
        <v>81</v>
      </c>
      <c r="B85" s="27">
        <v>11</v>
      </c>
      <c r="C85" s="27">
        <v>30</v>
      </c>
      <c r="D85" s="27">
        <f>INDEX(章节关卡!$C$6:$C$20,芦花古楼!B85)*芦花古楼!C85</f>
        <v>1590</v>
      </c>
      <c r="E85" s="24">
        <f t="shared" si="27"/>
        <v>85</v>
      </c>
      <c r="F85" s="24">
        <f t="shared" si="28"/>
        <v>100</v>
      </c>
      <c r="G85" s="24">
        <v>15150</v>
      </c>
      <c r="J85" s="24">
        <v>81</v>
      </c>
      <c r="K85" s="27">
        <v>11</v>
      </c>
      <c r="L85" s="27">
        <v>45</v>
      </c>
      <c r="M85" s="27">
        <f>INDEX(章节关卡!$C$6:$C$20,芦花古楼!K85)*芦花古楼!L85</f>
        <v>2385</v>
      </c>
      <c r="N85" s="24">
        <f t="shared" si="29"/>
        <v>90</v>
      </c>
      <c r="O85" s="24">
        <f t="shared" si="30"/>
        <v>100</v>
      </c>
      <c r="P85" s="24">
        <v>15150</v>
      </c>
      <c r="S85" s="24">
        <v>81</v>
      </c>
      <c r="T85" s="27">
        <v>14</v>
      </c>
      <c r="U85" s="27">
        <v>60</v>
      </c>
      <c r="V85" s="27">
        <f>INDEX(章节关卡!$C$6:$C$20,芦花古楼!T85)*芦花古楼!U85</f>
        <v>6000</v>
      </c>
      <c r="W85" s="24">
        <f>INT((S85-1)/5+3)*5</f>
        <v>95</v>
      </c>
      <c r="X85" s="24">
        <f>INT(S85/5)*5+20</f>
        <v>100</v>
      </c>
      <c r="Y85" s="24">
        <v>15150</v>
      </c>
      <c r="AB85" s="24">
        <v>81</v>
      </c>
      <c r="AC85" s="27">
        <v>14</v>
      </c>
      <c r="AD85" s="27">
        <v>60</v>
      </c>
      <c r="AE85" s="27">
        <f>INDEX(章节关卡!$C$6:$C$20,芦花古楼!AC85)*芦花古楼!AD85</f>
        <v>6000</v>
      </c>
      <c r="AF85" s="24">
        <f t="shared" si="31"/>
        <v>100</v>
      </c>
      <c r="AG85" s="24">
        <f t="shared" si="32"/>
        <v>100</v>
      </c>
      <c r="AH85" s="24">
        <v>15150</v>
      </c>
      <c r="AK85" s="20">
        <v>80</v>
      </c>
      <c r="AL85" s="20">
        <v>46</v>
      </c>
      <c r="AN85" s="20">
        <v>80</v>
      </c>
      <c r="AO85" s="20">
        <f t="shared" si="33"/>
        <v>47</v>
      </c>
      <c r="AQ85" s="20">
        <v>80</v>
      </c>
      <c r="AR85" s="20">
        <f t="shared" si="34"/>
        <v>48</v>
      </c>
      <c r="AT85" s="20">
        <v>80</v>
      </c>
      <c r="AU85" s="20">
        <f t="shared" si="35"/>
        <v>49</v>
      </c>
      <c r="AX85" s="20">
        <v>80</v>
      </c>
      <c r="AY85" s="16">
        <f>SUMIFS($E$5:$E$104,$AL$6:$AL$105,"="&amp;AX85)+SUMIFS($N$5:$N$104,$AO$6:$AO$105,"="&amp;AX85)+SUMIFS($W$5:$W$104,$AR$6:$AR$105,"="&amp;AX85)+SUMIFS($AF$5:$AF$104,$AU$6:$AU$105,"="&amp;AX85)</f>
        <v>105</v>
      </c>
      <c r="AZ85" s="16">
        <f>INDEX($F$5:$F$104,MATCH(AX85,$AL$5:$AL$105,1)-1)+INDEX($O$5:$O$104,MATCH(AX85,$AO$5:$AO$105,1)-1)+INDEX($X$5:$X$104,MATCH(AX85,$AR$5:$AR$105,1)-1)+INDEX($AG$5:$AG$104,MATCH(AX85,$AU$5:$AU$105,1)-1)</f>
        <v>440</v>
      </c>
      <c r="BA85" s="16">
        <f>SUMIFS($G$5:$G$104,$AL$6:$AL$105,"="&amp;AX85)+SUMIFS($P$5:$P$104,$AO$6:$AO$105,"="&amp;AX85)+SUMIFS($Y$5:$Y$104,$AR$6:$AR$105,"="&amp;AX85)+SUMIFS($AH$5:$AH$104,$AU$6:$AU$105,"="&amp;AX85)</f>
        <v>16950</v>
      </c>
    </row>
    <row r="86" spans="1:53" ht="16.5" x14ac:dyDescent="0.2">
      <c r="A86" s="24">
        <v>82</v>
      </c>
      <c r="B86" s="27">
        <v>11</v>
      </c>
      <c r="C86" s="27">
        <v>30</v>
      </c>
      <c r="D86" s="27">
        <f>INDEX(章节关卡!$C$6:$C$20,芦花古楼!B86)*芦花古楼!C86</f>
        <v>1590</v>
      </c>
      <c r="E86" s="24">
        <f t="shared" si="27"/>
        <v>85</v>
      </c>
      <c r="F86" s="24">
        <f t="shared" si="28"/>
        <v>100</v>
      </c>
      <c r="G86" s="24">
        <v>15300</v>
      </c>
      <c r="J86" s="24">
        <v>82</v>
      </c>
      <c r="K86" s="27">
        <v>11</v>
      </c>
      <c r="L86" s="27">
        <v>45</v>
      </c>
      <c r="M86" s="27">
        <f>INDEX(章节关卡!$C$6:$C$20,芦花古楼!K86)*芦花古楼!L86</f>
        <v>2385</v>
      </c>
      <c r="N86" s="24">
        <f t="shared" si="29"/>
        <v>90</v>
      </c>
      <c r="O86" s="24">
        <f t="shared" si="30"/>
        <v>100</v>
      </c>
      <c r="P86" s="24">
        <v>15300</v>
      </c>
      <c r="S86" s="24">
        <v>82</v>
      </c>
      <c r="T86" s="27">
        <v>14</v>
      </c>
      <c r="U86" s="27">
        <v>60</v>
      </c>
      <c r="V86" s="27">
        <f>INDEX(章节关卡!$C$6:$C$20,芦花古楼!T86)*芦花古楼!U86</f>
        <v>6000</v>
      </c>
      <c r="W86" s="24">
        <f>INT((S86-1)/5+3)*5</f>
        <v>95</v>
      </c>
      <c r="X86" s="24">
        <f>INT(S86/5)*5+20</f>
        <v>100</v>
      </c>
      <c r="Y86" s="24">
        <v>15300</v>
      </c>
      <c r="AB86" s="24">
        <v>82</v>
      </c>
      <c r="AC86" s="27">
        <v>14</v>
      </c>
      <c r="AD86" s="27">
        <v>60</v>
      </c>
      <c r="AE86" s="27">
        <f>INDEX(章节关卡!$C$6:$C$20,芦花古楼!AC86)*芦花古楼!AD86</f>
        <v>6000</v>
      </c>
      <c r="AF86" s="24">
        <f t="shared" si="31"/>
        <v>100</v>
      </c>
      <c r="AG86" s="24">
        <f t="shared" si="32"/>
        <v>100</v>
      </c>
      <c r="AH86" s="24">
        <v>15300</v>
      </c>
      <c r="AK86" s="20">
        <v>81</v>
      </c>
      <c r="AL86" s="20">
        <v>48</v>
      </c>
      <c r="AN86" s="20">
        <v>81</v>
      </c>
      <c r="AO86" s="20">
        <f t="shared" si="33"/>
        <v>49</v>
      </c>
      <c r="AQ86" s="20">
        <v>81</v>
      </c>
      <c r="AR86" s="20">
        <f t="shared" si="34"/>
        <v>50</v>
      </c>
      <c r="AT86" s="20">
        <v>81</v>
      </c>
      <c r="AU86" s="20">
        <f t="shared" si="35"/>
        <v>51</v>
      </c>
      <c r="AX86" s="20">
        <v>81</v>
      </c>
      <c r="AY86" s="16">
        <f>SUMIFS($E$5:$E$104,$AL$6:$AL$105,"="&amp;AX86)+SUMIFS($N$5:$N$104,$AO$6:$AO$105,"="&amp;AX86)+SUMIFS($W$5:$W$104,$AR$6:$AR$105,"="&amp;AX86)+SUMIFS($AF$5:$AF$104,$AU$6:$AU$105,"="&amp;AX86)</f>
        <v>205</v>
      </c>
      <c r="AZ86" s="16">
        <f>INDEX($F$5:$F$104,MATCH(AX86,$AL$5:$AL$105,1)-1)+INDEX($O$5:$O$104,MATCH(AX86,$AO$5:$AO$105,1)-1)+INDEX($X$5:$X$104,MATCH(AX86,$AR$5:$AR$105,1)-1)+INDEX($AG$5:$AG$104,MATCH(AX86,$AU$5:$AU$105,1)-1)</f>
        <v>440</v>
      </c>
      <c r="BA86" s="16">
        <f>SUMIFS($G$5:$G$104,$AL$6:$AL$105,"="&amp;AX86)+SUMIFS($P$5:$P$104,$AO$6:$AO$105,"="&amp;AX86)+SUMIFS($Y$5:$Y$104,$AR$6:$AR$105,"="&amp;AX86)+SUMIFS($AH$5:$AH$104,$AU$6:$AU$105,"="&amp;AX86)</f>
        <v>34050</v>
      </c>
    </row>
    <row r="87" spans="1:53" ht="16.5" x14ac:dyDescent="0.2">
      <c r="A87" s="24">
        <v>83</v>
      </c>
      <c r="B87" s="27">
        <v>11</v>
      </c>
      <c r="C87" s="27">
        <v>30</v>
      </c>
      <c r="D87" s="27">
        <f>INDEX(章节关卡!$C$6:$C$20,芦花古楼!B87)*芦花古楼!C87</f>
        <v>1590</v>
      </c>
      <c r="E87" s="24">
        <f t="shared" si="27"/>
        <v>85</v>
      </c>
      <c r="F87" s="24">
        <f t="shared" si="28"/>
        <v>100</v>
      </c>
      <c r="G87" s="24">
        <v>15450</v>
      </c>
      <c r="J87" s="24">
        <v>83</v>
      </c>
      <c r="K87" s="27">
        <v>11</v>
      </c>
      <c r="L87" s="27">
        <v>45</v>
      </c>
      <c r="M87" s="27">
        <f>INDEX(章节关卡!$C$6:$C$20,芦花古楼!K87)*芦花古楼!L87</f>
        <v>2385</v>
      </c>
      <c r="N87" s="24">
        <f t="shared" si="29"/>
        <v>90</v>
      </c>
      <c r="O87" s="24">
        <f t="shared" si="30"/>
        <v>100</v>
      </c>
      <c r="P87" s="24">
        <v>15450</v>
      </c>
      <c r="S87" s="24">
        <v>83</v>
      </c>
      <c r="T87" s="27">
        <v>14</v>
      </c>
      <c r="U87" s="27">
        <v>60</v>
      </c>
      <c r="V87" s="27">
        <f>INDEX(章节关卡!$C$6:$C$20,芦花古楼!T87)*芦花古楼!U87</f>
        <v>6000</v>
      </c>
      <c r="W87" s="24">
        <f>INT((S87-1)/5+3)*5</f>
        <v>95</v>
      </c>
      <c r="X87" s="24">
        <f>INT(S87/5)*5+20</f>
        <v>100</v>
      </c>
      <c r="Y87" s="24">
        <v>15450</v>
      </c>
      <c r="AB87" s="24">
        <v>83</v>
      </c>
      <c r="AC87" s="27">
        <v>14</v>
      </c>
      <c r="AD87" s="27">
        <v>60</v>
      </c>
      <c r="AE87" s="27">
        <f>INDEX(章节关卡!$C$6:$C$20,芦花古楼!AC87)*芦花古楼!AD87</f>
        <v>6000</v>
      </c>
      <c r="AF87" s="24">
        <f t="shared" si="31"/>
        <v>100</v>
      </c>
      <c r="AG87" s="24">
        <f t="shared" si="32"/>
        <v>100</v>
      </c>
      <c r="AH87" s="24">
        <v>15450</v>
      </c>
      <c r="AK87" s="20">
        <v>82</v>
      </c>
      <c r="AL87" s="20">
        <v>50</v>
      </c>
      <c r="AN87" s="20">
        <v>82</v>
      </c>
      <c r="AO87" s="20">
        <f t="shared" si="33"/>
        <v>51</v>
      </c>
      <c r="AQ87" s="20">
        <v>82</v>
      </c>
      <c r="AR87" s="20">
        <f t="shared" si="34"/>
        <v>52</v>
      </c>
      <c r="AT87" s="20">
        <v>82</v>
      </c>
      <c r="AU87" s="20">
        <f t="shared" si="35"/>
        <v>53</v>
      </c>
      <c r="AX87" s="20">
        <v>82</v>
      </c>
      <c r="AY87" s="16">
        <f>SUMIFS($E$5:$E$104,$AL$6:$AL$105,"="&amp;AX87)+SUMIFS($N$5:$N$104,$AO$6:$AO$105,"="&amp;AX87)+SUMIFS($W$5:$W$104,$AR$6:$AR$105,"="&amp;AX87)+SUMIFS($AF$5:$AF$104,$AU$6:$AU$105,"="&amp;AX87)</f>
        <v>100</v>
      </c>
      <c r="AZ87" s="16">
        <f>INDEX($F$5:$F$104,MATCH(AX87,$AL$5:$AL$105,1)-1)+INDEX($O$5:$O$104,MATCH(AX87,$AO$5:$AO$105,1)-1)+INDEX($X$5:$X$104,MATCH(AX87,$AR$5:$AR$105,1)-1)+INDEX($AG$5:$AG$104,MATCH(AX87,$AU$5:$AU$105,1)-1)</f>
        <v>440</v>
      </c>
      <c r="BA87" s="16">
        <f>SUMIFS($G$5:$G$104,$AL$6:$AL$105,"="&amp;AX87)+SUMIFS($P$5:$P$104,$AO$6:$AO$105,"="&amp;AX87)+SUMIFS($Y$5:$Y$104,$AR$6:$AR$105,"="&amp;AX87)+SUMIFS($AH$5:$AH$104,$AU$6:$AU$105,"="&amp;AX87)</f>
        <v>17100</v>
      </c>
    </row>
    <row r="88" spans="1:53" ht="16.5" x14ac:dyDescent="0.2">
      <c r="A88" s="24">
        <v>84</v>
      </c>
      <c r="B88" s="27">
        <v>11</v>
      </c>
      <c r="C88" s="27">
        <v>30</v>
      </c>
      <c r="D88" s="27">
        <f>INDEX(章节关卡!$C$6:$C$20,芦花古楼!B88)*芦花古楼!C88</f>
        <v>1590</v>
      </c>
      <c r="E88" s="24">
        <f t="shared" si="27"/>
        <v>85</v>
      </c>
      <c r="F88" s="24">
        <f t="shared" si="28"/>
        <v>100</v>
      </c>
      <c r="G88" s="24">
        <v>15600</v>
      </c>
      <c r="J88" s="24">
        <v>84</v>
      </c>
      <c r="K88" s="27">
        <v>11</v>
      </c>
      <c r="L88" s="27">
        <v>45</v>
      </c>
      <c r="M88" s="27">
        <f>INDEX(章节关卡!$C$6:$C$20,芦花古楼!K88)*芦花古楼!L88</f>
        <v>2385</v>
      </c>
      <c r="N88" s="24">
        <f t="shared" si="29"/>
        <v>90</v>
      </c>
      <c r="O88" s="24">
        <f t="shared" si="30"/>
        <v>100</v>
      </c>
      <c r="P88" s="24">
        <v>15600</v>
      </c>
      <c r="S88" s="24">
        <v>84</v>
      </c>
      <c r="T88" s="27">
        <v>14</v>
      </c>
      <c r="U88" s="27">
        <v>60</v>
      </c>
      <c r="V88" s="27">
        <f>INDEX(章节关卡!$C$6:$C$20,芦花古楼!T88)*芦花古楼!U88</f>
        <v>6000</v>
      </c>
      <c r="W88" s="24">
        <f>INT((S88-1)/5+3)*5</f>
        <v>95</v>
      </c>
      <c r="X88" s="24">
        <f>INT(S88/5)*5+20</f>
        <v>100</v>
      </c>
      <c r="Y88" s="24">
        <v>15600</v>
      </c>
      <c r="AB88" s="24">
        <v>84</v>
      </c>
      <c r="AC88" s="27">
        <v>14</v>
      </c>
      <c r="AD88" s="27">
        <v>60</v>
      </c>
      <c r="AE88" s="27">
        <f>INDEX(章节关卡!$C$6:$C$20,芦花古楼!AC88)*芦花古楼!AD88</f>
        <v>6000</v>
      </c>
      <c r="AF88" s="24">
        <f t="shared" si="31"/>
        <v>100</v>
      </c>
      <c r="AG88" s="24">
        <f t="shared" si="32"/>
        <v>100</v>
      </c>
      <c r="AH88" s="24">
        <v>15600</v>
      </c>
      <c r="AK88" s="20">
        <v>83</v>
      </c>
      <c r="AL88" s="20">
        <v>52</v>
      </c>
      <c r="AN88" s="20">
        <v>83</v>
      </c>
      <c r="AO88" s="20">
        <f t="shared" si="33"/>
        <v>53</v>
      </c>
      <c r="AQ88" s="20">
        <v>83</v>
      </c>
      <c r="AR88" s="20">
        <f t="shared" si="34"/>
        <v>54</v>
      </c>
      <c r="AT88" s="20">
        <v>83</v>
      </c>
      <c r="AU88" s="20">
        <f t="shared" si="35"/>
        <v>55</v>
      </c>
      <c r="AX88" s="20">
        <v>83</v>
      </c>
      <c r="AY88" s="16">
        <f>SUMIFS($E$5:$E$104,$AL$6:$AL$105,"="&amp;AX88)+SUMIFS($N$5:$N$104,$AO$6:$AO$105,"="&amp;AX88)+SUMIFS($W$5:$W$104,$AR$6:$AR$105,"="&amp;AX88)+SUMIFS($AF$5:$AF$104,$AU$6:$AU$105,"="&amp;AX88)</f>
        <v>105</v>
      </c>
      <c r="AZ88" s="16">
        <f>INDEX($F$5:$F$104,MATCH(AX88,$AL$5:$AL$105,1)-1)+INDEX($O$5:$O$104,MATCH(AX88,$AO$5:$AO$105,1)-1)+INDEX($X$5:$X$104,MATCH(AX88,$AR$5:$AR$105,1)-1)+INDEX($AG$5:$AG$104,MATCH(AX88,$AU$5:$AU$105,1)-1)</f>
        <v>440</v>
      </c>
      <c r="BA88" s="16">
        <f>SUMIFS($G$5:$G$104,$AL$6:$AL$105,"="&amp;AX88)+SUMIFS($P$5:$P$104,$AO$6:$AO$105,"="&amp;AX88)+SUMIFS($Y$5:$Y$104,$AR$6:$AR$105,"="&amp;AX88)+SUMIFS($AH$5:$AH$104,$AU$6:$AU$105,"="&amp;AX88)</f>
        <v>17100</v>
      </c>
    </row>
    <row r="89" spans="1:53" ht="16.5" x14ac:dyDescent="0.2">
      <c r="A89" s="24">
        <v>85</v>
      </c>
      <c r="B89" s="27">
        <v>11</v>
      </c>
      <c r="C89" s="27">
        <v>30</v>
      </c>
      <c r="D89" s="27">
        <f>INDEX(章节关卡!$C$6:$C$20,芦花古楼!B89)*芦花古楼!C89</f>
        <v>1590</v>
      </c>
      <c r="E89" s="24">
        <f t="shared" si="27"/>
        <v>85</v>
      </c>
      <c r="F89" s="24">
        <f t="shared" si="28"/>
        <v>105</v>
      </c>
      <c r="G89" s="24">
        <v>15750</v>
      </c>
      <c r="J89" s="24">
        <v>85</v>
      </c>
      <c r="K89" s="27">
        <v>11</v>
      </c>
      <c r="L89" s="27">
        <v>45</v>
      </c>
      <c r="M89" s="27">
        <f>INDEX(章节关卡!$C$6:$C$20,芦花古楼!K89)*芦花古楼!L89</f>
        <v>2385</v>
      </c>
      <c r="N89" s="24">
        <f t="shared" si="29"/>
        <v>90</v>
      </c>
      <c r="O89" s="24">
        <f t="shared" si="30"/>
        <v>105</v>
      </c>
      <c r="P89" s="24">
        <v>15750</v>
      </c>
      <c r="S89" s="24">
        <v>85</v>
      </c>
      <c r="T89" s="27">
        <v>14</v>
      </c>
      <c r="U89" s="27">
        <v>60</v>
      </c>
      <c r="V89" s="27">
        <f>INDEX(章节关卡!$C$6:$C$20,芦花古楼!T89)*芦花古楼!U89</f>
        <v>6000</v>
      </c>
      <c r="W89" s="24">
        <f>INT((S89-1)/5+3)*5</f>
        <v>95</v>
      </c>
      <c r="X89" s="24">
        <f>INT(S89/5)*5+20</f>
        <v>105</v>
      </c>
      <c r="Y89" s="24">
        <v>15750</v>
      </c>
      <c r="AB89" s="24">
        <v>85</v>
      </c>
      <c r="AC89" s="27">
        <v>14</v>
      </c>
      <c r="AD89" s="27">
        <v>60</v>
      </c>
      <c r="AE89" s="27">
        <f>INDEX(章节关卡!$C$6:$C$20,芦花古楼!AC89)*芦花古楼!AD89</f>
        <v>6000</v>
      </c>
      <c r="AF89" s="24">
        <f t="shared" si="31"/>
        <v>100</v>
      </c>
      <c r="AG89" s="24">
        <f t="shared" si="32"/>
        <v>105</v>
      </c>
      <c r="AH89" s="24">
        <v>15750</v>
      </c>
      <c r="AK89" s="20">
        <v>84</v>
      </c>
      <c r="AL89" s="20">
        <v>54</v>
      </c>
      <c r="AN89" s="20">
        <v>84</v>
      </c>
      <c r="AO89" s="20">
        <f t="shared" si="33"/>
        <v>55</v>
      </c>
      <c r="AQ89" s="20">
        <v>84</v>
      </c>
      <c r="AR89" s="20">
        <f t="shared" si="34"/>
        <v>56</v>
      </c>
      <c r="AT89" s="20">
        <v>84</v>
      </c>
      <c r="AU89" s="20">
        <f t="shared" si="35"/>
        <v>57</v>
      </c>
      <c r="AX89" s="20">
        <v>84</v>
      </c>
      <c r="AY89" s="16">
        <f>SUMIFS($E$5:$E$104,$AL$6:$AL$105,"="&amp;AX89)+SUMIFS($N$5:$N$104,$AO$6:$AO$105,"="&amp;AX89)+SUMIFS($W$5:$W$104,$AR$6:$AR$105,"="&amp;AX89)+SUMIFS($AF$5:$AF$104,$AU$6:$AU$105,"="&amp;AX89)</f>
        <v>205</v>
      </c>
      <c r="AZ89" s="16">
        <f>INDEX($F$5:$F$104,MATCH(AX89,$AL$5:$AL$105,1)-1)+INDEX($O$5:$O$104,MATCH(AX89,$AO$5:$AO$105,1)-1)+INDEX($X$5:$X$104,MATCH(AX89,$AR$5:$AR$105,1)-1)+INDEX($AG$5:$AG$104,MATCH(AX89,$AU$5:$AU$105,1)-1)</f>
        <v>445</v>
      </c>
      <c r="BA89" s="16">
        <f>SUMIFS($G$5:$G$104,$AL$6:$AL$105,"="&amp;AX89)+SUMIFS($P$5:$P$104,$AO$6:$AO$105,"="&amp;AX89)+SUMIFS($Y$5:$Y$104,$AR$6:$AR$105,"="&amp;AX89)+SUMIFS($AH$5:$AH$104,$AU$6:$AU$105,"="&amp;AX89)</f>
        <v>34350</v>
      </c>
    </row>
    <row r="90" spans="1:53" ht="16.5" x14ac:dyDescent="0.2">
      <c r="A90" s="24">
        <v>86</v>
      </c>
      <c r="B90" s="27">
        <v>11</v>
      </c>
      <c r="C90" s="27">
        <v>30</v>
      </c>
      <c r="D90" s="27">
        <f>INDEX(章节关卡!$C$6:$C$20,芦花古楼!B90)*芦花古楼!C90</f>
        <v>1590</v>
      </c>
      <c r="E90" s="24">
        <f t="shared" si="27"/>
        <v>90</v>
      </c>
      <c r="F90" s="24">
        <f t="shared" si="28"/>
        <v>105</v>
      </c>
      <c r="G90" s="24">
        <v>15900</v>
      </c>
      <c r="J90" s="24">
        <v>86</v>
      </c>
      <c r="K90" s="27">
        <v>11</v>
      </c>
      <c r="L90" s="27">
        <v>45</v>
      </c>
      <c r="M90" s="27">
        <f>INDEX(章节关卡!$C$6:$C$20,芦花古楼!K90)*芦花古楼!L90</f>
        <v>2385</v>
      </c>
      <c r="N90" s="24">
        <f t="shared" si="29"/>
        <v>95</v>
      </c>
      <c r="O90" s="24">
        <f t="shared" si="30"/>
        <v>105</v>
      </c>
      <c r="P90" s="24">
        <v>15900</v>
      </c>
      <c r="S90" s="24">
        <v>86</v>
      </c>
      <c r="T90" s="27">
        <v>14</v>
      </c>
      <c r="U90" s="27">
        <v>60</v>
      </c>
      <c r="V90" s="27">
        <f>INDEX(章节关卡!$C$6:$C$20,芦花古楼!T90)*芦花古楼!U90</f>
        <v>6000</v>
      </c>
      <c r="W90" s="24">
        <f>INT((S90-1)/5+3)*5</f>
        <v>100</v>
      </c>
      <c r="X90" s="24">
        <f>INT(S90/5)*5+20</f>
        <v>105</v>
      </c>
      <c r="Y90" s="24">
        <v>15900</v>
      </c>
      <c r="AB90" s="24">
        <v>86</v>
      </c>
      <c r="AC90" s="27">
        <v>14</v>
      </c>
      <c r="AD90" s="27">
        <v>60</v>
      </c>
      <c r="AE90" s="27">
        <f>INDEX(章节关卡!$C$6:$C$20,芦花古楼!AC90)*芦花古楼!AD90</f>
        <v>6000</v>
      </c>
      <c r="AF90" s="24">
        <f t="shared" si="31"/>
        <v>105</v>
      </c>
      <c r="AG90" s="24">
        <f t="shared" si="32"/>
        <v>105</v>
      </c>
      <c r="AH90" s="24">
        <v>15900</v>
      </c>
      <c r="AK90" s="20">
        <v>85</v>
      </c>
      <c r="AL90" s="20">
        <v>56</v>
      </c>
      <c r="AN90" s="20">
        <v>85</v>
      </c>
      <c r="AO90" s="20">
        <f t="shared" si="33"/>
        <v>57</v>
      </c>
      <c r="AQ90" s="20">
        <v>85</v>
      </c>
      <c r="AR90" s="20">
        <f t="shared" si="34"/>
        <v>58</v>
      </c>
      <c r="AT90" s="20">
        <v>85</v>
      </c>
      <c r="AU90" s="20">
        <f t="shared" si="35"/>
        <v>59</v>
      </c>
      <c r="AX90" s="20">
        <v>85</v>
      </c>
      <c r="AY90" s="16">
        <f>SUMIFS($E$5:$E$104,$AL$6:$AL$105,"="&amp;AX90)+SUMIFS($N$5:$N$104,$AO$6:$AO$105,"="&amp;AX90)+SUMIFS($W$5:$W$104,$AR$6:$AR$105,"="&amp;AX90)+SUMIFS($AF$5:$AF$104,$AU$6:$AU$105,"="&amp;AX90)</f>
        <v>100</v>
      </c>
      <c r="AZ90" s="16">
        <f>INDEX($F$5:$F$104,MATCH(AX90,$AL$5:$AL$105,1)-1)+INDEX($O$5:$O$104,MATCH(AX90,$AO$5:$AO$105,1)-1)+INDEX($X$5:$X$104,MATCH(AX90,$AR$5:$AR$105,1)-1)+INDEX($AG$5:$AG$104,MATCH(AX90,$AU$5:$AU$105,1)-1)</f>
        <v>450</v>
      </c>
      <c r="BA90" s="16">
        <f>SUMIFS($G$5:$G$104,$AL$6:$AL$105,"="&amp;AX90)+SUMIFS($P$5:$P$104,$AO$6:$AO$105,"="&amp;AX90)+SUMIFS($Y$5:$Y$104,$AR$6:$AR$105,"="&amp;AX90)+SUMIFS($AH$5:$AH$104,$AU$6:$AU$105,"="&amp;AX90)</f>
        <v>17250</v>
      </c>
    </row>
    <row r="91" spans="1:53" ht="16.5" x14ac:dyDescent="0.2">
      <c r="A91" s="24">
        <v>87</v>
      </c>
      <c r="B91" s="27">
        <v>11</v>
      </c>
      <c r="C91" s="27">
        <v>30</v>
      </c>
      <c r="D91" s="27">
        <f>INDEX(章节关卡!$C$6:$C$20,芦花古楼!B91)*芦花古楼!C91</f>
        <v>1590</v>
      </c>
      <c r="E91" s="24">
        <f t="shared" si="27"/>
        <v>90</v>
      </c>
      <c r="F91" s="24">
        <f t="shared" si="28"/>
        <v>105</v>
      </c>
      <c r="G91" s="24">
        <v>16050</v>
      </c>
      <c r="J91" s="24">
        <v>87</v>
      </c>
      <c r="K91" s="27">
        <v>11</v>
      </c>
      <c r="L91" s="27">
        <v>45</v>
      </c>
      <c r="M91" s="27">
        <f>INDEX(章节关卡!$C$6:$C$20,芦花古楼!K91)*芦花古楼!L91</f>
        <v>2385</v>
      </c>
      <c r="N91" s="24">
        <f t="shared" si="29"/>
        <v>95</v>
      </c>
      <c r="O91" s="24">
        <f t="shared" si="30"/>
        <v>105</v>
      </c>
      <c r="P91" s="24">
        <v>16050</v>
      </c>
      <c r="S91" s="24">
        <v>87</v>
      </c>
      <c r="T91" s="27">
        <v>14</v>
      </c>
      <c r="U91" s="27">
        <v>60</v>
      </c>
      <c r="V91" s="27">
        <f>INDEX(章节关卡!$C$6:$C$20,芦花古楼!T91)*芦花古楼!U91</f>
        <v>6000</v>
      </c>
      <c r="W91" s="24">
        <f>INT((S91-1)/5+3)*5</f>
        <v>100</v>
      </c>
      <c r="X91" s="24">
        <f>INT(S91/5)*5+20</f>
        <v>105</v>
      </c>
      <c r="Y91" s="24">
        <v>16050</v>
      </c>
      <c r="AB91" s="24">
        <v>87</v>
      </c>
      <c r="AC91" s="27">
        <v>14</v>
      </c>
      <c r="AD91" s="27">
        <v>60</v>
      </c>
      <c r="AE91" s="27">
        <f>INDEX(章节关卡!$C$6:$C$20,芦花古楼!AC91)*芦花古楼!AD91</f>
        <v>6000</v>
      </c>
      <c r="AF91" s="24">
        <f t="shared" si="31"/>
        <v>105</v>
      </c>
      <c r="AG91" s="24">
        <f t="shared" si="32"/>
        <v>105</v>
      </c>
      <c r="AH91" s="24">
        <v>16050</v>
      </c>
      <c r="AK91" s="20">
        <v>86</v>
      </c>
      <c r="AL91" s="20">
        <v>58</v>
      </c>
      <c r="AN91" s="20">
        <v>86</v>
      </c>
      <c r="AO91" s="20">
        <f t="shared" si="33"/>
        <v>59</v>
      </c>
      <c r="AQ91" s="20">
        <v>86</v>
      </c>
      <c r="AR91" s="20">
        <f t="shared" si="34"/>
        <v>60</v>
      </c>
      <c r="AT91" s="20">
        <v>86</v>
      </c>
      <c r="AU91" s="20">
        <f t="shared" si="35"/>
        <v>61</v>
      </c>
      <c r="AX91" s="20">
        <v>86</v>
      </c>
      <c r="AY91" s="16">
        <f>SUMIFS($E$5:$E$104,$AL$6:$AL$105,"="&amp;AX91)+SUMIFS($N$5:$N$104,$AO$6:$AO$105,"="&amp;AX91)+SUMIFS($W$5:$W$104,$AR$6:$AR$105,"="&amp;AX91)+SUMIFS($AF$5:$AF$104,$AU$6:$AU$105,"="&amp;AX91)</f>
        <v>105</v>
      </c>
      <c r="AZ91" s="16">
        <f>INDEX($F$5:$F$104,MATCH(AX91,$AL$5:$AL$105,1)-1)+INDEX($O$5:$O$104,MATCH(AX91,$AO$5:$AO$105,1)-1)+INDEX($X$5:$X$104,MATCH(AX91,$AR$5:$AR$105,1)-1)+INDEX($AG$5:$AG$104,MATCH(AX91,$AU$5:$AU$105,1)-1)</f>
        <v>455</v>
      </c>
      <c r="BA91" s="16">
        <f>SUMIFS($G$5:$G$104,$AL$6:$AL$105,"="&amp;AX91)+SUMIFS($P$5:$P$104,$AO$6:$AO$105,"="&amp;AX91)+SUMIFS($Y$5:$Y$104,$AR$6:$AR$105,"="&amp;AX91)+SUMIFS($AH$5:$AH$104,$AU$6:$AU$105,"="&amp;AX91)</f>
        <v>17250</v>
      </c>
    </row>
    <row r="92" spans="1:53" ht="16.5" x14ac:dyDescent="0.2">
      <c r="A92" s="24">
        <v>88</v>
      </c>
      <c r="B92" s="27">
        <v>11</v>
      </c>
      <c r="C92" s="27">
        <v>30</v>
      </c>
      <c r="D92" s="27">
        <f>INDEX(章节关卡!$C$6:$C$20,芦花古楼!B92)*芦花古楼!C92</f>
        <v>1590</v>
      </c>
      <c r="E92" s="24">
        <f t="shared" si="27"/>
        <v>90</v>
      </c>
      <c r="F92" s="24">
        <f t="shared" si="28"/>
        <v>105</v>
      </c>
      <c r="G92" s="24">
        <v>16200</v>
      </c>
      <c r="J92" s="24">
        <v>88</v>
      </c>
      <c r="K92" s="27">
        <v>11</v>
      </c>
      <c r="L92" s="27">
        <v>45</v>
      </c>
      <c r="M92" s="27">
        <f>INDEX(章节关卡!$C$6:$C$20,芦花古楼!K92)*芦花古楼!L92</f>
        <v>2385</v>
      </c>
      <c r="N92" s="24">
        <f t="shared" si="29"/>
        <v>95</v>
      </c>
      <c r="O92" s="24">
        <f t="shared" si="30"/>
        <v>105</v>
      </c>
      <c r="P92" s="24">
        <v>16200</v>
      </c>
      <c r="S92" s="24">
        <v>88</v>
      </c>
      <c r="T92" s="27">
        <v>14</v>
      </c>
      <c r="U92" s="27">
        <v>60</v>
      </c>
      <c r="V92" s="27">
        <f>INDEX(章节关卡!$C$6:$C$20,芦花古楼!T92)*芦花古楼!U92</f>
        <v>6000</v>
      </c>
      <c r="W92" s="24">
        <f>INT((S92-1)/5+3)*5</f>
        <v>100</v>
      </c>
      <c r="X92" s="24">
        <f>INT(S92/5)*5+20</f>
        <v>105</v>
      </c>
      <c r="Y92" s="24">
        <v>16200</v>
      </c>
      <c r="AB92" s="24">
        <v>88</v>
      </c>
      <c r="AC92" s="27">
        <v>14</v>
      </c>
      <c r="AD92" s="27">
        <v>60</v>
      </c>
      <c r="AE92" s="27">
        <f>INDEX(章节关卡!$C$6:$C$20,芦花古楼!AC92)*芦花古楼!AD92</f>
        <v>6000</v>
      </c>
      <c r="AF92" s="24">
        <f t="shared" si="31"/>
        <v>105</v>
      </c>
      <c r="AG92" s="24">
        <f t="shared" si="32"/>
        <v>105</v>
      </c>
      <c r="AH92" s="24">
        <v>16200</v>
      </c>
      <c r="AK92" s="20">
        <v>87</v>
      </c>
      <c r="AL92" s="20">
        <v>60</v>
      </c>
      <c r="AN92" s="20">
        <v>87</v>
      </c>
      <c r="AO92" s="20">
        <f t="shared" si="33"/>
        <v>61</v>
      </c>
      <c r="AQ92" s="20">
        <v>87</v>
      </c>
      <c r="AR92" s="20">
        <f t="shared" si="34"/>
        <v>62</v>
      </c>
      <c r="AT92" s="20">
        <v>87</v>
      </c>
      <c r="AU92" s="20">
        <f t="shared" si="35"/>
        <v>63</v>
      </c>
      <c r="AX92" s="20">
        <v>87</v>
      </c>
      <c r="AY92" s="16">
        <f>SUMIFS($E$5:$E$104,$AL$6:$AL$105,"="&amp;AX92)+SUMIFS($N$5:$N$104,$AO$6:$AO$105,"="&amp;AX92)+SUMIFS($W$5:$W$104,$AR$6:$AR$105,"="&amp;AX92)+SUMIFS($AF$5:$AF$104,$AU$6:$AU$105,"="&amp;AX92)</f>
        <v>210</v>
      </c>
      <c r="AZ92" s="16">
        <f>INDEX($F$5:$F$104,MATCH(AX92,$AL$5:$AL$105,1)-1)+INDEX($O$5:$O$104,MATCH(AX92,$AO$5:$AO$105,1)-1)+INDEX($X$5:$X$104,MATCH(AX92,$AR$5:$AR$105,1)-1)+INDEX($AG$5:$AG$104,MATCH(AX92,$AU$5:$AU$105,1)-1)</f>
        <v>460</v>
      </c>
      <c r="BA92" s="16">
        <f>SUMIFS($G$5:$G$104,$AL$6:$AL$105,"="&amp;AX92)+SUMIFS($P$5:$P$104,$AO$6:$AO$105,"="&amp;AX92)+SUMIFS($Y$5:$Y$104,$AR$6:$AR$105,"="&amp;AX92)+SUMIFS($AH$5:$AH$104,$AU$6:$AU$105,"="&amp;AX92)</f>
        <v>34650</v>
      </c>
    </row>
    <row r="93" spans="1:53" ht="16.5" x14ac:dyDescent="0.2">
      <c r="A93" s="24">
        <v>89</v>
      </c>
      <c r="B93" s="27">
        <v>11</v>
      </c>
      <c r="C93" s="27">
        <v>30</v>
      </c>
      <c r="D93" s="27">
        <f>INDEX(章节关卡!$C$6:$C$20,芦花古楼!B93)*芦花古楼!C93</f>
        <v>1590</v>
      </c>
      <c r="E93" s="24">
        <f t="shared" si="27"/>
        <v>90</v>
      </c>
      <c r="F93" s="24">
        <f t="shared" si="28"/>
        <v>105</v>
      </c>
      <c r="G93" s="24">
        <v>16350</v>
      </c>
      <c r="J93" s="24">
        <v>89</v>
      </c>
      <c r="K93" s="27">
        <v>11</v>
      </c>
      <c r="L93" s="27">
        <v>45</v>
      </c>
      <c r="M93" s="27">
        <f>INDEX(章节关卡!$C$6:$C$20,芦花古楼!K93)*芦花古楼!L93</f>
        <v>2385</v>
      </c>
      <c r="N93" s="24">
        <f t="shared" si="29"/>
        <v>95</v>
      </c>
      <c r="O93" s="24">
        <f t="shared" si="30"/>
        <v>105</v>
      </c>
      <c r="P93" s="24">
        <v>16350</v>
      </c>
      <c r="S93" s="24">
        <v>89</v>
      </c>
      <c r="T93" s="27">
        <v>14</v>
      </c>
      <c r="U93" s="27">
        <v>60</v>
      </c>
      <c r="V93" s="27">
        <f>INDEX(章节关卡!$C$6:$C$20,芦花古楼!T93)*芦花古楼!U93</f>
        <v>6000</v>
      </c>
      <c r="W93" s="24">
        <f>INT((S93-1)/5+3)*5</f>
        <v>100</v>
      </c>
      <c r="X93" s="24">
        <f>INT(S93/5)*5+20</f>
        <v>105</v>
      </c>
      <c r="Y93" s="24">
        <v>16350</v>
      </c>
      <c r="AB93" s="24">
        <v>89</v>
      </c>
      <c r="AC93" s="27">
        <v>14</v>
      </c>
      <c r="AD93" s="27">
        <v>60</v>
      </c>
      <c r="AE93" s="27">
        <f>INDEX(章节关卡!$C$6:$C$20,芦花古楼!AC93)*芦花古楼!AD93</f>
        <v>6000</v>
      </c>
      <c r="AF93" s="24">
        <f t="shared" si="31"/>
        <v>105</v>
      </c>
      <c r="AG93" s="24">
        <f t="shared" si="32"/>
        <v>105</v>
      </c>
      <c r="AH93" s="24">
        <v>16350</v>
      </c>
      <c r="AK93" s="20">
        <v>88</v>
      </c>
      <c r="AL93" s="20">
        <v>63</v>
      </c>
      <c r="AN93" s="20">
        <v>88</v>
      </c>
      <c r="AO93" s="20">
        <f t="shared" si="33"/>
        <v>64</v>
      </c>
      <c r="AQ93" s="20">
        <v>88</v>
      </c>
      <c r="AR93" s="20">
        <f t="shared" si="34"/>
        <v>65</v>
      </c>
      <c r="AT93" s="20">
        <v>88</v>
      </c>
      <c r="AU93" s="20">
        <f t="shared" si="35"/>
        <v>66</v>
      </c>
      <c r="AX93" s="20">
        <v>88</v>
      </c>
      <c r="AY93" s="16">
        <f>SUMIFS($E$5:$E$104,$AL$6:$AL$105,"="&amp;AX93)+SUMIFS($N$5:$N$104,$AO$6:$AO$105,"="&amp;AX93)+SUMIFS($W$5:$W$104,$AR$6:$AR$105,"="&amp;AX93)+SUMIFS($AF$5:$AF$104,$AU$6:$AU$105,"="&amp;AX93)</f>
        <v>105</v>
      </c>
      <c r="AZ93" s="16">
        <f>INDEX($F$5:$F$104,MATCH(AX93,$AL$5:$AL$105,1)-1)+INDEX($O$5:$O$104,MATCH(AX93,$AO$5:$AO$105,1)-1)+INDEX($X$5:$X$104,MATCH(AX93,$AR$5:$AR$105,1)-1)+INDEX($AG$5:$AG$104,MATCH(AX93,$AU$5:$AU$105,1)-1)</f>
        <v>460</v>
      </c>
      <c r="BA93" s="16">
        <f>SUMIFS($G$5:$G$104,$AL$6:$AL$105,"="&amp;AX93)+SUMIFS($P$5:$P$104,$AO$6:$AO$105,"="&amp;AX93)+SUMIFS($Y$5:$Y$104,$AR$6:$AR$105,"="&amp;AX93)+SUMIFS($AH$5:$AH$104,$AU$6:$AU$105,"="&amp;AX93)</f>
        <v>17400</v>
      </c>
    </row>
    <row r="94" spans="1:53" ht="16.5" x14ac:dyDescent="0.2">
      <c r="A94" s="24">
        <v>90</v>
      </c>
      <c r="B94" s="27">
        <v>12</v>
      </c>
      <c r="C94" s="27">
        <v>30</v>
      </c>
      <c r="D94" s="27">
        <f>INDEX(章节关卡!$C$6:$C$20,芦花古楼!B94)*芦花古楼!C94</f>
        <v>1950</v>
      </c>
      <c r="E94" s="24">
        <f t="shared" si="27"/>
        <v>90</v>
      </c>
      <c r="F94" s="24">
        <f t="shared" si="28"/>
        <v>110</v>
      </c>
      <c r="G94" s="24">
        <v>16500</v>
      </c>
      <c r="J94" s="24">
        <v>90</v>
      </c>
      <c r="K94" s="27">
        <v>12</v>
      </c>
      <c r="L94" s="27">
        <v>45</v>
      </c>
      <c r="M94" s="27">
        <f>INDEX(章节关卡!$C$6:$C$20,芦花古楼!K94)*芦花古楼!L94</f>
        <v>2925</v>
      </c>
      <c r="N94" s="24">
        <f t="shared" si="29"/>
        <v>95</v>
      </c>
      <c r="O94" s="24">
        <f t="shared" si="30"/>
        <v>110</v>
      </c>
      <c r="P94" s="24">
        <v>16500</v>
      </c>
      <c r="S94" s="24">
        <v>90</v>
      </c>
      <c r="T94" s="27">
        <v>15</v>
      </c>
      <c r="U94" s="27">
        <v>60</v>
      </c>
      <c r="V94" s="27">
        <f>INDEX(章节关卡!$C$6:$C$20,芦花古楼!T94)*芦花古楼!U94</f>
        <v>7500</v>
      </c>
      <c r="W94" s="24">
        <f>INT((S94-1)/5+3)*5</f>
        <v>100</v>
      </c>
      <c r="X94" s="24">
        <f>INT(S94/5)*5+20</f>
        <v>110</v>
      </c>
      <c r="Y94" s="24">
        <v>16500</v>
      </c>
      <c r="AB94" s="24">
        <v>90</v>
      </c>
      <c r="AC94" s="27">
        <v>15</v>
      </c>
      <c r="AD94" s="27">
        <v>60</v>
      </c>
      <c r="AE94" s="27">
        <f>INDEX(章节关卡!$C$6:$C$20,芦花古楼!AC94)*芦花古楼!AD94</f>
        <v>7500</v>
      </c>
      <c r="AF94" s="24">
        <f t="shared" si="31"/>
        <v>105</v>
      </c>
      <c r="AG94" s="24">
        <f t="shared" si="32"/>
        <v>110</v>
      </c>
      <c r="AH94" s="24">
        <v>16500</v>
      </c>
      <c r="AK94" s="20">
        <v>89</v>
      </c>
      <c r="AL94" s="20">
        <v>66</v>
      </c>
      <c r="AN94" s="20">
        <v>89</v>
      </c>
      <c r="AO94" s="20">
        <f t="shared" si="33"/>
        <v>67</v>
      </c>
      <c r="AQ94" s="20">
        <v>89</v>
      </c>
      <c r="AR94" s="20">
        <f t="shared" si="34"/>
        <v>68</v>
      </c>
      <c r="AT94" s="20">
        <v>89</v>
      </c>
      <c r="AU94" s="20">
        <f t="shared" si="35"/>
        <v>69</v>
      </c>
      <c r="AX94" s="20">
        <v>89</v>
      </c>
      <c r="AY94" s="16">
        <f>SUMIFS($E$5:$E$104,$AL$6:$AL$105,"="&amp;AX94)+SUMIFS($N$5:$N$104,$AO$6:$AO$105,"="&amp;AX94)+SUMIFS($W$5:$W$104,$AR$6:$AR$105,"="&amp;AX94)+SUMIFS($AF$5:$AF$104,$AU$6:$AU$105,"="&amp;AX94)</f>
        <v>110</v>
      </c>
      <c r="AZ94" s="16">
        <f>INDEX($F$5:$F$104,MATCH(AX94,$AL$5:$AL$105,1)-1)+INDEX($O$5:$O$104,MATCH(AX94,$AO$5:$AO$105,1)-1)+INDEX($X$5:$X$104,MATCH(AX94,$AR$5:$AR$105,1)-1)+INDEX($AG$5:$AG$104,MATCH(AX94,$AU$5:$AU$105,1)-1)</f>
        <v>460</v>
      </c>
      <c r="BA94" s="16">
        <f>SUMIFS($G$5:$G$104,$AL$6:$AL$105,"="&amp;AX94)+SUMIFS($P$5:$P$104,$AO$6:$AO$105,"="&amp;AX94)+SUMIFS($Y$5:$Y$104,$AR$6:$AR$105,"="&amp;AX94)+SUMIFS($AH$5:$AH$104,$AU$6:$AU$105,"="&amp;AX94)</f>
        <v>17400</v>
      </c>
    </row>
    <row r="95" spans="1:53" ht="16.5" x14ac:dyDescent="0.2">
      <c r="A95" s="24">
        <v>91</v>
      </c>
      <c r="B95" s="27">
        <v>12</v>
      </c>
      <c r="C95" s="27">
        <v>30</v>
      </c>
      <c r="D95" s="27">
        <f>INDEX(章节关卡!$C$6:$C$20,芦花古楼!B95)*芦花古楼!C95</f>
        <v>1950</v>
      </c>
      <c r="E95" s="24">
        <f t="shared" si="27"/>
        <v>95</v>
      </c>
      <c r="F95" s="24">
        <f t="shared" si="28"/>
        <v>110</v>
      </c>
      <c r="G95" s="24">
        <v>16650</v>
      </c>
      <c r="J95" s="24">
        <v>91</v>
      </c>
      <c r="K95" s="27">
        <v>12</v>
      </c>
      <c r="L95" s="27">
        <v>45</v>
      </c>
      <c r="M95" s="27">
        <f>INDEX(章节关卡!$C$6:$C$20,芦花古楼!K95)*芦花古楼!L95</f>
        <v>2925</v>
      </c>
      <c r="N95" s="24">
        <f t="shared" si="29"/>
        <v>100</v>
      </c>
      <c r="O95" s="24">
        <f t="shared" si="30"/>
        <v>110</v>
      </c>
      <c r="P95" s="24">
        <v>16650</v>
      </c>
      <c r="S95" s="24">
        <v>91</v>
      </c>
      <c r="T95" s="27">
        <v>15</v>
      </c>
      <c r="U95" s="27">
        <v>60</v>
      </c>
      <c r="V95" s="27">
        <f>INDEX(章节关卡!$C$6:$C$20,芦花古楼!T95)*芦花古楼!U95</f>
        <v>7500</v>
      </c>
      <c r="W95" s="24">
        <f>INT((S95-1)/5+3)*5</f>
        <v>105</v>
      </c>
      <c r="X95" s="24">
        <f>INT(S95/5)*5+20</f>
        <v>110</v>
      </c>
      <c r="Y95" s="24">
        <v>16650</v>
      </c>
      <c r="AB95" s="24">
        <v>91</v>
      </c>
      <c r="AC95" s="27">
        <v>15</v>
      </c>
      <c r="AD95" s="27">
        <v>60</v>
      </c>
      <c r="AE95" s="27">
        <f>INDEX(章节关卡!$C$6:$C$20,芦花古楼!AC95)*芦花古楼!AD95</f>
        <v>7500</v>
      </c>
      <c r="AF95" s="24">
        <f t="shared" si="31"/>
        <v>110</v>
      </c>
      <c r="AG95" s="24">
        <f t="shared" si="32"/>
        <v>110</v>
      </c>
      <c r="AH95" s="24">
        <v>16650</v>
      </c>
      <c r="AK95" s="20">
        <v>90</v>
      </c>
      <c r="AL95" s="20">
        <v>69</v>
      </c>
      <c r="AN95" s="20">
        <v>90</v>
      </c>
      <c r="AO95" s="20">
        <f t="shared" si="33"/>
        <v>70</v>
      </c>
      <c r="AQ95" s="20">
        <v>90</v>
      </c>
      <c r="AR95" s="20">
        <f t="shared" si="34"/>
        <v>71</v>
      </c>
      <c r="AT95" s="20">
        <v>90</v>
      </c>
      <c r="AU95" s="20">
        <f t="shared" si="35"/>
        <v>72</v>
      </c>
      <c r="AX95" s="20">
        <v>90</v>
      </c>
      <c r="AY95" s="16">
        <f>SUMIFS($E$5:$E$104,$AL$6:$AL$105,"="&amp;AX95)+SUMIFS($N$5:$N$104,$AO$6:$AO$105,"="&amp;AX95)+SUMIFS($W$5:$W$104,$AR$6:$AR$105,"="&amp;AX95)+SUMIFS($AF$5:$AF$104,$AU$6:$AU$105,"="&amp;AX95)</f>
        <v>215</v>
      </c>
      <c r="AZ95" s="16">
        <f>INDEX($F$5:$F$104,MATCH(AX95,$AL$5:$AL$105,1)-1)+INDEX($O$5:$O$104,MATCH(AX95,$AO$5:$AO$105,1)-1)+INDEX($X$5:$X$104,MATCH(AX95,$AR$5:$AR$105,1)-1)+INDEX($AG$5:$AG$104,MATCH(AX95,$AU$5:$AU$105,1)-1)</f>
        <v>460</v>
      </c>
      <c r="BA95" s="16">
        <f>SUMIFS($G$5:$G$104,$AL$6:$AL$105,"="&amp;AX95)+SUMIFS($P$5:$P$104,$AO$6:$AO$105,"="&amp;AX95)+SUMIFS($Y$5:$Y$104,$AR$6:$AR$105,"="&amp;AX95)+SUMIFS($AH$5:$AH$104,$AU$6:$AU$105,"="&amp;AX95)</f>
        <v>34950</v>
      </c>
    </row>
    <row r="96" spans="1:53" ht="16.5" x14ac:dyDescent="0.2">
      <c r="A96" s="24">
        <v>92</v>
      </c>
      <c r="B96" s="27">
        <v>12</v>
      </c>
      <c r="C96" s="27">
        <v>30</v>
      </c>
      <c r="D96" s="27">
        <f>INDEX(章节关卡!$C$6:$C$20,芦花古楼!B96)*芦花古楼!C96</f>
        <v>1950</v>
      </c>
      <c r="E96" s="24">
        <f t="shared" si="27"/>
        <v>95</v>
      </c>
      <c r="F96" s="24">
        <f t="shared" si="28"/>
        <v>110</v>
      </c>
      <c r="G96" s="24">
        <v>16800</v>
      </c>
      <c r="J96" s="24">
        <v>92</v>
      </c>
      <c r="K96" s="27">
        <v>12</v>
      </c>
      <c r="L96" s="27">
        <v>45</v>
      </c>
      <c r="M96" s="27">
        <f>INDEX(章节关卡!$C$6:$C$20,芦花古楼!K96)*芦花古楼!L96</f>
        <v>2925</v>
      </c>
      <c r="N96" s="24">
        <f t="shared" si="29"/>
        <v>100</v>
      </c>
      <c r="O96" s="24">
        <f t="shared" si="30"/>
        <v>110</v>
      </c>
      <c r="P96" s="24">
        <v>16800</v>
      </c>
      <c r="S96" s="24">
        <v>92</v>
      </c>
      <c r="T96" s="27">
        <v>15</v>
      </c>
      <c r="U96" s="27">
        <v>60</v>
      </c>
      <c r="V96" s="27">
        <f>INDEX(章节关卡!$C$6:$C$20,芦花古楼!T96)*芦花古楼!U96</f>
        <v>7500</v>
      </c>
      <c r="W96" s="24">
        <f>INT((S96-1)/5+3)*5</f>
        <v>105</v>
      </c>
      <c r="X96" s="24">
        <f>INT(S96/5)*5+20</f>
        <v>110</v>
      </c>
      <c r="Y96" s="24">
        <v>16800</v>
      </c>
      <c r="AB96" s="24">
        <v>92</v>
      </c>
      <c r="AC96" s="27">
        <v>15</v>
      </c>
      <c r="AD96" s="27">
        <v>60</v>
      </c>
      <c r="AE96" s="27">
        <f>INDEX(章节关卡!$C$6:$C$20,芦花古楼!AC96)*芦花古楼!AD96</f>
        <v>7500</v>
      </c>
      <c r="AF96" s="24">
        <f t="shared" si="31"/>
        <v>110</v>
      </c>
      <c r="AG96" s="24">
        <f t="shared" si="32"/>
        <v>110</v>
      </c>
      <c r="AH96" s="24">
        <v>16800</v>
      </c>
      <c r="AK96" s="20">
        <v>91</v>
      </c>
      <c r="AL96" s="20">
        <v>72</v>
      </c>
      <c r="AN96" s="20">
        <v>91</v>
      </c>
      <c r="AO96" s="20">
        <f t="shared" si="33"/>
        <v>73</v>
      </c>
      <c r="AQ96" s="20">
        <v>91</v>
      </c>
      <c r="AR96" s="20">
        <f t="shared" si="34"/>
        <v>74</v>
      </c>
      <c r="AT96" s="20">
        <v>91</v>
      </c>
      <c r="AU96" s="20">
        <f t="shared" si="35"/>
        <v>75</v>
      </c>
      <c r="AX96" s="20">
        <v>91</v>
      </c>
      <c r="AY96" s="16">
        <f>SUMIFS($E$5:$E$104,$AL$6:$AL$105,"="&amp;AX96)+SUMIFS($N$5:$N$104,$AO$6:$AO$105,"="&amp;AX96)+SUMIFS($W$5:$W$104,$AR$6:$AR$105,"="&amp;AX96)+SUMIFS($AF$5:$AF$104,$AU$6:$AU$105,"="&amp;AX96)</f>
        <v>105</v>
      </c>
      <c r="AZ96" s="16">
        <f>INDEX($F$5:$F$104,MATCH(AX96,$AL$5:$AL$105,1)-1)+INDEX($O$5:$O$104,MATCH(AX96,$AO$5:$AO$105,1)-1)+INDEX($X$5:$X$104,MATCH(AX96,$AR$5:$AR$105,1)-1)+INDEX($AG$5:$AG$104,MATCH(AX96,$AU$5:$AU$105,1)-1)</f>
        <v>460</v>
      </c>
      <c r="BA96" s="16">
        <f>SUMIFS($G$5:$G$104,$AL$6:$AL$105,"="&amp;AX96)+SUMIFS($P$5:$P$104,$AO$6:$AO$105,"="&amp;AX96)+SUMIFS($Y$5:$Y$104,$AR$6:$AR$105,"="&amp;AX96)+SUMIFS($AH$5:$AH$104,$AU$6:$AU$105,"="&amp;AX96)</f>
        <v>17550</v>
      </c>
    </row>
    <row r="97" spans="1:53" ht="16.5" x14ac:dyDescent="0.2">
      <c r="A97" s="24">
        <v>93</v>
      </c>
      <c r="B97" s="27">
        <v>12</v>
      </c>
      <c r="C97" s="27">
        <v>30</v>
      </c>
      <c r="D97" s="27">
        <f>INDEX(章节关卡!$C$6:$C$20,芦花古楼!B97)*芦花古楼!C97</f>
        <v>1950</v>
      </c>
      <c r="E97" s="24">
        <f t="shared" si="27"/>
        <v>95</v>
      </c>
      <c r="F97" s="24">
        <f t="shared" si="28"/>
        <v>110</v>
      </c>
      <c r="G97" s="24">
        <v>16950</v>
      </c>
      <c r="J97" s="24">
        <v>93</v>
      </c>
      <c r="K97" s="27">
        <v>12</v>
      </c>
      <c r="L97" s="27">
        <v>45</v>
      </c>
      <c r="M97" s="27">
        <f>INDEX(章节关卡!$C$6:$C$20,芦花古楼!K97)*芦花古楼!L97</f>
        <v>2925</v>
      </c>
      <c r="N97" s="24">
        <f t="shared" si="29"/>
        <v>100</v>
      </c>
      <c r="O97" s="24">
        <f t="shared" si="30"/>
        <v>110</v>
      </c>
      <c r="P97" s="24">
        <v>16950</v>
      </c>
      <c r="S97" s="24">
        <v>93</v>
      </c>
      <c r="T97" s="27">
        <v>15</v>
      </c>
      <c r="U97" s="27">
        <v>60</v>
      </c>
      <c r="V97" s="27">
        <f>INDEX(章节关卡!$C$6:$C$20,芦花古楼!T97)*芦花古楼!U97</f>
        <v>7500</v>
      </c>
      <c r="W97" s="24">
        <f>INT((S97-1)/5+3)*5</f>
        <v>105</v>
      </c>
      <c r="X97" s="24">
        <f>INT(S97/5)*5+20</f>
        <v>110</v>
      </c>
      <c r="Y97" s="24">
        <v>16950</v>
      </c>
      <c r="AB97" s="24">
        <v>93</v>
      </c>
      <c r="AC97" s="27">
        <v>15</v>
      </c>
      <c r="AD97" s="27">
        <v>60</v>
      </c>
      <c r="AE97" s="27">
        <f>INDEX(章节关卡!$C$6:$C$20,芦花古楼!AC97)*芦花古楼!AD97</f>
        <v>7500</v>
      </c>
      <c r="AF97" s="24">
        <f t="shared" si="31"/>
        <v>110</v>
      </c>
      <c r="AG97" s="24">
        <f t="shared" si="32"/>
        <v>110</v>
      </c>
      <c r="AH97" s="24">
        <v>16950</v>
      </c>
      <c r="AK97" s="20">
        <v>92</v>
      </c>
      <c r="AL97" s="20">
        <v>75</v>
      </c>
      <c r="AN97" s="20">
        <v>92</v>
      </c>
      <c r="AO97" s="20">
        <f t="shared" si="33"/>
        <v>76</v>
      </c>
      <c r="AQ97" s="20">
        <v>92</v>
      </c>
      <c r="AR97" s="20">
        <f t="shared" si="34"/>
        <v>77</v>
      </c>
      <c r="AT97" s="20">
        <v>92</v>
      </c>
      <c r="AU97" s="20">
        <f t="shared" si="35"/>
        <v>78</v>
      </c>
      <c r="AX97" s="20">
        <v>92</v>
      </c>
      <c r="AY97" s="16">
        <f>SUMIFS($E$5:$E$104,$AL$6:$AL$105,"="&amp;AX97)+SUMIFS($N$5:$N$104,$AO$6:$AO$105,"="&amp;AX97)+SUMIFS($W$5:$W$104,$AR$6:$AR$105,"="&amp;AX97)+SUMIFS($AF$5:$AF$104,$AU$6:$AU$105,"="&amp;AX97)</f>
        <v>110</v>
      </c>
      <c r="AZ97" s="16">
        <f>INDEX($F$5:$F$104,MATCH(AX97,$AL$5:$AL$105,1)-1)+INDEX($O$5:$O$104,MATCH(AX97,$AO$5:$AO$105,1)-1)+INDEX($X$5:$X$104,MATCH(AX97,$AR$5:$AR$105,1)-1)+INDEX($AG$5:$AG$104,MATCH(AX97,$AU$5:$AU$105,1)-1)</f>
        <v>460</v>
      </c>
      <c r="BA97" s="16">
        <f>SUMIFS($G$5:$G$104,$AL$6:$AL$105,"="&amp;AX97)+SUMIFS($P$5:$P$104,$AO$6:$AO$105,"="&amp;AX97)+SUMIFS($Y$5:$Y$104,$AR$6:$AR$105,"="&amp;AX97)+SUMIFS($AH$5:$AH$104,$AU$6:$AU$105,"="&amp;AX97)</f>
        <v>17550</v>
      </c>
    </row>
    <row r="98" spans="1:53" ht="16.5" x14ac:dyDescent="0.2">
      <c r="A98" s="24">
        <v>94</v>
      </c>
      <c r="B98" s="27">
        <v>12</v>
      </c>
      <c r="C98" s="27">
        <v>30</v>
      </c>
      <c r="D98" s="27">
        <f>INDEX(章节关卡!$C$6:$C$20,芦花古楼!B98)*芦花古楼!C98</f>
        <v>1950</v>
      </c>
      <c r="E98" s="24">
        <f t="shared" si="27"/>
        <v>95</v>
      </c>
      <c r="F98" s="24">
        <f t="shared" si="28"/>
        <v>110</v>
      </c>
      <c r="G98" s="24">
        <v>17100</v>
      </c>
      <c r="J98" s="24">
        <v>94</v>
      </c>
      <c r="K98" s="27">
        <v>12</v>
      </c>
      <c r="L98" s="27">
        <v>45</v>
      </c>
      <c r="M98" s="27">
        <f>INDEX(章节关卡!$C$6:$C$20,芦花古楼!K98)*芦花古楼!L98</f>
        <v>2925</v>
      </c>
      <c r="N98" s="24">
        <f t="shared" si="29"/>
        <v>100</v>
      </c>
      <c r="O98" s="24">
        <f t="shared" si="30"/>
        <v>110</v>
      </c>
      <c r="P98" s="24">
        <v>17100</v>
      </c>
      <c r="S98" s="24">
        <v>94</v>
      </c>
      <c r="T98" s="27">
        <v>15</v>
      </c>
      <c r="U98" s="27">
        <v>60</v>
      </c>
      <c r="V98" s="27">
        <f>INDEX(章节关卡!$C$6:$C$20,芦花古楼!T98)*芦花古楼!U98</f>
        <v>7500</v>
      </c>
      <c r="W98" s="24">
        <f>INT((S98-1)/5+3)*5</f>
        <v>105</v>
      </c>
      <c r="X98" s="24">
        <f>INT(S98/5)*5+20</f>
        <v>110</v>
      </c>
      <c r="Y98" s="24">
        <v>17100</v>
      </c>
      <c r="AB98" s="24">
        <v>94</v>
      </c>
      <c r="AC98" s="27">
        <v>15</v>
      </c>
      <c r="AD98" s="27">
        <v>60</v>
      </c>
      <c r="AE98" s="27">
        <f>INDEX(章节关卡!$C$6:$C$20,芦花古楼!AC98)*芦花古楼!AD98</f>
        <v>7500</v>
      </c>
      <c r="AF98" s="24">
        <f t="shared" si="31"/>
        <v>110</v>
      </c>
      <c r="AG98" s="24">
        <f t="shared" si="32"/>
        <v>110</v>
      </c>
      <c r="AH98" s="24">
        <v>17100</v>
      </c>
      <c r="AK98" s="20">
        <v>93</v>
      </c>
      <c r="AL98" s="20">
        <v>78</v>
      </c>
      <c r="AN98" s="20">
        <v>93</v>
      </c>
      <c r="AO98" s="20">
        <f t="shared" si="33"/>
        <v>79</v>
      </c>
      <c r="AQ98" s="20">
        <v>93</v>
      </c>
      <c r="AR98" s="20">
        <f t="shared" si="34"/>
        <v>80</v>
      </c>
      <c r="AT98" s="20">
        <v>93</v>
      </c>
      <c r="AU98" s="20">
        <f t="shared" si="35"/>
        <v>81</v>
      </c>
      <c r="AX98" s="20">
        <v>93</v>
      </c>
      <c r="AY98" s="16">
        <f>SUMIFS($E$5:$E$104,$AL$6:$AL$105,"="&amp;AX98)+SUMIFS($N$5:$N$104,$AO$6:$AO$105,"="&amp;AX98)+SUMIFS($W$5:$W$104,$AR$6:$AR$105,"="&amp;AX98)+SUMIFS($AF$5:$AF$104,$AU$6:$AU$105,"="&amp;AX98)</f>
        <v>215</v>
      </c>
      <c r="AZ98" s="16">
        <f>INDEX($F$5:$F$104,MATCH(AX98,$AL$5:$AL$105,1)-1)+INDEX($O$5:$O$104,MATCH(AX98,$AO$5:$AO$105,1)-1)+INDEX($X$5:$X$104,MATCH(AX98,$AR$5:$AR$105,1)-1)+INDEX($AG$5:$AG$104,MATCH(AX98,$AU$5:$AU$105,1)-1)</f>
        <v>460</v>
      </c>
      <c r="BA98" s="16">
        <f>SUMIFS($G$5:$G$104,$AL$6:$AL$105,"="&amp;AX98)+SUMIFS($P$5:$P$104,$AO$6:$AO$105,"="&amp;AX98)+SUMIFS($Y$5:$Y$104,$AR$6:$AR$105,"="&amp;AX98)+SUMIFS($AH$5:$AH$104,$AU$6:$AU$105,"="&amp;AX98)</f>
        <v>35250</v>
      </c>
    </row>
    <row r="99" spans="1:53" ht="16.5" x14ac:dyDescent="0.2">
      <c r="A99" s="24">
        <v>95</v>
      </c>
      <c r="B99" s="27">
        <v>12</v>
      </c>
      <c r="C99" s="27">
        <v>30</v>
      </c>
      <c r="D99" s="27">
        <f>INDEX(章节关卡!$C$6:$C$20,芦花古楼!B99)*芦花古楼!C99</f>
        <v>1950</v>
      </c>
      <c r="E99" s="24">
        <f t="shared" si="27"/>
        <v>95</v>
      </c>
      <c r="F99" s="24">
        <f t="shared" si="28"/>
        <v>115</v>
      </c>
      <c r="G99" s="24">
        <v>17250</v>
      </c>
      <c r="J99" s="24">
        <v>95</v>
      </c>
      <c r="K99" s="27">
        <v>12</v>
      </c>
      <c r="L99" s="27">
        <v>45</v>
      </c>
      <c r="M99" s="27">
        <f>INDEX(章节关卡!$C$6:$C$20,芦花古楼!K99)*芦花古楼!L99</f>
        <v>2925</v>
      </c>
      <c r="N99" s="24">
        <f t="shared" si="29"/>
        <v>100</v>
      </c>
      <c r="O99" s="24">
        <f t="shared" si="30"/>
        <v>115</v>
      </c>
      <c r="P99" s="24">
        <v>17250</v>
      </c>
      <c r="S99" s="24">
        <v>95</v>
      </c>
      <c r="T99" s="27">
        <v>15</v>
      </c>
      <c r="U99" s="27">
        <v>60</v>
      </c>
      <c r="V99" s="27">
        <f>INDEX(章节关卡!$C$6:$C$20,芦花古楼!T99)*芦花古楼!U99</f>
        <v>7500</v>
      </c>
      <c r="W99" s="24">
        <f>INT((S99-1)/5+3)*5</f>
        <v>105</v>
      </c>
      <c r="X99" s="24">
        <f>INT(S99/5)*5+20</f>
        <v>115</v>
      </c>
      <c r="Y99" s="24">
        <v>17250</v>
      </c>
      <c r="AB99" s="24">
        <v>95</v>
      </c>
      <c r="AC99" s="27">
        <v>15</v>
      </c>
      <c r="AD99" s="27">
        <v>60</v>
      </c>
      <c r="AE99" s="27">
        <f>INDEX(章节关卡!$C$6:$C$20,芦花古楼!AC99)*芦花古楼!AD99</f>
        <v>7500</v>
      </c>
      <c r="AF99" s="24">
        <f t="shared" si="31"/>
        <v>110</v>
      </c>
      <c r="AG99" s="24">
        <f t="shared" si="32"/>
        <v>115</v>
      </c>
      <c r="AH99" s="24">
        <v>17250</v>
      </c>
      <c r="AK99" s="20">
        <v>94</v>
      </c>
      <c r="AL99" s="20">
        <v>81</v>
      </c>
      <c r="AN99" s="20">
        <v>94</v>
      </c>
      <c r="AO99" s="20">
        <f t="shared" si="33"/>
        <v>82</v>
      </c>
      <c r="AQ99" s="20">
        <v>94</v>
      </c>
      <c r="AR99" s="20">
        <f t="shared" si="34"/>
        <v>83</v>
      </c>
      <c r="AT99" s="20">
        <v>94</v>
      </c>
      <c r="AU99" s="20">
        <f t="shared" si="35"/>
        <v>84</v>
      </c>
      <c r="AX99" s="20">
        <v>94</v>
      </c>
      <c r="AY99" s="16">
        <f>SUMIFS($E$5:$E$104,$AL$6:$AL$105,"="&amp;AX99)+SUMIFS($N$5:$N$104,$AO$6:$AO$105,"="&amp;AX99)+SUMIFS($W$5:$W$104,$AR$6:$AR$105,"="&amp;AX99)+SUMIFS($AF$5:$AF$104,$AU$6:$AU$105,"="&amp;AX99)</f>
        <v>105</v>
      </c>
      <c r="AZ99" s="16">
        <f>INDEX($F$5:$F$104,MATCH(AX99,$AL$5:$AL$105,1)-1)+INDEX($O$5:$O$104,MATCH(AX99,$AO$5:$AO$105,1)-1)+INDEX($X$5:$X$104,MATCH(AX99,$AR$5:$AR$105,1)-1)+INDEX($AG$5:$AG$104,MATCH(AX99,$AU$5:$AU$105,1)-1)</f>
        <v>460</v>
      </c>
      <c r="BA99" s="16">
        <f>SUMIFS($G$5:$G$104,$AL$6:$AL$105,"="&amp;AX99)+SUMIFS($P$5:$P$104,$AO$6:$AO$105,"="&amp;AX99)+SUMIFS($Y$5:$Y$104,$AR$6:$AR$105,"="&amp;AX99)+SUMIFS($AH$5:$AH$104,$AU$6:$AU$105,"="&amp;AX99)</f>
        <v>17700</v>
      </c>
    </row>
    <row r="100" spans="1:53" ht="16.5" x14ac:dyDescent="0.2">
      <c r="A100" s="24">
        <v>96</v>
      </c>
      <c r="B100" s="27">
        <v>12</v>
      </c>
      <c r="C100" s="27">
        <v>30</v>
      </c>
      <c r="D100" s="27">
        <f>INDEX(章节关卡!$C$6:$C$20,芦花古楼!B100)*芦花古楼!C100</f>
        <v>1950</v>
      </c>
      <c r="E100" s="24">
        <f t="shared" si="27"/>
        <v>100</v>
      </c>
      <c r="F100" s="24">
        <f t="shared" si="28"/>
        <v>115</v>
      </c>
      <c r="G100" s="24">
        <v>17400</v>
      </c>
      <c r="J100" s="24">
        <v>96</v>
      </c>
      <c r="K100" s="27">
        <v>12</v>
      </c>
      <c r="L100" s="27">
        <v>45</v>
      </c>
      <c r="M100" s="27">
        <f>INDEX(章节关卡!$C$6:$C$20,芦花古楼!K100)*芦花古楼!L100</f>
        <v>2925</v>
      </c>
      <c r="N100" s="24">
        <f t="shared" si="29"/>
        <v>105</v>
      </c>
      <c r="O100" s="24">
        <f t="shared" si="30"/>
        <v>115</v>
      </c>
      <c r="P100" s="24">
        <v>17400</v>
      </c>
      <c r="S100" s="24">
        <v>96</v>
      </c>
      <c r="T100" s="27">
        <v>15</v>
      </c>
      <c r="U100" s="27">
        <v>60</v>
      </c>
      <c r="V100" s="27">
        <f>INDEX(章节关卡!$C$6:$C$20,芦花古楼!T100)*芦花古楼!U100</f>
        <v>7500</v>
      </c>
      <c r="W100" s="24">
        <f>INT((S100-1)/5+3)*5</f>
        <v>110</v>
      </c>
      <c r="X100" s="24">
        <f>INT(S100/5)*5+20</f>
        <v>115</v>
      </c>
      <c r="Y100" s="24">
        <v>17400</v>
      </c>
      <c r="AB100" s="24">
        <v>96</v>
      </c>
      <c r="AC100" s="27">
        <v>15</v>
      </c>
      <c r="AD100" s="27">
        <v>60</v>
      </c>
      <c r="AE100" s="27">
        <f>INDEX(章节关卡!$C$6:$C$20,芦花古楼!AC100)*芦花古楼!AD100</f>
        <v>7500</v>
      </c>
      <c r="AF100" s="24">
        <f t="shared" si="31"/>
        <v>115</v>
      </c>
      <c r="AG100" s="24">
        <f t="shared" si="32"/>
        <v>115</v>
      </c>
      <c r="AH100" s="24">
        <v>17400</v>
      </c>
      <c r="AK100" s="20">
        <v>95</v>
      </c>
      <c r="AL100" s="20">
        <v>84</v>
      </c>
      <c r="AN100" s="20">
        <v>95</v>
      </c>
      <c r="AO100" s="20">
        <f t="shared" si="33"/>
        <v>85</v>
      </c>
      <c r="AQ100" s="20">
        <v>95</v>
      </c>
      <c r="AR100" s="20">
        <f t="shared" si="34"/>
        <v>86</v>
      </c>
      <c r="AT100" s="20">
        <v>95</v>
      </c>
      <c r="AU100" s="20">
        <f t="shared" si="35"/>
        <v>87</v>
      </c>
      <c r="AX100" s="20">
        <v>95</v>
      </c>
      <c r="AY100" s="16">
        <f>SUMIFS($E$5:$E$104,$AL$6:$AL$105,"="&amp;AX100)+SUMIFS($N$5:$N$104,$AO$6:$AO$105,"="&amp;AX100)+SUMIFS($W$5:$W$104,$AR$6:$AR$105,"="&amp;AX100)+SUMIFS($AF$5:$AF$104,$AU$6:$AU$105,"="&amp;AX100)</f>
        <v>110</v>
      </c>
      <c r="AZ100" s="16">
        <f>INDEX($F$5:$F$104,MATCH(AX100,$AL$5:$AL$105,1)-1)+INDEX($O$5:$O$104,MATCH(AX100,$AO$5:$AO$105,1)-1)+INDEX($X$5:$X$104,MATCH(AX100,$AR$5:$AR$105,1)-1)+INDEX($AG$5:$AG$104,MATCH(AX100,$AU$5:$AU$105,1)-1)</f>
        <v>460</v>
      </c>
      <c r="BA100" s="16">
        <f>SUMIFS($G$5:$G$104,$AL$6:$AL$105,"="&amp;AX100)+SUMIFS($P$5:$P$104,$AO$6:$AO$105,"="&amp;AX100)+SUMIFS($Y$5:$Y$104,$AR$6:$AR$105,"="&amp;AX100)+SUMIFS($AH$5:$AH$104,$AU$6:$AU$105,"="&amp;AX100)</f>
        <v>17700</v>
      </c>
    </row>
    <row r="101" spans="1:53" ht="16.5" x14ac:dyDescent="0.2">
      <c r="A101" s="24">
        <v>97</v>
      </c>
      <c r="B101" s="27">
        <v>12</v>
      </c>
      <c r="C101" s="27">
        <v>30</v>
      </c>
      <c r="D101" s="27">
        <f>INDEX(章节关卡!$C$6:$C$20,芦花古楼!B101)*芦花古楼!C101</f>
        <v>1950</v>
      </c>
      <c r="E101" s="24">
        <f t="shared" si="27"/>
        <v>100</v>
      </c>
      <c r="F101" s="24">
        <f t="shared" si="28"/>
        <v>115</v>
      </c>
      <c r="G101" s="24">
        <v>17550</v>
      </c>
      <c r="J101" s="24">
        <v>97</v>
      </c>
      <c r="K101" s="27">
        <v>12</v>
      </c>
      <c r="L101" s="27">
        <v>45</v>
      </c>
      <c r="M101" s="27">
        <f>INDEX(章节关卡!$C$6:$C$20,芦花古楼!K101)*芦花古楼!L101</f>
        <v>2925</v>
      </c>
      <c r="N101" s="24">
        <f t="shared" si="29"/>
        <v>105</v>
      </c>
      <c r="O101" s="24">
        <f t="shared" si="30"/>
        <v>115</v>
      </c>
      <c r="P101" s="24">
        <v>17550</v>
      </c>
      <c r="S101" s="24">
        <v>97</v>
      </c>
      <c r="T101" s="27">
        <v>15</v>
      </c>
      <c r="U101" s="27">
        <v>60</v>
      </c>
      <c r="V101" s="27">
        <f>INDEX(章节关卡!$C$6:$C$20,芦花古楼!T101)*芦花古楼!U101</f>
        <v>7500</v>
      </c>
      <c r="W101" s="24">
        <f>INT((S101-1)/5+3)*5</f>
        <v>110</v>
      </c>
      <c r="X101" s="24">
        <f>INT(S101/5)*5+20</f>
        <v>115</v>
      </c>
      <c r="Y101" s="24">
        <v>17550</v>
      </c>
      <c r="AB101" s="24">
        <v>97</v>
      </c>
      <c r="AC101" s="27">
        <v>15</v>
      </c>
      <c r="AD101" s="27">
        <v>60</v>
      </c>
      <c r="AE101" s="27">
        <f>INDEX(章节关卡!$C$6:$C$20,芦花古楼!AC101)*芦花古楼!AD101</f>
        <v>7500</v>
      </c>
      <c r="AF101" s="24">
        <f t="shared" si="31"/>
        <v>115</v>
      </c>
      <c r="AG101" s="24">
        <f t="shared" si="32"/>
        <v>115</v>
      </c>
      <c r="AH101" s="24">
        <v>17550</v>
      </c>
      <c r="AK101" s="20">
        <v>96</v>
      </c>
      <c r="AL101" s="20">
        <v>87</v>
      </c>
      <c r="AN101" s="20">
        <v>96</v>
      </c>
      <c r="AO101" s="20">
        <f t="shared" si="33"/>
        <v>88</v>
      </c>
      <c r="AQ101" s="20">
        <v>96</v>
      </c>
      <c r="AR101" s="20">
        <f t="shared" si="34"/>
        <v>89</v>
      </c>
      <c r="AT101" s="20">
        <v>96</v>
      </c>
      <c r="AU101" s="20">
        <f t="shared" si="35"/>
        <v>90</v>
      </c>
      <c r="AX101" s="20">
        <v>96</v>
      </c>
      <c r="AY101" s="16">
        <f>SUMIFS($E$5:$E$104,$AL$6:$AL$105,"="&amp;AX101)+SUMIFS($N$5:$N$104,$AO$6:$AO$105,"="&amp;AX101)+SUMIFS($W$5:$W$104,$AR$6:$AR$105,"="&amp;AX101)+SUMIFS($AF$5:$AF$104,$AU$6:$AU$105,"="&amp;AX101)</f>
        <v>215</v>
      </c>
      <c r="AZ101" s="16">
        <f>INDEX($F$5:$F$104,MATCH(AX101,$AL$5:$AL$105,1)-1)+INDEX($O$5:$O$104,MATCH(AX101,$AO$5:$AO$105,1)-1)+INDEX($X$5:$X$104,MATCH(AX101,$AR$5:$AR$105,1)-1)+INDEX($AG$5:$AG$104,MATCH(AX101,$AU$5:$AU$105,1)-1)</f>
        <v>460</v>
      </c>
      <c r="BA101" s="16">
        <f>SUMIFS($G$5:$G$104,$AL$6:$AL$105,"="&amp;AX101)+SUMIFS($P$5:$P$104,$AO$6:$AO$105,"="&amp;AX101)+SUMIFS($Y$5:$Y$104,$AR$6:$AR$105,"="&amp;AX101)+SUMIFS($AH$5:$AH$104,$AU$6:$AU$105,"="&amp;AX101)</f>
        <v>35550</v>
      </c>
    </row>
    <row r="102" spans="1:53" ht="16.5" x14ac:dyDescent="0.2">
      <c r="A102" s="24">
        <v>98</v>
      </c>
      <c r="B102" s="27">
        <v>12</v>
      </c>
      <c r="C102" s="27">
        <v>30</v>
      </c>
      <c r="D102" s="27">
        <f>INDEX(章节关卡!$C$6:$C$20,芦花古楼!B102)*芦花古楼!C102</f>
        <v>1950</v>
      </c>
      <c r="E102" s="24">
        <f t="shared" si="27"/>
        <v>100</v>
      </c>
      <c r="F102" s="24">
        <f t="shared" si="28"/>
        <v>115</v>
      </c>
      <c r="G102" s="24">
        <v>17700</v>
      </c>
      <c r="J102" s="24">
        <v>98</v>
      </c>
      <c r="K102" s="27">
        <v>12</v>
      </c>
      <c r="L102" s="27">
        <v>45</v>
      </c>
      <c r="M102" s="27">
        <f>INDEX(章节关卡!$C$6:$C$20,芦花古楼!K102)*芦花古楼!L102</f>
        <v>2925</v>
      </c>
      <c r="N102" s="24">
        <f t="shared" si="29"/>
        <v>105</v>
      </c>
      <c r="O102" s="24">
        <f t="shared" si="30"/>
        <v>115</v>
      </c>
      <c r="P102" s="24">
        <v>17700</v>
      </c>
      <c r="S102" s="24">
        <v>98</v>
      </c>
      <c r="T102" s="27">
        <v>15</v>
      </c>
      <c r="U102" s="27">
        <v>60</v>
      </c>
      <c r="V102" s="27">
        <f>INDEX(章节关卡!$C$6:$C$20,芦花古楼!T102)*芦花古楼!U102</f>
        <v>7500</v>
      </c>
      <c r="W102" s="24">
        <f>INT((S102-1)/5+3)*5</f>
        <v>110</v>
      </c>
      <c r="X102" s="24">
        <f>INT(S102/5)*5+20</f>
        <v>115</v>
      </c>
      <c r="Y102" s="24">
        <v>17700</v>
      </c>
      <c r="AB102" s="24">
        <v>98</v>
      </c>
      <c r="AC102" s="27">
        <v>15</v>
      </c>
      <c r="AD102" s="27">
        <v>60</v>
      </c>
      <c r="AE102" s="27">
        <f>INDEX(章节关卡!$C$6:$C$20,芦花古楼!AC102)*芦花古楼!AD102</f>
        <v>7500</v>
      </c>
      <c r="AF102" s="24">
        <f t="shared" si="31"/>
        <v>115</v>
      </c>
      <c r="AG102" s="24">
        <f t="shared" si="32"/>
        <v>115</v>
      </c>
      <c r="AH102" s="24">
        <v>17700</v>
      </c>
      <c r="AK102" s="20">
        <v>97</v>
      </c>
      <c r="AL102" s="20">
        <v>90</v>
      </c>
      <c r="AN102" s="20">
        <v>97</v>
      </c>
      <c r="AO102" s="20">
        <f t="shared" si="33"/>
        <v>91</v>
      </c>
      <c r="AQ102" s="20">
        <v>97</v>
      </c>
      <c r="AR102" s="20">
        <f t="shared" si="34"/>
        <v>92</v>
      </c>
      <c r="AT102" s="20">
        <v>97</v>
      </c>
      <c r="AU102" s="20">
        <f t="shared" si="35"/>
        <v>93</v>
      </c>
      <c r="AX102" s="20">
        <v>97</v>
      </c>
      <c r="AY102" s="16">
        <f>SUMIFS($E$5:$E$104,$AL$6:$AL$105,"="&amp;AX102)+SUMIFS($N$5:$N$104,$AO$6:$AO$105,"="&amp;AX102)+SUMIFS($W$5:$W$104,$AR$6:$AR$105,"="&amp;AX102)+SUMIFS($AF$5:$AF$104,$AU$6:$AU$105,"="&amp;AX102)</f>
        <v>105</v>
      </c>
      <c r="AZ102" s="16">
        <f>INDEX($F$5:$F$104,MATCH(AX102,$AL$5:$AL$105,1)-1)+INDEX($O$5:$O$104,MATCH(AX102,$AO$5:$AO$105,1)-1)+INDEX($X$5:$X$104,MATCH(AX102,$AR$5:$AR$105,1)-1)+INDEX($AG$5:$AG$104,MATCH(AX102,$AU$5:$AU$105,1)-1)</f>
        <v>460</v>
      </c>
      <c r="BA102" s="16">
        <f>SUMIFS($G$5:$G$104,$AL$6:$AL$105,"="&amp;AX102)+SUMIFS($P$5:$P$104,$AO$6:$AO$105,"="&amp;AX102)+SUMIFS($Y$5:$Y$104,$AR$6:$AR$105,"="&amp;AX102)+SUMIFS($AH$5:$AH$104,$AU$6:$AU$105,"="&amp;AX102)</f>
        <v>17850</v>
      </c>
    </row>
    <row r="103" spans="1:53" ht="16.5" x14ac:dyDescent="0.2">
      <c r="A103" s="24">
        <v>99</v>
      </c>
      <c r="B103" s="27">
        <v>12</v>
      </c>
      <c r="C103" s="27">
        <v>30</v>
      </c>
      <c r="D103" s="27">
        <f>INDEX(章节关卡!$C$6:$C$20,芦花古楼!B103)*芦花古楼!C103</f>
        <v>1950</v>
      </c>
      <c r="E103" s="24">
        <f t="shared" si="27"/>
        <v>100</v>
      </c>
      <c r="F103" s="24">
        <f t="shared" si="28"/>
        <v>115</v>
      </c>
      <c r="G103" s="24">
        <v>17850</v>
      </c>
      <c r="J103" s="24">
        <v>99</v>
      </c>
      <c r="K103" s="27">
        <v>12</v>
      </c>
      <c r="L103" s="27">
        <v>45</v>
      </c>
      <c r="M103" s="27">
        <f>INDEX(章节关卡!$C$6:$C$20,芦花古楼!K103)*芦花古楼!L103</f>
        <v>2925</v>
      </c>
      <c r="N103" s="24">
        <f t="shared" si="29"/>
        <v>105</v>
      </c>
      <c r="O103" s="24">
        <f t="shared" si="30"/>
        <v>115</v>
      </c>
      <c r="P103" s="24">
        <v>17850</v>
      </c>
      <c r="S103" s="24">
        <v>99</v>
      </c>
      <c r="T103" s="27">
        <v>15</v>
      </c>
      <c r="U103" s="27">
        <v>60</v>
      </c>
      <c r="V103" s="27">
        <f>INDEX(章节关卡!$C$6:$C$20,芦花古楼!T103)*芦花古楼!U103</f>
        <v>7500</v>
      </c>
      <c r="W103" s="24">
        <f>INT((S103-1)/5+3)*5</f>
        <v>110</v>
      </c>
      <c r="X103" s="24">
        <f>INT(S103/5)*5+20</f>
        <v>115</v>
      </c>
      <c r="Y103" s="24">
        <v>17850</v>
      </c>
      <c r="AB103" s="24">
        <v>99</v>
      </c>
      <c r="AC103" s="27">
        <v>15</v>
      </c>
      <c r="AD103" s="27">
        <v>60</v>
      </c>
      <c r="AE103" s="27">
        <f>INDEX(章节关卡!$C$6:$C$20,芦花古楼!AC103)*芦花古楼!AD103</f>
        <v>7500</v>
      </c>
      <c r="AF103" s="24">
        <f t="shared" si="31"/>
        <v>115</v>
      </c>
      <c r="AG103" s="24">
        <f t="shared" si="32"/>
        <v>115</v>
      </c>
      <c r="AH103" s="24">
        <v>17850</v>
      </c>
      <c r="AK103" s="20">
        <v>98</v>
      </c>
      <c r="AL103" s="20">
        <v>93</v>
      </c>
      <c r="AN103" s="20">
        <v>98</v>
      </c>
      <c r="AO103" s="20">
        <f t="shared" si="33"/>
        <v>94</v>
      </c>
      <c r="AQ103" s="20">
        <v>98</v>
      </c>
      <c r="AR103" s="20">
        <f t="shared" si="34"/>
        <v>95</v>
      </c>
      <c r="AT103" s="20">
        <v>98</v>
      </c>
      <c r="AU103" s="20">
        <f t="shared" si="35"/>
        <v>96</v>
      </c>
      <c r="AX103" s="20">
        <v>98</v>
      </c>
      <c r="AY103" s="16">
        <f>SUMIFS($E$5:$E$104,$AL$6:$AL$105,"="&amp;AX103)+SUMIFS($N$5:$N$104,$AO$6:$AO$105,"="&amp;AX103)+SUMIFS($W$5:$W$104,$AR$6:$AR$105,"="&amp;AX103)+SUMIFS($AF$5:$AF$104,$AU$6:$AU$105,"="&amp;AX103)</f>
        <v>110</v>
      </c>
      <c r="AZ103" s="16">
        <f>INDEX($F$5:$F$104,MATCH(AX103,$AL$5:$AL$105,1)-1)+INDEX($O$5:$O$104,MATCH(AX103,$AO$5:$AO$105,1)-1)+INDEX($X$5:$X$104,MATCH(AX103,$AR$5:$AR$105,1)-1)+INDEX($AG$5:$AG$104,MATCH(AX103,$AU$5:$AU$105,1)-1)</f>
        <v>460</v>
      </c>
      <c r="BA103" s="16">
        <f>SUMIFS($G$5:$G$104,$AL$6:$AL$105,"="&amp;AX103)+SUMIFS($P$5:$P$104,$AO$6:$AO$105,"="&amp;AX103)+SUMIFS($Y$5:$Y$104,$AR$6:$AR$105,"="&amp;AX103)+SUMIFS($AH$5:$AH$104,$AU$6:$AU$105,"="&amp;AX103)</f>
        <v>17850</v>
      </c>
    </row>
    <row r="104" spans="1:53" ht="16.5" x14ac:dyDescent="0.2">
      <c r="A104" s="24">
        <v>100</v>
      </c>
      <c r="B104" s="27">
        <v>13</v>
      </c>
      <c r="C104" s="27">
        <v>30</v>
      </c>
      <c r="D104" s="27">
        <f>INDEX(章节关卡!$C$6:$C$20,芦花古楼!B104)*芦花古楼!C104</f>
        <v>2400</v>
      </c>
      <c r="E104" s="24">
        <f t="shared" si="27"/>
        <v>100</v>
      </c>
      <c r="F104" s="24">
        <f t="shared" si="28"/>
        <v>120</v>
      </c>
      <c r="G104" s="24">
        <v>18000</v>
      </c>
      <c r="J104" s="24">
        <v>100</v>
      </c>
      <c r="K104" s="27">
        <v>13</v>
      </c>
      <c r="L104" s="27">
        <v>45</v>
      </c>
      <c r="M104" s="27">
        <f>INDEX(章节关卡!$C$6:$C$20,芦花古楼!K104)*芦花古楼!L104</f>
        <v>3600</v>
      </c>
      <c r="N104" s="24">
        <f t="shared" si="29"/>
        <v>105</v>
      </c>
      <c r="O104" s="24">
        <f t="shared" si="30"/>
        <v>120</v>
      </c>
      <c r="P104" s="24">
        <v>18000</v>
      </c>
      <c r="S104" s="24">
        <v>100</v>
      </c>
      <c r="T104" s="27">
        <v>15</v>
      </c>
      <c r="U104" s="27">
        <v>60</v>
      </c>
      <c r="V104" s="27">
        <f>INDEX(章节关卡!$C$6:$C$20,芦花古楼!T104)*芦花古楼!U104</f>
        <v>7500</v>
      </c>
      <c r="W104" s="24">
        <f>INT((S104-1)/5+3)*5</f>
        <v>110</v>
      </c>
      <c r="X104" s="24">
        <f>INT(S104/5)*5+20</f>
        <v>120</v>
      </c>
      <c r="Y104" s="24">
        <v>18000</v>
      </c>
      <c r="AB104" s="24">
        <v>100</v>
      </c>
      <c r="AC104" s="27">
        <v>15</v>
      </c>
      <c r="AD104" s="27">
        <v>60</v>
      </c>
      <c r="AE104" s="27">
        <f>INDEX(章节关卡!$C$6:$C$20,芦花古楼!AC104)*芦花古楼!AD104</f>
        <v>7500</v>
      </c>
      <c r="AF104" s="24">
        <f t="shared" si="31"/>
        <v>115</v>
      </c>
      <c r="AG104" s="24">
        <f t="shared" si="32"/>
        <v>120</v>
      </c>
      <c r="AH104" s="24">
        <v>18000</v>
      </c>
      <c r="AK104" s="20">
        <v>99</v>
      </c>
      <c r="AL104" s="20">
        <v>96</v>
      </c>
      <c r="AN104" s="20">
        <v>99</v>
      </c>
      <c r="AO104" s="20">
        <f t="shared" si="33"/>
        <v>97</v>
      </c>
      <c r="AQ104" s="20">
        <v>99</v>
      </c>
      <c r="AR104" s="20">
        <f t="shared" si="34"/>
        <v>98</v>
      </c>
      <c r="AT104" s="20">
        <v>99</v>
      </c>
      <c r="AU104" s="20">
        <f t="shared" si="35"/>
        <v>99</v>
      </c>
      <c r="AX104" s="20">
        <v>99</v>
      </c>
      <c r="AY104" s="16">
        <f>SUMIFS($E$5:$E$104,$AL$6:$AL$105,"="&amp;AX104)+SUMIFS($N$5:$N$104,$AO$6:$AO$105,"="&amp;AX104)+SUMIFS($W$5:$W$104,$AR$6:$AR$105,"="&amp;AX104)+SUMIFS($AF$5:$AF$104,$AU$6:$AU$105,"="&amp;AX104)</f>
        <v>215</v>
      </c>
      <c r="AZ104" s="16">
        <f>INDEX($F$5:$F$104,MATCH(AX104,$AL$5:$AL$105,1)-1)+INDEX($O$5:$O$104,MATCH(AX104,$AO$5:$AO$105,1)-1)+INDEX($X$5:$X$104,MATCH(AX104,$AR$5:$AR$105,1)-1)+INDEX($AG$5:$AG$104,MATCH(AX104,$AU$5:$AU$105,1)-1)</f>
        <v>465</v>
      </c>
      <c r="BA104" s="16">
        <f>SUMIFS($G$5:$G$104,$AL$6:$AL$105,"="&amp;AX104)+SUMIFS($P$5:$P$104,$AO$6:$AO$105,"="&amp;AX104)+SUMIFS($Y$5:$Y$104,$AR$6:$AR$105,"="&amp;AX104)+SUMIFS($AH$5:$AH$104,$AU$6:$AU$105,"="&amp;AX104)</f>
        <v>35850</v>
      </c>
    </row>
    <row r="105" spans="1:53" ht="16.5" x14ac:dyDescent="0.2">
      <c r="AK105" s="20">
        <v>100</v>
      </c>
      <c r="AL105" s="20">
        <v>99</v>
      </c>
      <c r="AN105" s="20">
        <v>100</v>
      </c>
      <c r="AO105" s="20">
        <f t="shared" si="33"/>
        <v>100</v>
      </c>
      <c r="AQ105" s="20">
        <v>100</v>
      </c>
      <c r="AR105" s="20">
        <f t="shared" si="34"/>
        <v>101</v>
      </c>
      <c r="AT105" s="20">
        <v>100</v>
      </c>
      <c r="AU105" s="20">
        <f t="shared" si="35"/>
        <v>102</v>
      </c>
      <c r="AX105" s="20">
        <v>100</v>
      </c>
      <c r="AY105" s="16">
        <f>SUMIFS($E$5:$E$104,$AL$6:$AL$105,"="&amp;AX105)+SUMIFS($N$5:$N$104,$AO$6:$AO$105,"="&amp;AX105)+SUMIFS($W$5:$W$104,$AR$6:$AR$105,"="&amp;AX105)+SUMIFS($AF$5:$AF$104,$AU$6:$AU$105,"="&amp;AX105)</f>
        <v>105</v>
      </c>
      <c r="AZ105" s="16">
        <f>INDEX($F$5:$F$104,MATCH(AX105,$AL$5:$AL$105,1)-1)+INDEX($O$5:$O$104,MATCH(AX105,$AO$5:$AO$105,1)-1)+INDEX($X$5:$X$104,MATCH(AX105,$AR$5:$AR$105,1)-1)+INDEX($AG$5:$AG$104,MATCH(AX105,$AU$5:$AU$105,1)-1)</f>
        <v>470</v>
      </c>
      <c r="BA105" s="16">
        <f>SUMIFS($G$5:$G$104,$AL$6:$AL$105,"="&amp;AX105)+SUMIFS($P$5:$P$104,$AO$6:$AO$105,"="&amp;AX105)+SUMIFS($Y$5:$Y$104,$AR$6:$AR$105,"="&amp;AX105)+SUMIFS($AH$5:$AH$104,$AU$6:$AU$105,"="&amp;AX105)</f>
        <v>18000</v>
      </c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topLeftCell="B43" workbookViewId="0">
      <selection activeCell="L46" sqref="L46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49" t="s">
        <v>93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x14ac:dyDescent="0.2">
      <c r="N3">
        <f>SUM(N5:N13)</f>
        <v>21.5</v>
      </c>
    </row>
    <row r="4" spans="1:20" ht="17.25" x14ac:dyDescent="0.2">
      <c r="A4" s="12" t="s">
        <v>44</v>
      </c>
      <c r="B4" s="12" t="s">
        <v>45</v>
      </c>
      <c r="I4" s="28" t="s">
        <v>212</v>
      </c>
      <c r="J4" s="27">
        <v>1</v>
      </c>
      <c r="N4" s="12" t="s">
        <v>58</v>
      </c>
      <c r="O4" s="12" t="s">
        <v>56</v>
      </c>
      <c r="P4" s="12" t="s">
        <v>57</v>
      </c>
      <c r="T4" s="17"/>
    </row>
    <row r="5" spans="1:20" ht="16.5" customHeight="1" x14ac:dyDescent="0.2">
      <c r="A5" s="19">
        <v>1</v>
      </c>
      <c r="B5" s="19">
        <v>50</v>
      </c>
      <c r="D5" s="53" t="s">
        <v>50</v>
      </c>
      <c r="E5" s="53"/>
      <c r="F5" s="53"/>
      <c r="G5" s="53"/>
      <c r="I5" s="15" t="s">
        <v>51</v>
      </c>
      <c r="J5" s="16">
        <f>SUMIFS(章节关卡!$AN$5:$AN$200,章节关卡!$AL$5:$AL$200,"="&amp;分段产出计算!J4)</f>
        <v>700</v>
      </c>
      <c r="N5" s="19">
        <v>1</v>
      </c>
      <c r="O5" s="22">
        <f>N5/N$3</f>
        <v>4.6511627906976744E-2</v>
      </c>
      <c r="P5" s="16">
        <f>INT($J$8*O5/5)*5</f>
        <v>75</v>
      </c>
      <c r="T5" s="17"/>
    </row>
    <row r="6" spans="1:20" ht="16.5" x14ac:dyDescent="0.2">
      <c r="A6" s="19">
        <v>2</v>
      </c>
      <c r="B6" s="19">
        <v>60</v>
      </c>
      <c r="D6" s="53"/>
      <c r="E6" s="53"/>
      <c r="F6" s="53"/>
      <c r="G6" s="53"/>
      <c r="I6" s="15" t="s">
        <v>52</v>
      </c>
      <c r="J6" s="19">
        <v>60</v>
      </c>
      <c r="K6" s="16">
        <f>INDEX(章节关卡!$C$6:$C$20,分段产出计算!J4)*J6</f>
        <v>300</v>
      </c>
      <c r="N6" s="19">
        <v>1.25</v>
      </c>
      <c r="O6" s="22">
        <f t="shared" ref="O6:O13" si="0">N6/N$3</f>
        <v>5.8139534883720929E-2</v>
      </c>
      <c r="P6" s="16">
        <f t="shared" ref="P6:P13" si="1">INT($J$8*O6/5)*5</f>
        <v>95</v>
      </c>
      <c r="T6" s="17"/>
    </row>
    <row r="7" spans="1:20" ht="16.5" x14ac:dyDescent="0.2">
      <c r="A7" s="19">
        <v>3</v>
      </c>
      <c r="B7" s="19">
        <v>75</v>
      </c>
      <c r="D7" s="53"/>
      <c r="E7" s="53"/>
      <c r="F7" s="53"/>
      <c r="G7" s="53"/>
      <c r="I7" s="15" t="s">
        <v>55</v>
      </c>
      <c r="J7" s="21">
        <v>0.4</v>
      </c>
      <c r="K7" s="16">
        <f>J8*J7</f>
        <v>666.66666666666674</v>
      </c>
      <c r="N7" s="19">
        <v>1.5</v>
      </c>
      <c r="O7" s="22">
        <f t="shared" si="0"/>
        <v>6.9767441860465115E-2</v>
      </c>
      <c r="P7" s="16">
        <f t="shared" si="1"/>
        <v>115</v>
      </c>
      <c r="T7" s="17"/>
    </row>
    <row r="8" spans="1:20" ht="16.5" x14ac:dyDescent="0.2">
      <c r="A8" s="19">
        <v>4</v>
      </c>
      <c r="B8" s="19">
        <v>85</v>
      </c>
      <c r="D8" s="53"/>
      <c r="E8" s="53"/>
      <c r="F8" s="53"/>
      <c r="G8" s="53"/>
      <c r="I8" s="15" t="s">
        <v>53</v>
      </c>
      <c r="J8" s="16">
        <f>(J5+K6)/(1-J7)</f>
        <v>1666.6666666666667</v>
      </c>
      <c r="N8" s="19">
        <v>1.75</v>
      </c>
      <c r="O8" s="22">
        <f t="shared" si="0"/>
        <v>8.1395348837209308E-2</v>
      </c>
      <c r="P8" s="16">
        <f t="shared" si="1"/>
        <v>135</v>
      </c>
      <c r="T8" s="17"/>
    </row>
    <row r="9" spans="1:20" ht="16.5" x14ac:dyDescent="0.2">
      <c r="A9" s="19">
        <v>5</v>
      </c>
      <c r="B9" s="19">
        <v>100</v>
      </c>
      <c r="D9" s="53"/>
      <c r="E9" s="53"/>
      <c r="F9" s="53"/>
      <c r="G9" s="53"/>
      <c r="N9" s="19">
        <v>2</v>
      </c>
      <c r="O9" s="22">
        <f t="shared" si="0"/>
        <v>9.3023255813953487E-2</v>
      </c>
      <c r="P9" s="16">
        <f t="shared" si="1"/>
        <v>155</v>
      </c>
      <c r="T9" s="17"/>
    </row>
    <row r="10" spans="1:20" ht="16.5" x14ac:dyDescent="0.2">
      <c r="A10" s="19">
        <v>6</v>
      </c>
      <c r="B10" s="19">
        <v>125</v>
      </c>
      <c r="D10" s="53"/>
      <c r="E10" s="53"/>
      <c r="F10" s="53"/>
      <c r="G10" s="53"/>
      <c r="N10" s="19">
        <v>2.5</v>
      </c>
      <c r="O10" s="22">
        <f t="shared" si="0"/>
        <v>0.11627906976744186</v>
      </c>
      <c r="P10" s="16">
        <f t="shared" si="1"/>
        <v>190</v>
      </c>
      <c r="T10" s="17"/>
    </row>
    <row r="11" spans="1:20" ht="16.5" x14ac:dyDescent="0.2">
      <c r="A11" s="19">
        <v>7</v>
      </c>
      <c r="B11" s="19">
        <v>150</v>
      </c>
      <c r="D11" s="53"/>
      <c r="E11" s="53"/>
      <c r="F11" s="53"/>
      <c r="G11" s="53"/>
      <c r="N11" s="19">
        <v>3</v>
      </c>
      <c r="O11" s="22">
        <f t="shared" si="0"/>
        <v>0.13953488372093023</v>
      </c>
      <c r="P11" s="16">
        <f t="shared" si="1"/>
        <v>230</v>
      </c>
      <c r="T11" s="17"/>
    </row>
    <row r="12" spans="1:20" ht="16.5" x14ac:dyDescent="0.2">
      <c r="A12" s="19">
        <v>8</v>
      </c>
      <c r="B12" s="19">
        <v>175</v>
      </c>
      <c r="D12" s="53"/>
      <c r="E12" s="53"/>
      <c r="F12" s="53"/>
      <c r="G12" s="53"/>
      <c r="N12" s="19">
        <v>3.5</v>
      </c>
      <c r="O12" s="22">
        <f t="shared" si="0"/>
        <v>0.16279069767441862</v>
      </c>
      <c r="P12" s="16">
        <f t="shared" si="1"/>
        <v>270</v>
      </c>
      <c r="T12" s="17"/>
    </row>
    <row r="13" spans="1:20" ht="16.5" x14ac:dyDescent="0.2">
      <c r="A13" s="19">
        <v>9</v>
      </c>
      <c r="B13" s="19">
        <v>250</v>
      </c>
      <c r="D13" s="53"/>
      <c r="E13" s="53"/>
      <c r="F13" s="53"/>
      <c r="G13" s="53"/>
      <c r="N13" s="19">
        <v>5</v>
      </c>
      <c r="O13" s="22">
        <f t="shared" si="0"/>
        <v>0.23255813953488372</v>
      </c>
      <c r="P13" s="16">
        <f t="shared" si="1"/>
        <v>385</v>
      </c>
      <c r="T13" s="17"/>
    </row>
    <row r="14" spans="1:2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M14" s="17"/>
      <c r="N14" s="17"/>
      <c r="O14" s="17"/>
      <c r="P14" s="17"/>
    </row>
    <row r="15" spans="1:2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M15" s="17"/>
      <c r="O15" s="17"/>
      <c r="P15" s="17"/>
    </row>
    <row r="16" spans="1:2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M16" s="17"/>
      <c r="N16" s="17">
        <f>SUM(N18:N27)</f>
        <v>14.6</v>
      </c>
      <c r="O16" s="17"/>
      <c r="P16" s="17"/>
    </row>
    <row r="17" spans="1:16" ht="17.25" x14ac:dyDescent="0.2">
      <c r="A17" s="17"/>
      <c r="B17" s="17"/>
      <c r="C17" s="17"/>
      <c r="D17" s="17"/>
      <c r="E17" s="17"/>
      <c r="F17" s="17"/>
      <c r="G17" s="17"/>
      <c r="H17" s="17"/>
      <c r="I17" s="28" t="s">
        <v>212</v>
      </c>
      <c r="J17" s="27">
        <v>2</v>
      </c>
      <c r="K17" s="28" t="s">
        <v>213</v>
      </c>
      <c r="L17" s="27">
        <v>1</v>
      </c>
      <c r="M17" s="17"/>
      <c r="N17" s="12" t="s">
        <v>58</v>
      </c>
      <c r="O17" s="12" t="s">
        <v>56</v>
      </c>
      <c r="P17" s="12" t="s">
        <v>57</v>
      </c>
    </row>
    <row r="18" spans="1:16" ht="16.5" x14ac:dyDescent="0.2">
      <c r="A18" s="19">
        <v>10</v>
      </c>
      <c r="B18" s="19">
        <v>310</v>
      </c>
      <c r="D18" s="54" t="s">
        <v>59</v>
      </c>
      <c r="E18" s="55"/>
      <c r="F18" s="55"/>
      <c r="G18" s="56"/>
      <c r="I18" s="15" t="s">
        <v>61</v>
      </c>
      <c r="J18" s="16">
        <f>SUMIFS(章节关卡!$AN$5:$AN$200,章节关卡!$AL$5:$AL$200,"="&amp;分段产出计算!J17)</f>
        <v>1260</v>
      </c>
      <c r="K18" s="15" t="s">
        <v>60</v>
      </c>
      <c r="L18" s="16">
        <f>SUMIFS(章节关卡!$AV$5:$AV$214,章节关卡!$AT$5:$AT$214,"="&amp;分段产出计算!L17)</f>
        <v>1200</v>
      </c>
      <c r="N18" s="19">
        <v>1</v>
      </c>
      <c r="O18" s="23">
        <f>N18/$N$16</f>
        <v>6.8493150684931503E-2</v>
      </c>
      <c r="P18" s="19">
        <f>INT($J$22*O18/5)*5</f>
        <v>405</v>
      </c>
    </row>
    <row r="19" spans="1:16" ht="16.5" x14ac:dyDescent="0.2">
      <c r="A19" s="19">
        <v>11</v>
      </c>
      <c r="B19" s="19">
        <v>340</v>
      </c>
      <c r="D19" s="57"/>
      <c r="E19" s="58"/>
      <c r="F19" s="58"/>
      <c r="G19" s="59"/>
      <c r="I19" s="15" t="s">
        <v>62</v>
      </c>
      <c r="J19" s="16">
        <f>SUM(芦花古楼!D5:D8)</f>
        <v>840</v>
      </c>
      <c r="N19" s="19">
        <v>1.1000000000000001</v>
      </c>
      <c r="O19" s="23">
        <f>N19/$N$16</f>
        <v>7.5342465753424667E-2</v>
      </c>
      <c r="P19" s="19">
        <f>INT($J$22*O19/5)*5</f>
        <v>445</v>
      </c>
    </row>
    <row r="20" spans="1:16" ht="16.5" x14ac:dyDescent="0.2">
      <c r="A20" s="19">
        <v>12</v>
      </c>
      <c r="B20" s="19">
        <v>370</v>
      </c>
      <c r="D20" s="57"/>
      <c r="E20" s="58"/>
      <c r="F20" s="58"/>
      <c r="G20" s="59"/>
      <c r="I20" s="15" t="s">
        <v>63</v>
      </c>
      <c r="J20" s="19">
        <v>120</v>
      </c>
      <c r="K20" s="16">
        <f>INDEX(章节关卡!$C$6:$C$20,分段产出计算!J17)*J20</f>
        <v>840</v>
      </c>
      <c r="N20" s="19">
        <v>1.2</v>
      </c>
      <c r="O20" s="23">
        <f>N20/$N$16</f>
        <v>8.2191780821917804E-2</v>
      </c>
      <c r="P20" s="19">
        <f>INT($J$22*O20/5)*5</f>
        <v>485</v>
      </c>
    </row>
    <row r="21" spans="1:16" ht="16.5" x14ac:dyDescent="0.2">
      <c r="A21" s="19">
        <v>13</v>
      </c>
      <c r="B21" s="19">
        <v>400</v>
      </c>
      <c r="D21" s="57"/>
      <c r="E21" s="58"/>
      <c r="F21" s="58"/>
      <c r="G21" s="59"/>
      <c r="I21" s="15" t="s">
        <v>55</v>
      </c>
      <c r="J21" s="21">
        <v>0.3</v>
      </c>
      <c r="K21" s="16">
        <f>J22*J21</f>
        <v>1774.2857142857144</v>
      </c>
      <c r="N21" s="19">
        <v>1.3</v>
      </c>
      <c r="O21" s="23">
        <f>N21/$N$16</f>
        <v>8.9041095890410968E-2</v>
      </c>
      <c r="P21" s="19">
        <f>INT($J$22*O21/5)*5</f>
        <v>525</v>
      </c>
    </row>
    <row r="22" spans="1:16" ht="16.5" x14ac:dyDescent="0.2">
      <c r="A22" s="19">
        <v>14</v>
      </c>
      <c r="B22" s="19">
        <v>430</v>
      </c>
      <c r="D22" s="57"/>
      <c r="E22" s="58"/>
      <c r="F22" s="58"/>
      <c r="G22" s="59"/>
      <c r="I22" s="15" t="s">
        <v>53</v>
      </c>
      <c r="J22" s="16">
        <f>(J18+L18+J19+K20)/(1-J21)</f>
        <v>5914.2857142857147</v>
      </c>
      <c r="N22" s="19">
        <v>1.4</v>
      </c>
      <c r="O22" s="23">
        <f>N22/$N$16</f>
        <v>9.5890410958904104E-2</v>
      </c>
      <c r="P22" s="19">
        <f>INT($J$22*O22/5)*5</f>
        <v>565</v>
      </c>
    </row>
    <row r="23" spans="1:16" ht="16.5" x14ac:dyDescent="0.2">
      <c r="A23" s="19">
        <v>15</v>
      </c>
      <c r="B23" s="19">
        <v>465</v>
      </c>
      <c r="D23" s="57"/>
      <c r="E23" s="58"/>
      <c r="F23" s="58"/>
      <c r="G23" s="59"/>
      <c r="N23" s="19">
        <v>1.5</v>
      </c>
      <c r="O23" s="23">
        <f>N23/$N$16</f>
        <v>0.10273972602739727</v>
      </c>
      <c r="P23" s="19">
        <f>INT($J$22*O23/5)*5</f>
        <v>605</v>
      </c>
    </row>
    <row r="24" spans="1:16" ht="16.5" x14ac:dyDescent="0.2">
      <c r="A24" s="19">
        <v>16</v>
      </c>
      <c r="B24" s="19">
        <v>495</v>
      </c>
      <c r="D24" s="57"/>
      <c r="E24" s="58"/>
      <c r="F24" s="58"/>
      <c r="G24" s="59"/>
      <c r="N24" s="19">
        <v>1.6</v>
      </c>
      <c r="O24" s="23">
        <f>N24/$N$16</f>
        <v>0.10958904109589042</v>
      </c>
      <c r="P24" s="19">
        <f>INT($J$22*O24/5)*5</f>
        <v>645</v>
      </c>
    </row>
    <row r="25" spans="1:16" ht="16.5" x14ac:dyDescent="0.2">
      <c r="A25" s="19">
        <v>17</v>
      </c>
      <c r="B25" s="19">
        <v>525</v>
      </c>
      <c r="D25" s="57"/>
      <c r="E25" s="58"/>
      <c r="F25" s="58"/>
      <c r="G25" s="59"/>
      <c r="N25" s="19">
        <v>1.7</v>
      </c>
      <c r="O25" s="23">
        <f>N25/$N$16</f>
        <v>0.11643835616438356</v>
      </c>
      <c r="P25" s="19">
        <f>INT($J$22*O25/5)*5</f>
        <v>685</v>
      </c>
    </row>
    <row r="26" spans="1:16" ht="16.5" x14ac:dyDescent="0.2">
      <c r="A26" s="19">
        <v>18</v>
      </c>
      <c r="B26" s="19">
        <v>555</v>
      </c>
      <c r="D26" s="57"/>
      <c r="E26" s="58"/>
      <c r="F26" s="58"/>
      <c r="G26" s="59"/>
      <c r="N26" s="19">
        <v>1.8</v>
      </c>
      <c r="O26" s="23">
        <f>N26/$N$16</f>
        <v>0.12328767123287672</v>
      </c>
      <c r="P26" s="19">
        <f>INT($J$22*O26/5)*5</f>
        <v>725</v>
      </c>
    </row>
    <row r="27" spans="1:16" ht="16.5" x14ac:dyDescent="0.2">
      <c r="A27" s="19">
        <v>19</v>
      </c>
      <c r="B27" s="19">
        <v>620</v>
      </c>
      <c r="D27" s="60"/>
      <c r="E27" s="61"/>
      <c r="F27" s="61"/>
      <c r="G27" s="62"/>
      <c r="N27" s="19">
        <v>2</v>
      </c>
      <c r="O27" s="23">
        <f>N27/$N$16</f>
        <v>0.13698630136986301</v>
      </c>
      <c r="P27" s="19">
        <f>INT($J$22*O27/5)*5</f>
        <v>810</v>
      </c>
    </row>
    <row r="28" spans="1: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M28" s="17"/>
      <c r="N28" s="17"/>
      <c r="O28" s="17"/>
      <c r="P28" s="17"/>
    </row>
    <row r="29" spans="1:1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M29" s="17"/>
      <c r="N29" s="17">
        <f>SUM(N31:N40)</f>
        <v>14.6</v>
      </c>
      <c r="O29" s="17"/>
      <c r="P29" s="17"/>
    </row>
    <row r="30" spans="1:16" ht="17.25" x14ac:dyDescent="0.2">
      <c r="A30" s="17"/>
      <c r="B30" s="17"/>
      <c r="C30" s="17"/>
      <c r="D30" s="17"/>
      <c r="E30" s="17"/>
      <c r="F30" s="17"/>
      <c r="G30" s="17"/>
      <c r="H30" s="17"/>
      <c r="I30" s="28" t="s">
        <v>212</v>
      </c>
      <c r="J30" s="27">
        <v>3</v>
      </c>
      <c r="K30" s="28" t="s">
        <v>213</v>
      </c>
      <c r="L30" s="27">
        <v>2</v>
      </c>
      <c r="M30" s="17"/>
      <c r="N30" s="12" t="s">
        <v>58</v>
      </c>
      <c r="O30" s="12" t="s">
        <v>56</v>
      </c>
      <c r="P30" s="12" t="s">
        <v>57</v>
      </c>
    </row>
    <row r="31" spans="1:16" ht="17.25" customHeight="1" x14ac:dyDescent="0.2">
      <c r="A31" s="19">
        <v>20</v>
      </c>
      <c r="B31" s="19">
        <v>660</v>
      </c>
      <c r="D31" s="54" t="s">
        <v>91</v>
      </c>
      <c r="E31" s="55"/>
      <c r="F31" s="55"/>
      <c r="G31" s="56"/>
      <c r="I31" s="15" t="s">
        <v>66</v>
      </c>
      <c r="J31" s="16">
        <f>SUMIFS(章节关卡!$AN$5:$AN$200,章节关卡!$AL$5:$AL$200,"="&amp;分段产出计算!J30)</f>
        <v>1400</v>
      </c>
      <c r="K31" s="15" t="s">
        <v>67</v>
      </c>
      <c r="L31" s="16">
        <f>SUMIFS(章节关卡!$AV$5:$AV$214,章节关卡!$AT$5:$AT$214,"="&amp;分段产出计算!L30)</f>
        <v>2520</v>
      </c>
      <c r="N31" s="19">
        <v>1</v>
      </c>
      <c r="O31" s="23">
        <f>N31/N$29</f>
        <v>6.8493150684931503E-2</v>
      </c>
      <c r="P31" s="19">
        <f>INT($J$35*O31/5)*5</f>
        <v>665</v>
      </c>
    </row>
    <row r="32" spans="1:16" ht="16.5" x14ac:dyDescent="0.2">
      <c r="A32" s="19">
        <v>21</v>
      </c>
      <c r="B32" s="19">
        <v>725</v>
      </c>
      <c r="D32" s="57"/>
      <c r="E32" s="58"/>
      <c r="F32" s="58"/>
      <c r="G32" s="59"/>
      <c r="I32" s="15" t="s">
        <v>68</v>
      </c>
      <c r="J32" s="16">
        <f>SUM(芦花古楼!D9:D11)</f>
        <v>900</v>
      </c>
      <c r="N32" s="19">
        <v>1.1000000000000001</v>
      </c>
      <c r="O32" s="23">
        <f t="shared" ref="O32:O40" si="2">N32/N$29</f>
        <v>7.5342465753424667E-2</v>
      </c>
      <c r="P32" s="19">
        <f>INT($J$35*O32/5)*5</f>
        <v>735</v>
      </c>
    </row>
    <row r="33" spans="1:16" ht="16.5" x14ac:dyDescent="0.2">
      <c r="A33" s="19">
        <v>22</v>
      </c>
      <c r="B33" s="19">
        <v>795</v>
      </c>
      <c r="D33" s="57"/>
      <c r="E33" s="58"/>
      <c r="F33" s="58"/>
      <c r="G33" s="59"/>
      <c r="I33" s="15" t="s">
        <v>69</v>
      </c>
      <c r="J33" s="19">
        <v>300</v>
      </c>
      <c r="K33" s="16">
        <f>章节关卡!C8*J33</f>
        <v>3000</v>
      </c>
      <c r="N33" s="19">
        <v>1.2</v>
      </c>
      <c r="O33" s="23">
        <f t="shared" si="2"/>
        <v>8.2191780821917804E-2</v>
      </c>
      <c r="P33" s="19">
        <f>INT($J$35*O33/5)*5</f>
        <v>800</v>
      </c>
    </row>
    <row r="34" spans="1:16" ht="16.5" x14ac:dyDescent="0.2">
      <c r="A34" s="19">
        <v>23</v>
      </c>
      <c r="B34" s="19">
        <v>860</v>
      </c>
      <c r="D34" s="57"/>
      <c r="E34" s="58"/>
      <c r="F34" s="58"/>
      <c r="G34" s="59"/>
      <c r="I34" s="15" t="s">
        <v>55</v>
      </c>
      <c r="J34" s="21">
        <v>0.2</v>
      </c>
      <c r="K34" s="16">
        <f>J35*J34</f>
        <v>1955</v>
      </c>
      <c r="N34" s="19">
        <v>1.3</v>
      </c>
      <c r="O34" s="23">
        <f t="shared" si="2"/>
        <v>8.9041095890410968E-2</v>
      </c>
      <c r="P34" s="19">
        <f>INT($J$35*O34/5)*5</f>
        <v>870</v>
      </c>
    </row>
    <row r="35" spans="1:16" ht="16.5" x14ac:dyDescent="0.2">
      <c r="A35" s="19">
        <v>24</v>
      </c>
      <c r="B35" s="19">
        <v>925</v>
      </c>
      <c r="D35" s="57"/>
      <c r="E35" s="58"/>
      <c r="F35" s="58"/>
      <c r="G35" s="59"/>
      <c r="I35" s="15" t="s">
        <v>54</v>
      </c>
      <c r="J35" s="16">
        <f>(J31+L31+J32+K33)/(1-J34)</f>
        <v>9775</v>
      </c>
      <c r="N35" s="19">
        <v>1.4</v>
      </c>
      <c r="O35" s="23">
        <f t="shared" si="2"/>
        <v>9.5890410958904104E-2</v>
      </c>
      <c r="P35" s="19">
        <f>INT($J$35*O35/5)*5</f>
        <v>935</v>
      </c>
    </row>
    <row r="36" spans="1:16" ht="16.5" x14ac:dyDescent="0.2">
      <c r="A36" s="19">
        <v>25</v>
      </c>
      <c r="B36" s="19">
        <v>995</v>
      </c>
      <c r="D36" s="57"/>
      <c r="E36" s="58"/>
      <c r="F36" s="58"/>
      <c r="G36" s="59"/>
      <c r="N36" s="19">
        <v>1.5</v>
      </c>
      <c r="O36" s="23">
        <f t="shared" si="2"/>
        <v>0.10273972602739727</v>
      </c>
      <c r="P36" s="19">
        <f>INT($J$35*O36/5)*5</f>
        <v>1000</v>
      </c>
    </row>
    <row r="37" spans="1:16" ht="16.5" x14ac:dyDescent="0.2">
      <c r="A37" s="19">
        <v>26</v>
      </c>
      <c r="B37" s="19">
        <v>1060</v>
      </c>
      <c r="D37" s="57"/>
      <c r="E37" s="58"/>
      <c r="F37" s="58"/>
      <c r="G37" s="59"/>
      <c r="N37" s="19">
        <v>1.6</v>
      </c>
      <c r="O37" s="23">
        <f t="shared" si="2"/>
        <v>0.10958904109589042</v>
      </c>
      <c r="P37" s="19">
        <f>INT($J$35*O37/5)*5</f>
        <v>1070</v>
      </c>
    </row>
    <row r="38" spans="1:16" ht="16.5" x14ac:dyDescent="0.2">
      <c r="A38" s="19">
        <v>27</v>
      </c>
      <c r="B38" s="19">
        <v>1125</v>
      </c>
      <c r="D38" s="57"/>
      <c r="E38" s="58"/>
      <c r="F38" s="58"/>
      <c r="G38" s="59"/>
      <c r="N38" s="19">
        <v>1.7</v>
      </c>
      <c r="O38" s="23">
        <f t="shared" si="2"/>
        <v>0.11643835616438356</v>
      </c>
      <c r="P38" s="19">
        <f>INT($J$35*O38/5)*5</f>
        <v>1135</v>
      </c>
    </row>
    <row r="39" spans="1:16" ht="16.5" x14ac:dyDescent="0.2">
      <c r="A39" s="19">
        <v>28</v>
      </c>
      <c r="B39" s="19">
        <v>1190</v>
      </c>
      <c r="D39" s="57"/>
      <c r="E39" s="58"/>
      <c r="F39" s="58"/>
      <c r="G39" s="59"/>
      <c r="N39" s="19">
        <v>1.8</v>
      </c>
      <c r="O39" s="23">
        <f t="shared" si="2"/>
        <v>0.12328767123287672</v>
      </c>
      <c r="P39" s="19">
        <f>INT($J$35*O39/5)*5</f>
        <v>1205</v>
      </c>
    </row>
    <row r="40" spans="1:16" ht="16.5" x14ac:dyDescent="0.2">
      <c r="A40" s="19">
        <v>29</v>
      </c>
      <c r="B40" s="19">
        <v>1325</v>
      </c>
      <c r="D40" s="60"/>
      <c r="E40" s="61"/>
      <c r="F40" s="61"/>
      <c r="G40" s="62"/>
      <c r="N40" s="19">
        <v>2</v>
      </c>
      <c r="O40" s="23">
        <f t="shared" si="2"/>
        <v>0.13698630136986301</v>
      </c>
      <c r="P40" s="19">
        <f>INT($J$35*O40/5)*5</f>
        <v>1335</v>
      </c>
    </row>
    <row r="41" spans="1:1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M41" s="17"/>
      <c r="N41" s="17"/>
      <c r="O41" s="17"/>
      <c r="P41" s="17"/>
    </row>
    <row r="42" spans="1:1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M42" s="17"/>
      <c r="N42" s="17">
        <f>SUM(N44:N53)</f>
        <v>19.2</v>
      </c>
      <c r="O42" s="17"/>
      <c r="P42" s="17"/>
    </row>
    <row r="43" spans="1:16" ht="17.25" x14ac:dyDescent="0.2">
      <c r="A43" s="17"/>
      <c r="B43" s="17"/>
      <c r="C43" s="17"/>
      <c r="D43" s="17"/>
      <c r="E43" s="17"/>
      <c r="F43" s="17"/>
      <c r="G43" s="17"/>
      <c r="H43" s="17"/>
      <c r="I43" s="28" t="s">
        <v>212</v>
      </c>
      <c r="J43" s="27">
        <v>4</v>
      </c>
      <c r="M43" s="17"/>
      <c r="N43" s="12" t="s">
        <v>58</v>
      </c>
      <c r="O43" s="12" t="s">
        <v>56</v>
      </c>
      <c r="P43" s="12" t="s">
        <v>57</v>
      </c>
    </row>
    <row r="44" spans="1:16" ht="16.5" x14ac:dyDescent="0.2">
      <c r="A44" s="19">
        <v>30</v>
      </c>
      <c r="B44" s="19">
        <v>1400</v>
      </c>
      <c r="D44" s="54" t="s">
        <v>92</v>
      </c>
      <c r="E44" s="55"/>
      <c r="F44" s="55"/>
      <c r="G44" s="56"/>
      <c r="I44" s="15" t="s">
        <v>66</v>
      </c>
      <c r="J44" s="16">
        <f>SUM(章节关卡!AN28:AN35)</f>
        <v>2080</v>
      </c>
      <c r="N44" s="19">
        <v>1</v>
      </c>
      <c r="O44" s="23">
        <f>N44/N$42</f>
        <v>5.2083333333333336E-2</v>
      </c>
      <c r="P44" s="19">
        <f>INT($J$50*O44/5)*5</f>
        <v>1150</v>
      </c>
    </row>
    <row r="45" spans="1:16" ht="16.5" x14ac:dyDescent="0.2">
      <c r="A45" s="19">
        <v>31</v>
      </c>
      <c r="B45" s="19">
        <v>1680</v>
      </c>
      <c r="D45" s="57"/>
      <c r="E45" s="58"/>
      <c r="F45" s="58"/>
      <c r="G45" s="59"/>
      <c r="I45" s="15" t="s">
        <v>70</v>
      </c>
      <c r="J45" s="16">
        <f>SUM(芦花古楼!D12:D14)</f>
        <v>1170</v>
      </c>
      <c r="N45" s="19">
        <v>1.2</v>
      </c>
      <c r="O45" s="23">
        <f t="shared" ref="O45:O53" si="3">N45/N$42</f>
        <v>6.25E-2</v>
      </c>
      <c r="P45" s="19">
        <f t="shared" ref="P45:P53" si="4">INT($J$50*O45/5)*5</f>
        <v>1385</v>
      </c>
    </row>
    <row r="46" spans="1:16" ht="16.5" x14ac:dyDescent="0.2">
      <c r="A46" s="19">
        <v>32</v>
      </c>
      <c r="B46" s="19">
        <v>1960</v>
      </c>
      <c r="D46" s="57"/>
      <c r="E46" s="58"/>
      <c r="F46" s="58"/>
      <c r="G46" s="59"/>
      <c r="I46" s="15" t="s">
        <v>71</v>
      </c>
      <c r="J46" s="16">
        <f>SUM(芦花古楼!M5:M8)</f>
        <v>2340</v>
      </c>
      <c r="N46" s="19">
        <v>1.4</v>
      </c>
      <c r="O46" s="23">
        <f t="shared" si="3"/>
        <v>7.2916666666666671E-2</v>
      </c>
      <c r="P46" s="19">
        <f t="shared" si="4"/>
        <v>1615</v>
      </c>
    </row>
    <row r="47" spans="1:16" ht="16.5" x14ac:dyDescent="0.2">
      <c r="A47" s="19">
        <v>33</v>
      </c>
      <c r="B47" s="19">
        <v>2245</v>
      </c>
      <c r="D47" s="57"/>
      <c r="E47" s="58"/>
      <c r="F47" s="58"/>
      <c r="G47" s="59"/>
      <c r="I47" s="15" t="s">
        <v>72</v>
      </c>
      <c r="J47" s="16">
        <f>SUM(日常任务!D4:D19)</f>
        <v>5000</v>
      </c>
      <c r="N47" s="19">
        <v>1.6</v>
      </c>
      <c r="O47" s="23">
        <f t="shared" si="3"/>
        <v>8.3333333333333343E-2</v>
      </c>
      <c r="P47" s="19">
        <f t="shared" si="4"/>
        <v>1845</v>
      </c>
    </row>
    <row r="48" spans="1:16" ht="16.5" x14ac:dyDescent="0.2">
      <c r="A48" s="19">
        <v>34</v>
      </c>
      <c r="B48" s="19">
        <v>2525</v>
      </c>
      <c r="D48" s="57"/>
      <c r="E48" s="58"/>
      <c r="F48" s="58"/>
      <c r="G48" s="59"/>
      <c r="I48" s="15" t="s">
        <v>69</v>
      </c>
      <c r="J48" s="16">
        <v>720</v>
      </c>
      <c r="K48" s="16">
        <f>章节关卡!C9*J48</f>
        <v>9360</v>
      </c>
      <c r="N48" s="19">
        <v>1.8</v>
      </c>
      <c r="O48" s="23">
        <f t="shared" si="3"/>
        <v>9.375E-2</v>
      </c>
      <c r="P48" s="19">
        <f t="shared" si="4"/>
        <v>2075</v>
      </c>
    </row>
    <row r="49" spans="1:17" ht="16.5" x14ac:dyDescent="0.2">
      <c r="A49" s="19">
        <v>35</v>
      </c>
      <c r="B49" s="19">
        <v>2805</v>
      </c>
      <c r="D49" s="57"/>
      <c r="E49" s="58"/>
      <c r="F49" s="58"/>
      <c r="G49" s="59"/>
      <c r="I49" s="15" t="s">
        <v>55</v>
      </c>
      <c r="J49" s="21">
        <v>0.1</v>
      </c>
      <c r="K49" s="16">
        <f>J50*J49</f>
        <v>2216.666666666667</v>
      </c>
      <c r="N49" s="19">
        <v>2</v>
      </c>
      <c r="O49" s="23">
        <f t="shared" si="3"/>
        <v>0.10416666666666667</v>
      </c>
      <c r="P49" s="19">
        <f t="shared" si="4"/>
        <v>2305</v>
      </c>
    </row>
    <row r="50" spans="1:17" ht="16.5" x14ac:dyDescent="0.2">
      <c r="A50" s="19">
        <v>36</v>
      </c>
      <c r="B50" s="19">
        <v>3085</v>
      </c>
      <c r="D50" s="57"/>
      <c r="E50" s="58"/>
      <c r="F50" s="58"/>
      <c r="G50" s="59"/>
      <c r="I50" s="15" t="s">
        <v>54</v>
      </c>
      <c r="J50" s="16">
        <f>(J44+J45+J46+J47+K48)/(1-J49)</f>
        <v>22166.666666666668</v>
      </c>
      <c r="N50" s="19">
        <v>2.2000000000000002</v>
      </c>
      <c r="O50" s="23">
        <f t="shared" si="3"/>
        <v>0.11458333333333334</v>
      </c>
      <c r="P50" s="19">
        <f t="shared" si="4"/>
        <v>2535</v>
      </c>
    </row>
    <row r="51" spans="1:17" ht="16.5" x14ac:dyDescent="0.2">
      <c r="A51" s="19">
        <v>37</v>
      </c>
      <c r="B51" s="19">
        <v>3365</v>
      </c>
      <c r="D51" s="57"/>
      <c r="E51" s="58"/>
      <c r="F51" s="58"/>
      <c r="G51" s="59"/>
      <c r="N51" s="19">
        <v>2.4</v>
      </c>
      <c r="O51" s="23">
        <f t="shared" si="3"/>
        <v>0.125</v>
      </c>
      <c r="P51" s="19">
        <f t="shared" si="4"/>
        <v>2770</v>
      </c>
    </row>
    <row r="52" spans="1:17" ht="16.5" x14ac:dyDescent="0.2">
      <c r="A52" s="19">
        <v>38</v>
      </c>
      <c r="B52" s="19">
        <v>3645</v>
      </c>
      <c r="D52" s="57"/>
      <c r="E52" s="58"/>
      <c r="F52" s="58"/>
      <c r="G52" s="59"/>
      <c r="N52" s="19">
        <v>2.6</v>
      </c>
      <c r="O52" s="23">
        <f t="shared" si="3"/>
        <v>0.13541666666666669</v>
      </c>
      <c r="P52" s="19">
        <f t="shared" si="4"/>
        <v>3000</v>
      </c>
    </row>
    <row r="53" spans="1:17" ht="16.5" x14ac:dyDescent="0.2">
      <c r="A53" s="19">
        <v>39</v>
      </c>
      <c r="B53" s="19">
        <v>4210</v>
      </c>
      <c r="D53" s="60"/>
      <c r="E53" s="61"/>
      <c r="F53" s="61"/>
      <c r="G53" s="62"/>
      <c r="N53" s="19">
        <v>3</v>
      </c>
      <c r="O53" s="23">
        <f t="shared" si="3"/>
        <v>0.15625</v>
      </c>
      <c r="P53" s="19">
        <f t="shared" si="4"/>
        <v>3460</v>
      </c>
    </row>
    <row r="54" spans="1:17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M54" s="17"/>
      <c r="N54" s="17"/>
      <c r="O54" s="17"/>
      <c r="P54" s="17"/>
      <c r="Q54" s="17"/>
    </row>
    <row r="55" spans="1:17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M55" s="17"/>
      <c r="N55" s="17">
        <f>SUM(N57:N66)</f>
        <v>14.6</v>
      </c>
      <c r="O55" s="17"/>
      <c r="P55" s="17"/>
      <c r="Q55" s="17"/>
    </row>
    <row r="56" spans="1:17" ht="17.25" x14ac:dyDescent="0.2">
      <c r="A56" s="17"/>
      <c r="B56" s="17"/>
      <c r="C56" s="17"/>
      <c r="D56" s="17"/>
      <c r="E56" s="17"/>
      <c r="F56" s="17"/>
      <c r="G56" s="17"/>
      <c r="H56" s="17"/>
      <c r="I56" s="28" t="s">
        <v>212</v>
      </c>
      <c r="J56" s="27">
        <v>5</v>
      </c>
      <c r="K56" s="17"/>
      <c r="M56" s="17"/>
      <c r="N56" s="12" t="s">
        <v>58</v>
      </c>
      <c r="O56" s="12" t="s">
        <v>56</v>
      </c>
      <c r="P56" s="12" t="s">
        <v>57</v>
      </c>
      <c r="Q56" s="17"/>
    </row>
    <row r="57" spans="1:17" ht="16.5" x14ac:dyDescent="0.2">
      <c r="A57" s="19">
        <v>40</v>
      </c>
      <c r="B57" s="19">
        <v>4005</v>
      </c>
      <c r="D57" s="53" t="s">
        <v>222</v>
      </c>
      <c r="E57" s="53"/>
      <c r="F57" s="53"/>
      <c r="G57" s="53"/>
      <c r="I57" s="26" t="s">
        <v>155</v>
      </c>
      <c r="J57" s="16">
        <f>SUM(章节关卡!AN41:AN48)</f>
        <v>2560</v>
      </c>
      <c r="N57" s="27">
        <v>1</v>
      </c>
      <c r="O57" s="23">
        <f>N57/$N$55</f>
        <v>6.8493150684931503E-2</v>
      </c>
      <c r="P57" s="27">
        <f>INT($J$64*O57/5)*5</f>
        <v>4005</v>
      </c>
    </row>
    <row r="58" spans="1:17" ht="16.5" x14ac:dyDescent="0.2">
      <c r="A58" s="19">
        <v>41</v>
      </c>
      <c r="B58" s="19">
        <v>4410</v>
      </c>
      <c r="D58" s="53"/>
      <c r="E58" s="53"/>
      <c r="F58" s="53"/>
      <c r="G58" s="53"/>
      <c r="I58" s="28" t="s">
        <v>214</v>
      </c>
      <c r="J58" s="16">
        <f>SUM(章节关卡!AV20:AV34)</f>
        <v>6960</v>
      </c>
      <c r="N58" s="27">
        <v>1.1000000000000001</v>
      </c>
      <c r="O58" s="23">
        <f t="shared" ref="O58:O66" si="5">N58/$N$55</f>
        <v>7.5342465753424667E-2</v>
      </c>
      <c r="P58" s="27">
        <f t="shared" ref="P58:P66" si="6">INT($J$64*O58/5)*5</f>
        <v>4410</v>
      </c>
    </row>
    <row r="59" spans="1:17" ht="16.5" x14ac:dyDescent="0.2">
      <c r="A59" s="19">
        <v>42</v>
      </c>
      <c r="B59" s="19">
        <v>4810</v>
      </c>
      <c r="D59" s="53"/>
      <c r="E59" s="53"/>
      <c r="F59" s="53"/>
      <c r="G59" s="53"/>
      <c r="I59" s="28" t="s">
        <v>215</v>
      </c>
      <c r="J59" s="16">
        <f>SUMIFS(芦花古楼!$D$5:$D$104,芦花古楼!$B$5:$B$104,"="&amp;分段产出计算!J56)</f>
        <v>2400</v>
      </c>
      <c r="K59" s="28" t="s">
        <v>216</v>
      </c>
      <c r="L59" s="16">
        <f>SUMIFS(芦花古楼!$M$5:$M$104,芦花古楼!$K$5:$K$104,"="&amp;分段产出计算!J56)</f>
        <v>5040</v>
      </c>
      <c r="N59" s="27">
        <v>1.2</v>
      </c>
      <c r="O59" s="23">
        <f t="shared" si="5"/>
        <v>8.2191780821917804E-2</v>
      </c>
      <c r="P59" s="27">
        <f t="shared" si="6"/>
        <v>4810</v>
      </c>
    </row>
    <row r="60" spans="1:17" ht="16.5" x14ac:dyDescent="0.2">
      <c r="A60" s="19">
        <v>43</v>
      </c>
      <c r="B60" s="19">
        <v>5210</v>
      </c>
      <c r="D60" s="53"/>
      <c r="E60" s="53"/>
      <c r="F60" s="53"/>
      <c r="G60" s="53"/>
      <c r="I60" s="28" t="s">
        <v>217</v>
      </c>
      <c r="J60" s="16">
        <f>SUMIFS(芦花古楼!$V$5:$V$104,芦花古楼!$T$5:$T$104,"="&amp;分段产出计算!J56)</f>
        <v>3840</v>
      </c>
      <c r="K60" s="28" t="s">
        <v>218</v>
      </c>
      <c r="L60" s="16">
        <f>SUMIFS(芦花古楼!$AE$5:$AE$104,芦花古楼!$AC$5:$AC$104,"="&amp;分段产出计算!J56)</f>
        <v>3840</v>
      </c>
      <c r="N60" s="27">
        <v>1.3</v>
      </c>
      <c r="O60" s="23">
        <f t="shared" si="5"/>
        <v>8.9041095890410968E-2</v>
      </c>
      <c r="P60" s="27">
        <f t="shared" si="6"/>
        <v>5210</v>
      </c>
    </row>
    <row r="61" spans="1:17" ht="16.5" x14ac:dyDescent="0.2">
      <c r="A61" s="19">
        <v>44</v>
      </c>
      <c r="B61" s="19">
        <v>5610</v>
      </c>
      <c r="D61" s="53"/>
      <c r="E61" s="53"/>
      <c r="F61" s="53"/>
      <c r="G61" s="53"/>
      <c r="I61" s="28" t="s">
        <v>72</v>
      </c>
      <c r="J61" s="16">
        <f>INDEX(节奏总表!$Q$4:$Q$18,分段产出计算!J56)</f>
        <v>0.99999999999999989</v>
      </c>
      <c r="K61" s="16">
        <f>日常任务!D2*分段产出计算!J61</f>
        <v>4999.9999999999991</v>
      </c>
      <c r="N61" s="27">
        <v>1.4</v>
      </c>
      <c r="O61" s="23">
        <f t="shared" si="5"/>
        <v>9.5890410958904104E-2</v>
      </c>
      <c r="P61" s="27">
        <f t="shared" si="6"/>
        <v>5610</v>
      </c>
    </row>
    <row r="62" spans="1:17" ht="16.5" x14ac:dyDescent="0.2">
      <c r="A62" s="19">
        <v>45</v>
      </c>
      <c r="B62" s="19">
        <v>6010</v>
      </c>
      <c r="D62" s="53"/>
      <c r="E62" s="53"/>
      <c r="F62" s="53"/>
      <c r="G62" s="53"/>
      <c r="I62" s="28" t="s">
        <v>63</v>
      </c>
      <c r="J62" s="16">
        <f>INDEX(节奏总表!$Q$4:$Q$18,分段产出计算!J56)*24*60</f>
        <v>1439.9999999999998</v>
      </c>
      <c r="K62" s="16">
        <f>INDEX(章节关卡!$C$6:$C$20,分段产出计算!J56)*分段产出计算!J62</f>
        <v>23039.999999999996</v>
      </c>
      <c r="N62" s="27">
        <v>1.5</v>
      </c>
      <c r="O62" s="23">
        <f t="shared" si="5"/>
        <v>0.10273972602739727</v>
      </c>
      <c r="P62" s="27">
        <f t="shared" si="6"/>
        <v>6010</v>
      </c>
    </row>
    <row r="63" spans="1:17" ht="16.5" x14ac:dyDescent="0.2">
      <c r="A63" s="19">
        <v>46</v>
      </c>
      <c r="B63" s="19">
        <v>6410</v>
      </c>
      <c r="C63" s="17"/>
      <c r="D63" s="53"/>
      <c r="E63" s="53"/>
      <c r="F63" s="53"/>
      <c r="G63" s="53"/>
      <c r="H63" s="17"/>
      <c r="I63" s="28" t="s">
        <v>55</v>
      </c>
      <c r="J63" s="21">
        <v>0.1</v>
      </c>
      <c r="K63" s="16">
        <f>J64*J63</f>
        <v>5853.333333333333</v>
      </c>
      <c r="M63" s="17"/>
      <c r="N63" s="27">
        <v>1.6</v>
      </c>
      <c r="O63" s="23">
        <f t="shared" si="5"/>
        <v>0.10958904109589042</v>
      </c>
      <c r="P63" s="27">
        <f t="shared" si="6"/>
        <v>6410</v>
      </c>
      <c r="Q63" s="17"/>
    </row>
    <row r="64" spans="1:17" ht="16.5" x14ac:dyDescent="0.2">
      <c r="A64" s="19">
        <v>47</v>
      </c>
      <c r="B64" s="19">
        <v>6815</v>
      </c>
      <c r="C64" s="17"/>
      <c r="D64" s="53"/>
      <c r="E64" s="53"/>
      <c r="F64" s="53"/>
      <c r="G64" s="53"/>
      <c r="H64" s="17"/>
      <c r="I64" s="28" t="s">
        <v>53</v>
      </c>
      <c r="J64" s="16">
        <f>(J57+J58+J59+L59+J60+L60+K61+K62)/(1-J63)</f>
        <v>58533.333333333328</v>
      </c>
      <c r="K64" s="17"/>
      <c r="M64" s="17"/>
      <c r="N64" s="27">
        <v>1.7</v>
      </c>
      <c r="O64" s="23">
        <f t="shared" si="5"/>
        <v>0.11643835616438356</v>
      </c>
      <c r="P64" s="27">
        <f t="shared" si="6"/>
        <v>6815</v>
      </c>
      <c r="Q64" s="17"/>
    </row>
    <row r="65" spans="1:17" ht="16.5" x14ac:dyDescent="0.2">
      <c r="A65" s="19">
        <v>48</v>
      </c>
      <c r="B65" s="19">
        <v>7215</v>
      </c>
      <c r="C65" s="17"/>
      <c r="D65" s="53"/>
      <c r="E65" s="53"/>
      <c r="F65" s="53"/>
      <c r="G65" s="53"/>
      <c r="H65" s="17"/>
      <c r="I65" s="17"/>
      <c r="J65" s="17"/>
      <c r="K65" s="17"/>
      <c r="M65" s="17"/>
      <c r="N65" s="27">
        <v>1.8</v>
      </c>
      <c r="O65" s="23">
        <f t="shared" si="5"/>
        <v>0.12328767123287672</v>
      </c>
      <c r="P65" s="27">
        <f t="shared" si="6"/>
        <v>7215</v>
      </c>
      <c r="Q65" s="17"/>
    </row>
    <row r="66" spans="1:17" ht="16.5" x14ac:dyDescent="0.2">
      <c r="A66" s="19">
        <v>49</v>
      </c>
      <c r="B66" s="19">
        <v>8015</v>
      </c>
      <c r="D66" s="53"/>
      <c r="E66" s="53"/>
      <c r="F66" s="53"/>
      <c r="G66" s="53"/>
      <c r="H66" s="17"/>
      <c r="N66" s="27">
        <v>2</v>
      </c>
      <c r="O66" s="23">
        <f t="shared" si="5"/>
        <v>0.13698630136986301</v>
      </c>
      <c r="P66" s="27">
        <f t="shared" si="6"/>
        <v>8015</v>
      </c>
    </row>
    <row r="67" spans="1:17" x14ac:dyDescent="0.2">
      <c r="D67" s="17"/>
      <c r="E67" s="17"/>
      <c r="F67" s="17"/>
      <c r="G67" s="17"/>
      <c r="H67" s="17"/>
    </row>
    <row r="68" spans="1:17" x14ac:dyDescent="0.2">
      <c r="D68" s="17"/>
      <c r="E68" s="17"/>
      <c r="F68" s="17"/>
      <c r="G68" s="17"/>
      <c r="H68" s="17"/>
    </row>
    <row r="69" spans="1:17" x14ac:dyDescent="0.2">
      <c r="D69" s="17"/>
      <c r="E69" s="17"/>
      <c r="F69" s="17"/>
      <c r="G69" s="17"/>
      <c r="H69" s="17"/>
      <c r="N69" s="17">
        <f>SUM(N71:N80)</f>
        <v>14.6</v>
      </c>
      <c r="O69" s="17"/>
      <c r="P69" s="17"/>
    </row>
    <row r="70" spans="1:17" ht="17.25" x14ac:dyDescent="0.2">
      <c r="A70" s="17"/>
      <c r="B70" s="17"/>
      <c r="D70" s="17"/>
      <c r="E70" s="17"/>
      <c r="F70" s="17"/>
      <c r="G70" s="17"/>
      <c r="H70" s="17"/>
      <c r="I70" s="28" t="s">
        <v>212</v>
      </c>
      <c r="J70" s="27">
        <v>6</v>
      </c>
      <c r="K70" s="28" t="s">
        <v>212</v>
      </c>
      <c r="L70" s="27">
        <v>5</v>
      </c>
      <c r="N70" s="12" t="s">
        <v>58</v>
      </c>
      <c r="O70" s="12" t="s">
        <v>56</v>
      </c>
      <c r="P70" s="12" t="s">
        <v>57</v>
      </c>
    </row>
    <row r="71" spans="1:17" ht="16.5" x14ac:dyDescent="0.2">
      <c r="A71" s="19">
        <v>50</v>
      </c>
      <c r="B71" s="19">
        <v>5960</v>
      </c>
      <c r="D71" s="53"/>
      <c r="E71" s="53"/>
      <c r="F71" s="53"/>
      <c r="G71" s="53"/>
      <c r="I71" s="28" t="s">
        <v>221</v>
      </c>
      <c r="J71" s="16">
        <f>SUMIFS(章节关卡!$AN$5:$AN$200,章节关卡!$AL$5:$AL$200,"="&amp;分段产出计算!J70)</f>
        <v>6000</v>
      </c>
      <c r="K71" s="28" t="s">
        <v>220</v>
      </c>
      <c r="L71" s="16">
        <f>SUMIFS(章节关卡!$AN$5:$AN$200,章节关卡!$AL$5:$AL$200,"="&amp;分段产出计算!L70)</f>
        <v>4800</v>
      </c>
      <c r="N71" s="27">
        <v>1</v>
      </c>
      <c r="O71" s="23">
        <f>N71/$N$69</f>
        <v>6.8493150684931503E-2</v>
      </c>
      <c r="P71" s="27">
        <f>INT($J$77*O71/5)*5</f>
        <v>5960</v>
      </c>
    </row>
    <row r="72" spans="1:17" ht="16.5" x14ac:dyDescent="0.2">
      <c r="A72" s="19">
        <v>51</v>
      </c>
      <c r="B72" s="19">
        <v>6560</v>
      </c>
      <c r="D72" s="53"/>
      <c r="E72" s="53"/>
      <c r="F72" s="53"/>
      <c r="G72" s="53"/>
      <c r="I72" s="28" t="s">
        <v>215</v>
      </c>
      <c r="J72" s="16">
        <f>SUMIFS(芦花古楼!$D$5:$D$104,芦花古楼!$B$5:$B$104,"="&amp;分段产出计算!J70)</f>
        <v>3000</v>
      </c>
      <c r="K72" s="28" t="s">
        <v>216</v>
      </c>
      <c r="L72" s="16">
        <f>SUMIFS(芦花古楼!$M$5:$M$104,芦花古楼!$K$5:$K$104,"="&amp;分段产出计算!J70)</f>
        <v>9000</v>
      </c>
      <c r="N72" s="27">
        <v>1.1000000000000001</v>
      </c>
      <c r="O72" s="23">
        <f t="shared" ref="O72:O80" si="7">N72/$N$69</f>
        <v>7.5342465753424667E-2</v>
      </c>
      <c r="P72" s="27">
        <f t="shared" ref="P72:P80" si="8">INT($J$77*O72/5)*5</f>
        <v>6560</v>
      </c>
    </row>
    <row r="73" spans="1:17" ht="16.5" x14ac:dyDescent="0.2">
      <c r="A73" s="19">
        <v>52</v>
      </c>
      <c r="B73" s="19">
        <v>7155</v>
      </c>
      <c r="D73" s="53"/>
      <c r="E73" s="53"/>
      <c r="F73" s="53"/>
      <c r="G73" s="53"/>
      <c r="I73" s="28" t="s">
        <v>217</v>
      </c>
      <c r="J73" s="16">
        <f>SUMIFS(芦花古楼!$V$5:$V$104,芦花古楼!$T$5:$T$104,"="&amp;分段产出计算!J70)</f>
        <v>6000</v>
      </c>
      <c r="K73" s="28" t="s">
        <v>218</v>
      </c>
      <c r="L73" s="16">
        <f>SUMIFS(芦花古楼!$AE$5:$AE$104,芦花古楼!$AC$5:$AC$104,"="&amp;分段产出计算!J70)</f>
        <v>6000</v>
      </c>
      <c r="N73" s="27">
        <v>1.2</v>
      </c>
      <c r="O73" s="23">
        <f t="shared" si="7"/>
        <v>8.2191780821917804E-2</v>
      </c>
      <c r="P73" s="27">
        <f t="shared" si="8"/>
        <v>7155</v>
      </c>
    </row>
    <row r="74" spans="1:17" ht="16.5" x14ac:dyDescent="0.2">
      <c r="A74" s="19">
        <v>53</v>
      </c>
      <c r="B74" s="19">
        <v>7750</v>
      </c>
      <c r="D74" s="53"/>
      <c r="E74" s="53"/>
      <c r="F74" s="53"/>
      <c r="G74" s="53"/>
      <c r="I74" s="28" t="s">
        <v>72</v>
      </c>
      <c r="J74" s="16">
        <f>INDEX(节奏总表!$Q$4:$Q$18,分段产出计算!J70)</f>
        <v>1.5</v>
      </c>
      <c r="K74" s="16">
        <f>日常任务!D16*分段产出计算!J74</f>
        <v>375</v>
      </c>
      <c r="N74" s="27">
        <v>1.3</v>
      </c>
      <c r="O74" s="23">
        <f t="shared" si="7"/>
        <v>8.9041095890410968E-2</v>
      </c>
      <c r="P74" s="27">
        <f t="shared" si="8"/>
        <v>7750</v>
      </c>
    </row>
    <row r="75" spans="1:17" ht="16.5" x14ac:dyDescent="0.2">
      <c r="A75" s="19">
        <v>54</v>
      </c>
      <c r="B75" s="19">
        <v>8350</v>
      </c>
      <c r="D75" s="53"/>
      <c r="E75" s="53"/>
      <c r="F75" s="53"/>
      <c r="G75" s="53"/>
      <c r="I75" s="28" t="s">
        <v>63</v>
      </c>
      <c r="J75" s="16">
        <f>INDEX(节奏总表!$Q$4:$Q$18,分段产出计算!J70)*24*60</f>
        <v>2160</v>
      </c>
      <c r="K75" s="16">
        <f>INDEX(章节关卡!$C$6:$C$20,分段产出计算!J70)*分段产出计算!J75</f>
        <v>43200</v>
      </c>
      <c r="N75" s="27">
        <v>1.4</v>
      </c>
      <c r="O75" s="23">
        <f t="shared" si="7"/>
        <v>9.5890410958904104E-2</v>
      </c>
      <c r="P75" s="27">
        <f t="shared" si="8"/>
        <v>8350</v>
      </c>
    </row>
    <row r="76" spans="1:17" ht="16.5" x14ac:dyDescent="0.2">
      <c r="A76" s="19">
        <v>55</v>
      </c>
      <c r="B76" s="19">
        <v>8945</v>
      </c>
      <c r="D76" s="53"/>
      <c r="E76" s="53"/>
      <c r="F76" s="53"/>
      <c r="G76" s="53"/>
      <c r="I76" s="28" t="s">
        <v>55</v>
      </c>
      <c r="J76" s="21">
        <v>0.1</v>
      </c>
      <c r="K76" s="16">
        <f>J77*J76</f>
        <v>8708.3333333333339</v>
      </c>
      <c r="N76" s="27">
        <v>1.5</v>
      </c>
      <c r="O76" s="23">
        <f t="shared" si="7"/>
        <v>0.10273972602739727</v>
      </c>
      <c r="P76" s="27">
        <f t="shared" si="8"/>
        <v>8945</v>
      </c>
    </row>
    <row r="77" spans="1:17" ht="16.5" x14ac:dyDescent="0.2">
      <c r="A77" s="19">
        <v>56</v>
      </c>
      <c r="B77" s="19">
        <v>9540</v>
      </c>
      <c r="D77" s="53"/>
      <c r="E77" s="53"/>
      <c r="F77" s="53"/>
      <c r="G77" s="53"/>
      <c r="I77" s="28" t="s">
        <v>53</v>
      </c>
      <c r="J77" s="16">
        <f>(J71+L71+J72+L72+J73+L73+K74+K75)/(1-J76)</f>
        <v>87083.333333333328</v>
      </c>
      <c r="K77" s="17"/>
      <c r="N77" s="27">
        <v>1.6</v>
      </c>
      <c r="O77" s="23">
        <f t="shared" si="7"/>
        <v>0.10958904109589042</v>
      </c>
      <c r="P77" s="27">
        <f t="shared" si="8"/>
        <v>9540</v>
      </c>
    </row>
    <row r="78" spans="1:17" ht="16.5" x14ac:dyDescent="0.2">
      <c r="A78" s="19">
        <v>57</v>
      </c>
      <c r="B78" s="19">
        <v>10135</v>
      </c>
      <c r="D78" s="53"/>
      <c r="E78" s="53"/>
      <c r="F78" s="53"/>
      <c r="G78" s="53"/>
      <c r="N78" s="27">
        <v>1.7</v>
      </c>
      <c r="O78" s="23">
        <f t="shared" si="7"/>
        <v>0.11643835616438356</v>
      </c>
      <c r="P78" s="27">
        <f t="shared" si="8"/>
        <v>10135</v>
      </c>
    </row>
    <row r="79" spans="1:17" ht="16.5" x14ac:dyDescent="0.2">
      <c r="A79" s="19">
        <v>58</v>
      </c>
      <c r="B79" s="19">
        <v>10735</v>
      </c>
      <c r="D79" s="53"/>
      <c r="E79" s="53"/>
      <c r="F79" s="53"/>
      <c r="G79" s="53"/>
      <c r="N79" s="27">
        <v>1.8</v>
      </c>
      <c r="O79" s="23">
        <f t="shared" si="7"/>
        <v>0.12328767123287672</v>
      </c>
      <c r="P79" s="27">
        <f t="shared" si="8"/>
        <v>10735</v>
      </c>
    </row>
    <row r="80" spans="1:17" ht="16.5" x14ac:dyDescent="0.2">
      <c r="A80" s="19">
        <v>59</v>
      </c>
      <c r="B80" s="19">
        <v>11925</v>
      </c>
      <c r="D80" s="53"/>
      <c r="E80" s="53"/>
      <c r="F80" s="53"/>
      <c r="G80" s="53"/>
      <c r="N80" s="27">
        <v>2</v>
      </c>
      <c r="O80" s="23">
        <f t="shared" si="7"/>
        <v>0.13698630136986301</v>
      </c>
      <c r="P80" s="27">
        <f t="shared" si="8"/>
        <v>11925</v>
      </c>
    </row>
    <row r="81" spans="1:17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>
        <f>SUM(N85:N94)</f>
        <v>14.6</v>
      </c>
      <c r="O83" s="17"/>
      <c r="P83" s="17"/>
      <c r="Q83" s="17"/>
    </row>
    <row r="84" spans="1:17" ht="17.25" x14ac:dyDescent="0.2">
      <c r="A84" s="17"/>
      <c r="B84" s="17"/>
      <c r="C84" s="17"/>
      <c r="D84" s="17"/>
      <c r="E84" s="17"/>
      <c r="F84" s="17"/>
      <c r="G84" s="17"/>
      <c r="H84" s="17"/>
      <c r="I84" s="28" t="s">
        <v>212</v>
      </c>
      <c r="J84" s="27">
        <v>7</v>
      </c>
      <c r="K84" s="28" t="s">
        <v>212</v>
      </c>
      <c r="L84" s="27">
        <v>6</v>
      </c>
      <c r="M84" s="17"/>
      <c r="N84" s="12" t="s">
        <v>58</v>
      </c>
      <c r="O84" s="12" t="s">
        <v>56</v>
      </c>
      <c r="P84" s="12" t="s">
        <v>57</v>
      </c>
      <c r="Q84" s="17"/>
    </row>
    <row r="85" spans="1:17" ht="16.5" x14ac:dyDescent="0.2">
      <c r="A85" s="19">
        <v>60</v>
      </c>
      <c r="B85" s="19">
        <v>9140</v>
      </c>
      <c r="D85" s="53"/>
      <c r="E85" s="53"/>
      <c r="F85" s="53"/>
      <c r="G85" s="53"/>
      <c r="I85" s="28" t="s">
        <v>221</v>
      </c>
      <c r="J85" s="16">
        <f>SUMIFS(章节关卡!$AN$5:$AN$200,章节关卡!$AL$5:$AL$200,"="&amp;分段产出计算!J84)</f>
        <v>7500</v>
      </c>
      <c r="K85" s="28" t="s">
        <v>220</v>
      </c>
      <c r="L85" s="16">
        <f>SUMIFS(章节关卡!$AN$5:$AN$200,章节关卡!$AL$5:$AL$200,"="&amp;分段产出计算!L84)</f>
        <v>6000</v>
      </c>
      <c r="N85" s="27">
        <v>1</v>
      </c>
      <c r="O85" s="23">
        <f>N85/$N$83</f>
        <v>6.8493150684931503E-2</v>
      </c>
      <c r="P85" s="27">
        <f>INT($J$91*O85/5)*5</f>
        <v>9140</v>
      </c>
    </row>
    <row r="86" spans="1:17" ht="16.5" x14ac:dyDescent="0.2">
      <c r="A86" s="19">
        <v>61</v>
      </c>
      <c r="B86" s="19">
        <v>10055</v>
      </c>
      <c r="D86" s="53"/>
      <c r="E86" s="53"/>
      <c r="F86" s="53"/>
      <c r="G86" s="53"/>
      <c r="I86" s="28" t="s">
        <v>215</v>
      </c>
      <c r="J86" s="16">
        <f>SUMIFS(芦花古楼!$D$5:$D$104,芦花古楼!$B$5:$B$104,"="&amp;分段产出计算!J84)</f>
        <v>6750</v>
      </c>
      <c r="K86" s="28" t="s">
        <v>216</v>
      </c>
      <c r="L86" s="16">
        <f>SUMIFS(芦花古楼!$M$5:$M$104,芦花古楼!$K$5:$K$104,"="&amp;分段产出计算!J84)</f>
        <v>11250</v>
      </c>
      <c r="N86" s="27">
        <v>1.1000000000000001</v>
      </c>
      <c r="O86" s="23">
        <f t="shared" ref="O86:O94" si="9">N86/$N$83</f>
        <v>7.5342465753424667E-2</v>
      </c>
      <c r="P86" s="27">
        <f t="shared" ref="P86:P94" si="10">INT($J$91*O86/5)*5</f>
        <v>10055</v>
      </c>
    </row>
    <row r="87" spans="1:17" ht="16.5" x14ac:dyDescent="0.2">
      <c r="A87" s="19">
        <v>62</v>
      </c>
      <c r="B87" s="19">
        <v>10970</v>
      </c>
      <c r="D87" s="53"/>
      <c r="E87" s="53"/>
      <c r="F87" s="53"/>
      <c r="G87" s="53"/>
      <c r="I87" s="28" t="s">
        <v>217</v>
      </c>
      <c r="J87" s="16">
        <f>SUMIFS(芦花古楼!$V$5:$V$104,芦花古楼!$T$5:$T$104,"="&amp;分段产出计算!J84)</f>
        <v>15000</v>
      </c>
      <c r="K87" s="28" t="s">
        <v>218</v>
      </c>
      <c r="L87" s="16">
        <f>SUMIFS(芦花古楼!$AE$5:$AE$104,芦花古楼!$AC$5:$AC$104,"="&amp;分段产出计算!J84)</f>
        <v>15000</v>
      </c>
      <c r="N87" s="27">
        <v>1.2</v>
      </c>
      <c r="O87" s="23">
        <f t="shared" si="9"/>
        <v>8.2191780821917804E-2</v>
      </c>
      <c r="P87" s="27">
        <f t="shared" si="10"/>
        <v>10970</v>
      </c>
    </row>
    <row r="88" spans="1:17" ht="16.5" x14ac:dyDescent="0.2">
      <c r="A88" s="19">
        <v>63</v>
      </c>
      <c r="B88" s="19">
        <v>11885</v>
      </c>
      <c r="D88" s="53"/>
      <c r="E88" s="53"/>
      <c r="F88" s="53"/>
      <c r="G88" s="53"/>
      <c r="I88" s="28" t="s">
        <v>72</v>
      </c>
      <c r="J88" s="16">
        <f>INDEX(节奏总表!$Q$4:$Q$18,分段产出计算!J84)</f>
        <v>2.0000000000000004</v>
      </c>
      <c r="K88" s="16">
        <f>日常任务!D30*分段产出计算!J88</f>
        <v>0</v>
      </c>
      <c r="N88" s="27">
        <v>1.3</v>
      </c>
      <c r="O88" s="23">
        <f t="shared" si="9"/>
        <v>8.9041095890410968E-2</v>
      </c>
      <c r="P88" s="27">
        <f t="shared" si="10"/>
        <v>11885</v>
      </c>
    </row>
    <row r="89" spans="1:17" ht="16.5" x14ac:dyDescent="0.2">
      <c r="A89" s="19">
        <v>64</v>
      </c>
      <c r="B89" s="19">
        <v>12800</v>
      </c>
      <c r="D89" s="53"/>
      <c r="E89" s="53"/>
      <c r="F89" s="53"/>
      <c r="G89" s="53"/>
      <c r="I89" s="28" t="s">
        <v>63</v>
      </c>
      <c r="J89" s="16">
        <f>INDEX(节奏总表!$Q$4:$Q$18,分段产出计算!J84)*24*60</f>
        <v>2880.0000000000009</v>
      </c>
      <c r="K89" s="16">
        <f>INDEX(章节关卡!$C$6:$C$20,分段产出计算!J84)*分段产出计算!J89</f>
        <v>72000.000000000029</v>
      </c>
      <c r="N89" s="27">
        <v>1.4</v>
      </c>
      <c r="O89" s="23">
        <f t="shared" si="9"/>
        <v>9.5890410958904104E-2</v>
      </c>
      <c r="P89" s="27">
        <f t="shared" si="10"/>
        <v>12800</v>
      </c>
    </row>
    <row r="90" spans="1:17" ht="16.5" x14ac:dyDescent="0.2">
      <c r="A90" s="19">
        <v>65</v>
      </c>
      <c r="B90" s="19">
        <v>13715</v>
      </c>
      <c r="D90" s="53"/>
      <c r="E90" s="53"/>
      <c r="F90" s="53"/>
      <c r="G90" s="53"/>
      <c r="I90" s="28" t="s">
        <v>55</v>
      </c>
      <c r="J90" s="21">
        <v>0</v>
      </c>
      <c r="K90" s="16">
        <f>J91*J90</f>
        <v>0</v>
      </c>
      <c r="N90" s="27">
        <v>1.5</v>
      </c>
      <c r="O90" s="23">
        <f t="shared" si="9"/>
        <v>0.10273972602739727</v>
      </c>
      <c r="P90" s="27">
        <f t="shared" si="10"/>
        <v>13715</v>
      </c>
    </row>
    <row r="91" spans="1:17" ht="16.5" x14ac:dyDescent="0.2">
      <c r="A91" s="19">
        <v>66</v>
      </c>
      <c r="B91" s="19">
        <v>14630</v>
      </c>
      <c r="D91" s="53"/>
      <c r="E91" s="53"/>
      <c r="F91" s="53"/>
      <c r="G91" s="53"/>
      <c r="I91" s="28" t="s">
        <v>53</v>
      </c>
      <c r="J91" s="16">
        <f>(J85+L85+J86+L86+J87+L87+K88+K89)/(1-J90)</f>
        <v>133500.00000000003</v>
      </c>
      <c r="K91" s="17"/>
      <c r="N91" s="27">
        <v>1.6</v>
      </c>
      <c r="O91" s="23">
        <f t="shared" si="9"/>
        <v>0.10958904109589042</v>
      </c>
      <c r="P91" s="27">
        <f t="shared" si="10"/>
        <v>14630</v>
      </c>
    </row>
    <row r="92" spans="1:17" ht="16.5" x14ac:dyDescent="0.2">
      <c r="A92" s="19">
        <v>67</v>
      </c>
      <c r="B92" s="19">
        <v>15540</v>
      </c>
      <c r="D92" s="53"/>
      <c r="E92" s="53"/>
      <c r="F92" s="53"/>
      <c r="G92" s="53"/>
      <c r="N92" s="27">
        <v>1.7</v>
      </c>
      <c r="O92" s="23">
        <f t="shared" si="9"/>
        <v>0.11643835616438356</v>
      </c>
      <c r="P92" s="27">
        <f t="shared" si="10"/>
        <v>15540</v>
      </c>
    </row>
    <row r="93" spans="1:17" ht="16.5" x14ac:dyDescent="0.2">
      <c r="A93" s="19">
        <v>68</v>
      </c>
      <c r="B93" s="19">
        <v>16455</v>
      </c>
      <c r="D93" s="53"/>
      <c r="E93" s="53"/>
      <c r="F93" s="53"/>
      <c r="G93" s="53"/>
      <c r="N93" s="27">
        <v>1.8</v>
      </c>
      <c r="O93" s="23">
        <f t="shared" si="9"/>
        <v>0.12328767123287672</v>
      </c>
      <c r="P93" s="27">
        <f t="shared" si="10"/>
        <v>16455</v>
      </c>
    </row>
    <row r="94" spans="1:17" ht="16.5" x14ac:dyDescent="0.2">
      <c r="A94" s="19">
        <v>69</v>
      </c>
      <c r="B94" s="19">
        <v>18285</v>
      </c>
      <c r="D94" s="53"/>
      <c r="E94" s="53"/>
      <c r="F94" s="53"/>
      <c r="G94" s="53"/>
      <c r="N94" s="27">
        <v>2</v>
      </c>
      <c r="O94" s="23">
        <f t="shared" si="9"/>
        <v>0.13698630136986301</v>
      </c>
      <c r="P94" s="27">
        <f t="shared" si="10"/>
        <v>18285</v>
      </c>
    </row>
    <row r="95" spans="1:17" x14ac:dyDescent="0.2">
      <c r="A95" s="17"/>
      <c r="B95" s="17"/>
      <c r="C95" s="17"/>
      <c r="D95" s="17"/>
      <c r="E95" s="17"/>
      <c r="F95" s="17"/>
      <c r="G95" s="17"/>
      <c r="H95" s="17"/>
      <c r="I95" s="17"/>
    </row>
    <row r="96" spans="1:17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>
        <f>SUM(N98:N107)</f>
        <v>14.6</v>
      </c>
      <c r="O96" s="17"/>
      <c r="P96" s="17"/>
    </row>
    <row r="97" spans="1:16" ht="17.25" x14ac:dyDescent="0.2">
      <c r="A97" s="17"/>
      <c r="B97" s="17"/>
      <c r="C97" s="17"/>
      <c r="D97" s="17"/>
      <c r="E97" s="17"/>
      <c r="F97" s="17"/>
      <c r="G97" s="17"/>
      <c r="H97" s="17"/>
      <c r="I97" s="28" t="s">
        <v>212</v>
      </c>
      <c r="J97" s="27">
        <v>8</v>
      </c>
      <c r="K97" s="28" t="s">
        <v>212</v>
      </c>
      <c r="L97" s="27">
        <v>7</v>
      </c>
      <c r="M97" s="17"/>
      <c r="N97" s="12" t="s">
        <v>58</v>
      </c>
      <c r="O97" s="12" t="s">
        <v>56</v>
      </c>
      <c r="P97" s="12" t="s">
        <v>57</v>
      </c>
    </row>
    <row r="98" spans="1:16" ht="16.5" x14ac:dyDescent="0.2">
      <c r="A98" s="19">
        <v>70</v>
      </c>
      <c r="B98" s="19">
        <v>12840</v>
      </c>
      <c r="D98" s="53"/>
      <c r="E98" s="53"/>
      <c r="F98" s="53"/>
      <c r="G98" s="53"/>
      <c r="I98" s="28" t="s">
        <v>221</v>
      </c>
      <c r="J98" s="16">
        <f>SUMIFS(章节关卡!$AN$5:$AN$200,章节关卡!$AL$5:$AL$200,"="&amp;分段产出计算!J97)</f>
        <v>9000</v>
      </c>
      <c r="K98" s="28" t="s">
        <v>220</v>
      </c>
      <c r="L98" s="16">
        <f>SUMIFS(章节关卡!$AN$5:$AN$200,章节关卡!$AL$5:$AL$200,"="&amp;分段产出计算!L97)</f>
        <v>7500</v>
      </c>
      <c r="N98" s="27">
        <v>1</v>
      </c>
      <c r="O98" s="23">
        <f>N98/$N$96</f>
        <v>6.8493150684931503E-2</v>
      </c>
      <c r="P98" s="27">
        <f>INT($J$104*O98/5)*5</f>
        <v>12840</v>
      </c>
    </row>
    <row r="99" spans="1:16" ht="16.5" x14ac:dyDescent="0.2">
      <c r="A99" s="19">
        <v>71</v>
      </c>
      <c r="B99" s="19">
        <v>14125</v>
      </c>
      <c r="D99" s="53"/>
      <c r="E99" s="53"/>
      <c r="F99" s="53"/>
      <c r="G99" s="53"/>
      <c r="I99" s="28" t="s">
        <v>215</v>
      </c>
      <c r="J99" s="16">
        <f>SUMIFS(芦花古楼!$D$5:$D$104,芦花古楼!$B$5:$B$104,"="&amp;分段产出计算!J97)</f>
        <v>13500</v>
      </c>
      <c r="K99" s="28" t="s">
        <v>216</v>
      </c>
      <c r="L99" s="16">
        <f>SUMIFS(芦花古楼!$M$5:$M$104,芦花古楼!$K$5:$K$104,"="&amp;分段产出计算!J97)</f>
        <v>13500</v>
      </c>
      <c r="N99" s="27">
        <v>1.1000000000000001</v>
      </c>
      <c r="O99" s="23">
        <f t="shared" ref="O99:O107" si="11">N99/$N$96</f>
        <v>7.5342465753424667E-2</v>
      </c>
      <c r="P99" s="27">
        <f t="shared" ref="P99:P107" si="12">INT($J$104*O99/5)*5</f>
        <v>14125</v>
      </c>
    </row>
    <row r="100" spans="1:16" ht="16.5" x14ac:dyDescent="0.2">
      <c r="A100" s="19">
        <v>72</v>
      </c>
      <c r="B100" s="19">
        <v>15410</v>
      </c>
      <c r="D100" s="53"/>
      <c r="E100" s="53"/>
      <c r="F100" s="53"/>
      <c r="G100" s="53"/>
      <c r="I100" s="28" t="s">
        <v>217</v>
      </c>
      <c r="J100" s="16">
        <f>SUMIFS(芦花古楼!$V$5:$V$104,芦花古楼!$T$5:$T$104,"="&amp;分段产出计算!J97)</f>
        <v>18000</v>
      </c>
      <c r="K100" s="28" t="s">
        <v>218</v>
      </c>
      <c r="L100" s="16">
        <f>SUMIFS(芦花古楼!$AE$5:$AE$104,芦花古楼!$AC$5:$AC$104,"="&amp;分段产出计算!J97)</f>
        <v>18000</v>
      </c>
      <c r="N100" s="27">
        <v>1.2</v>
      </c>
      <c r="O100" s="23">
        <f t="shared" si="11"/>
        <v>8.2191780821917804E-2</v>
      </c>
      <c r="P100" s="27">
        <f t="shared" si="12"/>
        <v>15410</v>
      </c>
    </row>
    <row r="101" spans="1:16" ht="16.5" x14ac:dyDescent="0.2">
      <c r="A101" s="19">
        <v>73</v>
      </c>
      <c r="B101" s="19">
        <v>16695</v>
      </c>
      <c r="D101" s="53"/>
      <c r="E101" s="53"/>
      <c r="F101" s="53"/>
      <c r="G101" s="53"/>
      <c r="I101" s="28" t="s">
        <v>72</v>
      </c>
      <c r="J101" s="16">
        <f>INDEX(节奏总表!$Q$4:$Q$18,分段产出计算!J97)</f>
        <v>2.5</v>
      </c>
      <c r="K101" s="16">
        <f>日常任务!D43*分段产出计算!J101</f>
        <v>0</v>
      </c>
      <c r="N101" s="27">
        <v>1.3</v>
      </c>
      <c r="O101" s="23">
        <f t="shared" si="11"/>
        <v>8.9041095890410968E-2</v>
      </c>
      <c r="P101" s="27">
        <f t="shared" si="12"/>
        <v>16695</v>
      </c>
    </row>
    <row r="102" spans="1:16" ht="16.5" x14ac:dyDescent="0.2">
      <c r="A102" s="19">
        <v>74</v>
      </c>
      <c r="B102" s="19">
        <v>17975</v>
      </c>
      <c r="D102" s="53"/>
      <c r="E102" s="53"/>
      <c r="F102" s="53"/>
      <c r="G102" s="53"/>
      <c r="I102" s="28" t="s">
        <v>63</v>
      </c>
      <c r="J102" s="16">
        <f>INDEX(节奏总表!$Q$4:$Q$18,分段产出计算!J97)*24*60</f>
        <v>3600</v>
      </c>
      <c r="K102" s="16">
        <f>INDEX(章节关卡!$C$6:$C$20,分段产出计算!J97)*分段产出计算!J102</f>
        <v>108000</v>
      </c>
      <c r="N102" s="27">
        <v>1.4</v>
      </c>
      <c r="O102" s="23">
        <f t="shared" si="11"/>
        <v>9.5890410958904104E-2</v>
      </c>
      <c r="P102" s="27">
        <f t="shared" si="12"/>
        <v>17975</v>
      </c>
    </row>
    <row r="103" spans="1:16" ht="16.5" x14ac:dyDescent="0.2">
      <c r="A103" s="19">
        <v>75</v>
      </c>
      <c r="B103" s="19">
        <v>19260</v>
      </c>
      <c r="D103" s="53"/>
      <c r="E103" s="53"/>
      <c r="F103" s="53"/>
      <c r="G103" s="53"/>
      <c r="I103" s="28" t="s">
        <v>55</v>
      </c>
      <c r="J103" s="21">
        <v>0</v>
      </c>
      <c r="K103" s="16">
        <f>J104*J103</f>
        <v>0</v>
      </c>
      <c r="N103" s="27">
        <v>1.5</v>
      </c>
      <c r="O103" s="23">
        <f t="shared" si="11"/>
        <v>0.10273972602739727</v>
      </c>
      <c r="P103" s="27">
        <f t="shared" si="12"/>
        <v>19260</v>
      </c>
    </row>
    <row r="104" spans="1:16" ht="16.5" x14ac:dyDescent="0.2">
      <c r="A104" s="19">
        <v>76</v>
      </c>
      <c r="B104" s="19">
        <v>20545</v>
      </c>
      <c r="D104" s="53"/>
      <c r="E104" s="53"/>
      <c r="F104" s="53"/>
      <c r="G104" s="53"/>
      <c r="I104" s="28" t="s">
        <v>53</v>
      </c>
      <c r="J104" s="16">
        <f>(J98+L98+J99+L99+J100+L100+K101+K102)/(1-J103)</f>
        <v>187500</v>
      </c>
      <c r="K104" s="17"/>
      <c r="N104" s="27">
        <v>1.6</v>
      </c>
      <c r="O104" s="23">
        <f t="shared" si="11"/>
        <v>0.10958904109589042</v>
      </c>
      <c r="P104" s="27">
        <f t="shared" si="12"/>
        <v>20545</v>
      </c>
    </row>
    <row r="105" spans="1:16" ht="16.5" x14ac:dyDescent="0.2">
      <c r="A105" s="19">
        <v>77</v>
      </c>
      <c r="B105" s="19">
        <v>21830</v>
      </c>
      <c r="D105" s="53"/>
      <c r="E105" s="53"/>
      <c r="F105" s="53"/>
      <c r="G105" s="53"/>
      <c r="N105" s="27">
        <v>1.7</v>
      </c>
      <c r="O105" s="23">
        <f t="shared" si="11"/>
        <v>0.11643835616438356</v>
      </c>
      <c r="P105" s="27">
        <f t="shared" si="12"/>
        <v>21830</v>
      </c>
    </row>
    <row r="106" spans="1:16" ht="16.5" x14ac:dyDescent="0.2">
      <c r="A106" s="19">
        <v>78</v>
      </c>
      <c r="B106" s="19">
        <v>23115</v>
      </c>
      <c r="D106" s="53"/>
      <c r="E106" s="53"/>
      <c r="F106" s="53"/>
      <c r="G106" s="53"/>
      <c r="N106" s="27">
        <v>1.8</v>
      </c>
      <c r="O106" s="23">
        <f t="shared" si="11"/>
        <v>0.12328767123287672</v>
      </c>
      <c r="P106" s="27">
        <f t="shared" si="12"/>
        <v>23115</v>
      </c>
    </row>
    <row r="107" spans="1:16" ht="16.5" x14ac:dyDescent="0.2">
      <c r="A107" s="19">
        <v>79</v>
      </c>
      <c r="B107" s="19">
        <v>25680</v>
      </c>
      <c r="D107" s="53"/>
      <c r="E107" s="53"/>
      <c r="F107" s="53"/>
      <c r="G107" s="53"/>
      <c r="N107" s="27">
        <v>2</v>
      </c>
      <c r="O107" s="23">
        <f t="shared" si="11"/>
        <v>0.13698630136986301</v>
      </c>
      <c r="P107" s="27">
        <f t="shared" si="12"/>
        <v>25680</v>
      </c>
    </row>
    <row r="108" spans="1:16" s="17" customFormat="1" x14ac:dyDescent="0.2"/>
    <row r="109" spans="1:16" s="17" customFormat="1" x14ac:dyDescent="0.2">
      <c r="N109" s="17">
        <f>SUM(N111:N120)</f>
        <v>14.6</v>
      </c>
    </row>
    <row r="110" spans="1:16" s="17" customFormat="1" ht="17.25" x14ac:dyDescent="0.2">
      <c r="I110" s="28" t="s">
        <v>212</v>
      </c>
      <c r="J110" s="27">
        <v>9</v>
      </c>
      <c r="K110" s="28" t="s">
        <v>212</v>
      </c>
      <c r="L110" s="27">
        <v>8</v>
      </c>
      <c r="N110" s="12" t="s">
        <v>58</v>
      </c>
      <c r="O110" s="12" t="s">
        <v>56</v>
      </c>
      <c r="P110" s="12" t="s">
        <v>57</v>
      </c>
    </row>
    <row r="111" spans="1:16" ht="15.75" customHeight="1" x14ac:dyDescent="0.2">
      <c r="A111" s="19">
        <v>80</v>
      </c>
      <c r="B111" s="19">
        <v>20400</v>
      </c>
      <c r="D111" s="53"/>
      <c r="E111" s="53"/>
      <c r="F111" s="53"/>
      <c r="G111" s="53"/>
      <c r="I111" s="28" t="s">
        <v>221</v>
      </c>
      <c r="J111" s="16">
        <f>SUMIFS(章节关卡!$AN$5:$AN$200,章节关卡!$AL$5:$AL$200,"="&amp;分段产出计算!J110)</f>
        <v>10800</v>
      </c>
      <c r="K111" s="28" t="s">
        <v>220</v>
      </c>
      <c r="L111" s="16">
        <f>SUMIFS(章节关卡!$AN$5:$AN$200,章节关卡!$AL$5:$AL$200,"="&amp;分段产出计算!L110)</f>
        <v>9000</v>
      </c>
      <c r="N111" s="27">
        <v>1</v>
      </c>
      <c r="O111" s="23">
        <f>N111/$N$109</f>
        <v>6.8493150684931503E-2</v>
      </c>
      <c r="P111" s="27">
        <f>INT($J$117*O111/5)*5</f>
        <v>20400</v>
      </c>
    </row>
    <row r="112" spans="1:16" ht="16.5" x14ac:dyDescent="0.2">
      <c r="A112" s="19">
        <v>81</v>
      </c>
      <c r="B112" s="19">
        <v>22440</v>
      </c>
      <c r="D112" s="53"/>
      <c r="E112" s="53"/>
      <c r="F112" s="53"/>
      <c r="G112" s="53"/>
      <c r="I112" s="28" t="s">
        <v>215</v>
      </c>
      <c r="J112" s="16">
        <f>SUMIFS(芦花古楼!$D$5:$D$104,芦花古楼!$B$5:$B$104,"="&amp;分段产出计算!J110)</f>
        <v>16200</v>
      </c>
      <c r="K112" s="28" t="s">
        <v>216</v>
      </c>
      <c r="L112" s="16">
        <f>SUMIFS(芦花古楼!$M$5:$M$104,芦花古楼!$K$5:$K$104,"="&amp;分段产出计算!J110)</f>
        <v>24300</v>
      </c>
      <c r="N112" s="27">
        <v>1.1000000000000001</v>
      </c>
      <c r="O112" s="23">
        <f t="shared" ref="O112:O120" si="13">N112/$N$109</f>
        <v>7.5342465753424667E-2</v>
      </c>
      <c r="P112" s="27">
        <f t="shared" ref="P112:P120" si="14">INT($J$117*O112/5)*5</f>
        <v>22440</v>
      </c>
    </row>
    <row r="113" spans="1:18" ht="16.5" x14ac:dyDescent="0.2">
      <c r="A113" s="19">
        <v>82</v>
      </c>
      <c r="B113" s="19">
        <v>24480</v>
      </c>
      <c r="D113" s="53"/>
      <c r="E113" s="53"/>
      <c r="F113" s="53"/>
      <c r="G113" s="53"/>
      <c r="I113" s="28" t="s">
        <v>217</v>
      </c>
      <c r="J113" s="16">
        <f>SUMIFS(芦花古楼!$V$5:$V$104,芦花古楼!$T$5:$T$104,"="&amp;分段产出计算!J110)</f>
        <v>21600</v>
      </c>
      <c r="K113" s="28" t="s">
        <v>218</v>
      </c>
      <c r="L113" s="16">
        <f>SUMIFS(芦花古楼!$AE$5:$AE$104,芦花古楼!$AC$5:$AC$104,"="&amp;分段产出计算!J110)</f>
        <v>21600</v>
      </c>
      <c r="N113" s="27">
        <v>1.2</v>
      </c>
      <c r="O113" s="23">
        <f t="shared" si="13"/>
        <v>8.2191780821917804E-2</v>
      </c>
      <c r="P113" s="27">
        <f t="shared" si="14"/>
        <v>24480</v>
      </c>
    </row>
    <row r="114" spans="1:18" ht="16.5" x14ac:dyDescent="0.2">
      <c r="A114" s="19">
        <v>83</v>
      </c>
      <c r="B114" s="19">
        <v>26525</v>
      </c>
      <c r="D114" s="53"/>
      <c r="E114" s="53"/>
      <c r="F114" s="53"/>
      <c r="G114" s="53"/>
      <c r="I114" s="28" t="s">
        <v>72</v>
      </c>
      <c r="J114" s="16">
        <f>INDEX(节奏总表!$Q$4:$Q$18,分段产出计算!J110)</f>
        <v>3.75</v>
      </c>
      <c r="K114" s="16">
        <f>日常任务!D56*分段产出计算!J114</f>
        <v>0</v>
      </c>
      <c r="N114" s="27">
        <v>1.3</v>
      </c>
      <c r="O114" s="23">
        <f t="shared" si="13"/>
        <v>8.9041095890410968E-2</v>
      </c>
      <c r="P114" s="27">
        <f t="shared" si="14"/>
        <v>26525</v>
      </c>
    </row>
    <row r="115" spans="1:18" ht="16.5" x14ac:dyDescent="0.2">
      <c r="A115" s="19">
        <v>84</v>
      </c>
      <c r="B115" s="19">
        <v>28565</v>
      </c>
      <c r="D115" s="53"/>
      <c r="E115" s="53"/>
      <c r="F115" s="53"/>
      <c r="G115" s="53"/>
      <c r="I115" s="28" t="s">
        <v>63</v>
      </c>
      <c r="J115" s="16">
        <f>INDEX(节奏总表!$Q$4:$Q$18,分段产出计算!J110)*24*60</f>
        <v>5400</v>
      </c>
      <c r="K115" s="16">
        <f>INDEX(章节关卡!$C$6:$C$20,分段产出计算!J110)*分段产出计算!J115</f>
        <v>194400</v>
      </c>
      <c r="N115" s="27">
        <v>1.4</v>
      </c>
      <c r="O115" s="23">
        <f t="shared" si="13"/>
        <v>9.5890410958904104E-2</v>
      </c>
      <c r="P115" s="27">
        <f t="shared" si="14"/>
        <v>28565</v>
      </c>
    </row>
    <row r="116" spans="1:18" ht="16.5" x14ac:dyDescent="0.2">
      <c r="A116" s="19">
        <v>85</v>
      </c>
      <c r="B116" s="19">
        <v>30605</v>
      </c>
      <c r="D116" s="53"/>
      <c r="E116" s="53"/>
      <c r="F116" s="53"/>
      <c r="G116" s="53"/>
      <c r="I116" s="28" t="s">
        <v>55</v>
      </c>
      <c r="J116" s="21">
        <v>0</v>
      </c>
      <c r="K116" s="16">
        <f>J117*J116</f>
        <v>0</v>
      </c>
      <c r="N116" s="27">
        <v>1.5</v>
      </c>
      <c r="O116" s="23">
        <f t="shared" si="13"/>
        <v>0.10273972602739727</v>
      </c>
      <c r="P116" s="27">
        <f t="shared" si="14"/>
        <v>30605</v>
      </c>
    </row>
    <row r="117" spans="1:18" ht="16.5" x14ac:dyDescent="0.2">
      <c r="A117" s="19">
        <v>86</v>
      </c>
      <c r="B117" s="19">
        <v>32645</v>
      </c>
      <c r="D117" s="53"/>
      <c r="E117" s="53"/>
      <c r="F117" s="53"/>
      <c r="G117" s="53"/>
      <c r="I117" s="28" t="s">
        <v>53</v>
      </c>
      <c r="J117" s="16">
        <f>(J111+L111+J112+L112+J113+L113+K114+K115)/(1-J116)</f>
        <v>297900</v>
      </c>
      <c r="K117" s="17"/>
      <c r="N117" s="27">
        <v>1.6</v>
      </c>
      <c r="O117" s="23">
        <f t="shared" si="13"/>
        <v>0.10958904109589042</v>
      </c>
      <c r="P117" s="27">
        <f t="shared" si="14"/>
        <v>32645</v>
      </c>
    </row>
    <row r="118" spans="1:18" ht="16.5" x14ac:dyDescent="0.2">
      <c r="A118" s="19">
        <v>87</v>
      </c>
      <c r="B118" s="19">
        <v>34685</v>
      </c>
      <c r="D118" s="53"/>
      <c r="E118" s="53"/>
      <c r="F118" s="53"/>
      <c r="G118" s="53"/>
      <c r="N118" s="27">
        <v>1.7</v>
      </c>
      <c r="O118" s="23">
        <f t="shared" si="13"/>
        <v>0.11643835616438356</v>
      </c>
      <c r="P118" s="27">
        <f t="shared" si="14"/>
        <v>34685</v>
      </c>
    </row>
    <row r="119" spans="1:18" ht="16.5" x14ac:dyDescent="0.2">
      <c r="A119" s="19">
        <v>88</v>
      </c>
      <c r="B119" s="19">
        <v>36725</v>
      </c>
      <c r="D119" s="53"/>
      <c r="E119" s="53"/>
      <c r="F119" s="53"/>
      <c r="G119" s="53"/>
      <c r="N119" s="27">
        <v>1.8</v>
      </c>
      <c r="O119" s="23">
        <f t="shared" si="13"/>
        <v>0.12328767123287672</v>
      </c>
      <c r="P119" s="27">
        <f t="shared" si="14"/>
        <v>36725</v>
      </c>
    </row>
    <row r="120" spans="1:18" ht="16.5" x14ac:dyDescent="0.2">
      <c r="A120" s="19">
        <v>89</v>
      </c>
      <c r="B120" s="19">
        <v>40805</v>
      </c>
      <c r="D120" s="53"/>
      <c r="E120" s="53"/>
      <c r="F120" s="53"/>
      <c r="G120" s="53"/>
      <c r="N120" s="27">
        <v>2</v>
      </c>
      <c r="O120" s="23">
        <f t="shared" si="13"/>
        <v>0.13698630136986301</v>
      </c>
      <c r="P120" s="27">
        <f t="shared" si="14"/>
        <v>40805</v>
      </c>
    </row>
    <row r="121" spans="1:18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>
        <f>SUM(N124:N133)</f>
        <v>14.6</v>
      </c>
      <c r="O122" s="17"/>
      <c r="P122" s="17"/>
      <c r="Q122" s="17"/>
      <c r="R122" s="17"/>
    </row>
    <row r="123" spans="1:18" ht="17.25" x14ac:dyDescent="0.2">
      <c r="A123" s="17"/>
      <c r="B123" s="17"/>
      <c r="C123" s="17"/>
      <c r="D123" s="17"/>
      <c r="E123" s="17"/>
      <c r="F123" s="17"/>
      <c r="G123" s="17"/>
      <c r="H123" s="17"/>
      <c r="I123" s="28" t="s">
        <v>212</v>
      </c>
      <c r="J123" s="27">
        <v>10</v>
      </c>
      <c r="K123" s="28" t="s">
        <v>212</v>
      </c>
      <c r="L123" s="27">
        <v>9</v>
      </c>
      <c r="M123" s="17"/>
      <c r="N123" s="12" t="s">
        <v>58</v>
      </c>
      <c r="O123" s="12" t="s">
        <v>56</v>
      </c>
      <c r="P123" s="12" t="s">
        <v>57</v>
      </c>
      <c r="Q123" s="17"/>
      <c r="R123" s="17"/>
    </row>
    <row r="124" spans="1:18" ht="16.5" x14ac:dyDescent="0.2">
      <c r="A124" s="19">
        <v>90</v>
      </c>
      <c r="B124" s="19">
        <v>35770</v>
      </c>
      <c r="D124" s="53"/>
      <c r="E124" s="53"/>
      <c r="F124" s="53"/>
      <c r="G124" s="53"/>
      <c r="I124" s="28" t="s">
        <v>221</v>
      </c>
      <c r="J124" s="16">
        <f>SUMIFS(章节关卡!$AN$5:$AN$200,章节关卡!$AL$5:$AL$200,"="&amp;分段产出计算!J123)</f>
        <v>13200</v>
      </c>
      <c r="K124" s="28" t="s">
        <v>220</v>
      </c>
      <c r="L124" s="16">
        <f>SUMIFS(章节关卡!$AN$5:$AN$200,章节关卡!$AL$5:$AL$200,"="&amp;分段产出计算!L123)</f>
        <v>10800</v>
      </c>
      <c r="N124" s="27">
        <v>1</v>
      </c>
      <c r="O124" s="23">
        <f>N124/$N$122</f>
        <v>6.8493150684931503E-2</v>
      </c>
      <c r="P124" s="27">
        <f>INT($J$130*O124/5)*5</f>
        <v>35770</v>
      </c>
    </row>
    <row r="125" spans="1:18" ht="16.5" x14ac:dyDescent="0.2">
      <c r="A125" s="19">
        <v>91</v>
      </c>
      <c r="B125" s="19">
        <v>39350</v>
      </c>
      <c r="D125" s="53"/>
      <c r="E125" s="53"/>
      <c r="F125" s="53"/>
      <c r="G125" s="53"/>
      <c r="I125" s="28" t="s">
        <v>215</v>
      </c>
      <c r="J125" s="16">
        <f>SUMIFS(芦花古楼!$D$5:$D$104,芦花古楼!$B$5:$B$104,"="&amp;分段产出计算!J123)</f>
        <v>19800</v>
      </c>
      <c r="K125" s="28" t="s">
        <v>216</v>
      </c>
      <c r="L125" s="16">
        <f>SUMIFS(芦花古楼!$M$5:$M$104,芦花古楼!$K$5:$K$104,"="&amp;分段产出计算!J123)</f>
        <v>29700</v>
      </c>
      <c r="N125" s="27">
        <v>1.1000000000000001</v>
      </c>
      <c r="O125" s="23">
        <f t="shared" ref="O125:O133" si="15">N125/$N$122</f>
        <v>7.5342465753424667E-2</v>
      </c>
      <c r="P125" s="27">
        <f t="shared" ref="P125:P133" si="16">INT($J$130*O125/5)*5</f>
        <v>39350</v>
      </c>
    </row>
    <row r="126" spans="1:18" ht="16.5" x14ac:dyDescent="0.2">
      <c r="A126" s="19">
        <v>92</v>
      </c>
      <c r="B126" s="19">
        <v>42925</v>
      </c>
      <c r="D126" s="53"/>
      <c r="E126" s="53"/>
      <c r="F126" s="53"/>
      <c r="G126" s="53"/>
      <c r="I126" s="28" t="s">
        <v>217</v>
      </c>
      <c r="J126" s="16">
        <f>SUMIFS(芦花古楼!$V$5:$V$104,芦花古楼!$T$5:$T$104,"="&amp;分段产出计算!J123)</f>
        <v>26400</v>
      </c>
      <c r="K126" s="28" t="s">
        <v>218</v>
      </c>
      <c r="L126" s="16">
        <f>SUMIFS(芦花古楼!$AE$5:$AE$104,芦花古楼!$AC$5:$AC$104,"="&amp;分段产出计算!J123)</f>
        <v>26400</v>
      </c>
      <c r="N126" s="27">
        <v>1.2</v>
      </c>
      <c r="O126" s="23">
        <f t="shared" si="15"/>
        <v>8.2191780821917804E-2</v>
      </c>
      <c r="P126" s="27">
        <f t="shared" si="16"/>
        <v>42925</v>
      </c>
    </row>
    <row r="127" spans="1:18" ht="16.5" x14ac:dyDescent="0.2">
      <c r="A127" s="19">
        <v>93</v>
      </c>
      <c r="B127" s="19">
        <v>46505</v>
      </c>
      <c r="D127" s="53"/>
      <c r="E127" s="53"/>
      <c r="F127" s="53"/>
      <c r="G127" s="53"/>
      <c r="I127" s="28" t="s">
        <v>72</v>
      </c>
      <c r="J127" s="16">
        <f>INDEX(节奏总表!$Q$4:$Q$18,分段产出计算!J123)</f>
        <v>6.2499999999999982</v>
      </c>
      <c r="K127" s="16">
        <f>日常任务!D69*分段产出计算!J127</f>
        <v>0</v>
      </c>
      <c r="N127" s="27">
        <v>1.3</v>
      </c>
      <c r="O127" s="23">
        <f t="shared" si="15"/>
        <v>8.9041095890410968E-2</v>
      </c>
      <c r="P127" s="27">
        <f t="shared" si="16"/>
        <v>46505</v>
      </c>
    </row>
    <row r="128" spans="1:18" ht="16.5" x14ac:dyDescent="0.2">
      <c r="A128" s="19">
        <v>94</v>
      </c>
      <c r="B128" s="19">
        <v>50080</v>
      </c>
      <c r="D128" s="53"/>
      <c r="E128" s="53"/>
      <c r="F128" s="53"/>
      <c r="G128" s="53"/>
      <c r="I128" s="28" t="s">
        <v>63</v>
      </c>
      <c r="J128" s="16">
        <f>INDEX(节奏总表!$Q$4:$Q$18,分段产出计算!J123)*24*60</f>
        <v>8999.9999999999964</v>
      </c>
      <c r="K128" s="16">
        <f>INDEX(章节关卡!$C$6:$C$20,分段产出计算!J123)*分段产出计算!J128</f>
        <v>395999.99999999983</v>
      </c>
      <c r="N128" s="27">
        <v>1.4</v>
      </c>
      <c r="O128" s="23">
        <f t="shared" si="15"/>
        <v>9.5890410958904104E-2</v>
      </c>
      <c r="P128" s="27">
        <f t="shared" si="16"/>
        <v>50080</v>
      </c>
    </row>
    <row r="129" spans="1:17" ht="16.5" x14ac:dyDescent="0.2">
      <c r="A129" s="19">
        <v>95</v>
      </c>
      <c r="B129" s="19">
        <v>53660</v>
      </c>
      <c r="D129" s="53"/>
      <c r="E129" s="53"/>
      <c r="F129" s="53"/>
      <c r="G129" s="53"/>
      <c r="I129" s="28" t="s">
        <v>55</v>
      </c>
      <c r="J129" s="21">
        <v>0</v>
      </c>
      <c r="K129" s="16">
        <f>J130*J129</f>
        <v>0</v>
      </c>
      <c r="N129" s="27">
        <v>1.5</v>
      </c>
      <c r="O129" s="23">
        <f t="shared" si="15"/>
        <v>0.10273972602739727</v>
      </c>
      <c r="P129" s="27">
        <f t="shared" si="16"/>
        <v>53660</v>
      </c>
    </row>
    <row r="130" spans="1:17" ht="16.5" x14ac:dyDescent="0.2">
      <c r="A130" s="19">
        <v>96</v>
      </c>
      <c r="B130" s="19">
        <v>57235</v>
      </c>
      <c r="D130" s="53"/>
      <c r="E130" s="53"/>
      <c r="F130" s="53"/>
      <c r="G130" s="53"/>
      <c r="I130" s="28" t="s">
        <v>53</v>
      </c>
      <c r="J130" s="16">
        <f>(J124+L124+J125+L125+J126+L126+K127+K128)/(1-J129)</f>
        <v>522299.99999999983</v>
      </c>
      <c r="K130" s="17"/>
      <c r="N130" s="27">
        <v>1.6</v>
      </c>
      <c r="O130" s="23">
        <f t="shared" si="15"/>
        <v>0.10958904109589042</v>
      </c>
      <c r="P130" s="27">
        <f t="shared" si="16"/>
        <v>57235</v>
      </c>
    </row>
    <row r="131" spans="1:17" ht="16.5" x14ac:dyDescent="0.2">
      <c r="A131" s="19">
        <v>97</v>
      </c>
      <c r="B131" s="19">
        <v>60815</v>
      </c>
      <c r="D131" s="53"/>
      <c r="E131" s="53"/>
      <c r="F131" s="53"/>
      <c r="G131" s="53"/>
      <c r="N131" s="27">
        <v>1.7</v>
      </c>
      <c r="O131" s="23">
        <f t="shared" si="15"/>
        <v>0.11643835616438356</v>
      </c>
      <c r="P131" s="27">
        <f t="shared" si="16"/>
        <v>60815</v>
      </c>
    </row>
    <row r="132" spans="1:17" ht="16.5" x14ac:dyDescent="0.2">
      <c r="A132" s="19">
        <v>98</v>
      </c>
      <c r="B132" s="19">
        <v>64390</v>
      </c>
      <c r="D132" s="53"/>
      <c r="E132" s="53"/>
      <c r="F132" s="53"/>
      <c r="G132" s="53"/>
      <c r="N132" s="27">
        <v>1.8</v>
      </c>
      <c r="O132" s="23">
        <f t="shared" si="15"/>
        <v>0.12328767123287672</v>
      </c>
      <c r="P132" s="27">
        <f t="shared" si="16"/>
        <v>64390</v>
      </c>
    </row>
    <row r="133" spans="1:17" ht="16.5" x14ac:dyDescent="0.2">
      <c r="A133" s="19">
        <v>99</v>
      </c>
      <c r="B133" s="19">
        <v>71545</v>
      </c>
      <c r="D133" s="53"/>
      <c r="E133" s="53"/>
      <c r="F133" s="53"/>
      <c r="G133" s="53"/>
      <c r="N133" s="27">
        <v>2</v>
      </c>
      <c r="O133" s="23">
        <f t="shared" si="15"/>
        <v>0.13698630136986301</v>
      </c>
      <c r="P133" s="27">
        <f t="shared" si="16"/>
        <v>71545</v>
      </c>
    </row>
    <row r="134" spans="1:17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ht="16.5" x14ac:dyDescent="0.2">
      <c r="A137" s="19">
        <v>100</v>
      </c>
      <c r="B137" s="19"/>
    </row>
    <row r="138" spans="1:17" ht="16.5" x14ac:dyDescent="0.2">
      <c r="A138" s="19">
        <v>101</v>
      </c>
      <c r="B138" s="19"/>
    </row>
    <row r="139" spans="1:17" ht="16.5" x14ac:dyDescent="0.2">
      <c r="A139" s="19">
        <v>102</v>
      </c>
      <c r="B139" s="19"/>
    </row>
    <row r="140" spans="1:17" ht="16.5" x14ac:dyDescent="0.2">
      <c r="A140" s="19">
        <v>103</v>
      </c>
      <c r="B140" s="19"/>
    </row>
    <row r="141" spans="1:17" ht="16.5" x14ac:dyDescent="0.2">
      <c r="A141" s="19">
        <v>104</v>
      </c>
      <c r="B141" s="19"/>
    </row>
    <row r="142" spans="1:17" ht="16.5" x14ac:dyDescent="0.2">
      <c r="A142" s="19">
        <v>105</v>
      </c>
      <c r="B142" s="19"/>
    </row>
    <row r="143" spans="1:17" ht="16.5" x14ac:dyDescent="0.2">
      <c r="A143" s="19">
        <v>106</v>
      </c>
      <c r="B143" s="19"/>
    </row>
    <row r="144" spans="1:17" ht="16.5" x14ac:dyDescent="0.2">
      <c r="A144" s="19">
        <v>107</v>
      </c>
      <c r="B144" s="19"/>
    </row>
    <row r="145" spans="1:2" ht="16.5" x14ac:dyDescent="0.2">
      <c r="A145" s="19">
        <v>108</v>
      </c>
      <c r="B145" s="19"/>
    </row>
    <row r="146" spans="1:2" ht="16.5" x14ac:dyDescent="0.2">
      <c r="A146" s="19">
        <v>109</v>
      </c>
      <c r="B146" s="19"/>
    </row>
    <row r="147" spans="1:2" ht="16.5" x14ac:dyDescent="0.2">
      <c r="A147" s="19">
        <v>110</v>
      </c>
      <c r="B147" s="19"/>
    </row>
    <row r="148" spans="1:2" ht="16.5" x14ac:dyDescent="0.2">
      <c r="A148" s="19">
        <v>111</v>
      </c>
      <c r="B148" s="19"/>
    </row>
    <row r="149" spans="1:2" ht="16.5" x14ac:dyDescent="0.2">
      <c r="A149" s="19">
        <v>112</v>
      </c>
      <c r="B149" s="19"/>
    </row>
    <row r="150" spans="1:2" ht="16.5" x14ac:dyDescent="0.2">
      <c r="A150" s="19">
        <v>113</v>
      </c>
      <c r="B150" s="19"/>
    </row>
    <row r="151" spans="1:2" ht="16.5" x14ac:dyDescent="0.2">
      <c r="A151" s="19">
        <v>114</v>
      </c>
      <c r="B151" s="19"/>
    </row>
    <row r="152" spans="1:2" ht="16.5" x14ac:dyDescent="0.2">
      <c r="A152" s="19">
        <v>115</v>
      </c>
      <c r="B152" s="19"/>
    </row>
    <row r="153" spans="1:2" ht="16.5" x14ac:dyDescent="0.2">
      <c r="A153" s="19">
        <v>116</v>
      </c>
      <c r="B153" s="19"/>
    </row>
    <row r="154" spans="1:2" ht="16.5" x14ac:dyDescent="0.2">
      <c r="A154" s="19">
        <v>117</v>
      </c>
      <c r="B154" s="19"/>
    </row>
    <row r="155" spans="1:2" ht="16.5" x14ac:dyDescent="0.2">
      <c r="A155" s="19">
        <v>118</v>
      </c>
      <c r="B155" s="19"/>
    </row>
    <row r="156" spans="1:2" ht="16.5" x14ac:dyDescent="0.2">
      <c r="A156" s="19">
        <v>119</v>
      </c>
      <c r="B156" s="19"/>
    </row>
    <row r="157" spans="1:2" ht="16.5" x14ac:dyDescent="0.2">
      <c r="A157" s="19">
        <v>120</v>
      </c>
      <c r="B157" s="19"/>
    </row>
    <row r="158" spans="1:2" ht="16.5" x14ac:dyDescent="0.2">
      <c r="A158" s="19">
        <v>121</v>
      </c>
      <c r="B158" s="19"/>
    </row>
    <row r="159" spans="1:2" ht="16.5" x14ac:dyDescent="0.2">
      <c r="A159" s="19">
        <v>122</v>
      </c>
      <c r="B159" s="19"/>
    </row>
    <row r="160" spans="1:2" ht="16.5" x14ac:dyDescent="0.2">
      <c r="A160" s="19">
        <v>123</v>
      </c>
      <c r="B160" s="19"/>
    </row>
    <row r="161" spans="1:2" ht="16.5" x14ac:dyDescent="0.2">
      <c r="A161" s="19">
        <v>124</v>
      </c>
      <c r="B161" s="19"/>
    </row>
    <row r="162" spans="1:2" ht="16.5" x14ac:dyDescent="0.2">
      <c r="A162" s="19">
        <v>125</v>
      </c>
      <c r="B162" s="19"/>
    </row>
    <row r="163" spans="1:2" ht="16.5" x14ac:dyDescent="0.2">
      <c r="A163" s="19">
        <v>126</v>
      </c>
      <c r="B163" s="19"/>
    </row>
    <row r="164" spans="1:2" ht="16.5" x14ac:dyDescent="0.2">
      <c r="A164" s="19">
        <v>127</v>
      </c>
      <c r="B164" s="19"/>
    </row>
    <row r="165" spans="1:2" ht="16.5" x14ac:dyDescent="0.2">
      <c r="A165" s="19">
        <v>128</v>
      </c>
      <c r="B165" s="19"/>
    </row>
    <row r="166" spans="1:2" ht="16.5" x14ac:dyDescent="0.2">
      <c r="A166" s="19">
        <v>129</v>
      </c>
      <c r="B166" s="19"/>
    </row>
    <row r="167" spans="1:2" ht="16.5" x14ac:dyDescent="0.2">
      <c r="A167" s="19">
        <v>130</v>
      </c>
      <c r="B167" s="19"/>
    </row>
    <row r="168" spans="1:2" ht="16.5" x14ac:dyDescent="0.2">
      <c r="A168" s="19">
        <v>131</v>
      </c>
      <c r="B168" s="19"/>
    </row>
    <row r="169" spans="1:2" ht="16.5" x14ac:dyDescent="0.2">
      <c r="A169" s="19">
        <v>132</v>
      </c>
      <c r="B169" s="19"/>
    </row>
    <row r="170" spans="1:2" ht="16.5" x14ac:dyDescent="0.2">
      <c r="A170" s="19">
        <v>133</v>
      </c>
      <c r="B170" s="19"/>
    </row>
    <row r="171" spans="1:2" ht="16.5" x14ac:dyDescent="0.2">
      <c r="A171" s="19">
        <v>134</v>
      </c>
      <c r="B171" s="19"/>
    </row>
    <row r="172" spans="1:2" ht="16.5" x14ac:dyDescent="0.2">
      <c r="A172" s="19">
        <v>135</v>
      </c>
      <c r="B172" s="19"/>
    </row>
    <row r="173" spans="1:2" ht="16.5" x14ac:dyDescent="0.2">
      <c r="A173" s="19">
        <v>136</v>
      </c>
      <c r="B173" s="19"/>
    </row>
    <row r="174" spans="1:2" ht="16.5" x14ac:dyDescent="0.2">
      <c r="A174" s="19">
        <v>137</v>
      </c>
      <c r="B174" s="19"/>
    </row>
    <row r="175" spans="1:2" ht="16.5" x14ac:dyDescent="0.2">
      <c r="A175" s="19">
        <v>138</v>
      </c>
      <c r="B175" s="19"/>
    </row>
    <row r="176" spans="1:2" ht="16.5" x14ac:dyDescent="0.2">
      <c r="A176" s="19">
        <v>139</v>
      </c>
      <c r="B176" s="19"/>
    </row>
    <row r="177" spans="1:2" ht="16.5" x14ac:dyDescent="0.2">
      <c r="A177" s="19">
        <v>140</v>
      </c>
      <c r="B177" s="19"/>
    </row>
    <row r="178" spans="1:2" ht="16.5" x14ac:dyDescent="0.2">
      <c r="A178" s="19">
        <v>141</v>
      </c>
      <c r="B178" s="19"/>
    </row>
    <row r="179" spans="1:2" ht="16.5" x14ac:dyDescent="0.2">
      <c r="A179" s="19">
        <v>142</v>
      </c>
      <c r="B179" s="19"/>
    </row>
    <row r="180" spans="1:2" ht="16.5" x14ac:dyDescent="0.2">
      <c r="A180" s="19">
        <v>143</v>
      </c>
      <c r="B180" s="19"/>
    </row>
    <row r="181" spans="1:2" ht="16.5" x14ac:dyDescent="0.2">
      <c r="A181" s="19">
        <v>144</v>
      </c>
      <c r="B181" s="19"/>
    </row>
    <row r="182" spans="1:2" ht="16.5" x14ac:dyDescent="0.2">
      <c r="A182" s="19">
        <v>145</v>
      </c>
      <c r="B182" s="19"/>
    </row>
    <row r="183" spans="1:2" ht="16.5" x14ac:dyDescent="0.2">
      <c r="A183" s="19">
        <v>146</v>
      </c>
      <c r="B183" s="19"/>
    </row>
    <row r="184" spans="1:2" ht="16.5" x14ac:dyDescent="0.2">
      <c r="A184" s="19">
        <v>147</v>
      </c>
      <c r="B184" s="19"/>
    </row>
    <row r="185" spans="1:2" ht="16.5" x14ac:dyDescent="0.2">
      <c r="A185" s="19">
        <v>148</v>
      </c>
      <c r="B185" s="19"/>
    </row>
    <row r="186" spans="1:2" ht="16.5" x14ac:dyDescent="0.2">
      <c r="A186" s="19">
        <v>149</v>
      </c>
      <c r="B186" s="19"/>
    </row>
    <row r="187" spans="1:2" ht="16.5" x14ac:dyDescent="0.2">
      <c r="A187" s="19">
        <v>150</v>
      </c>
      <c r="B187" s="19"/>
    </row>
  </sheetData>
  <mergeCells count="11"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8"/>
  <sheetViews>
    <sheetView topLeftCell="B1" workbookViewId="0">
      <selection activeCell="T8" sqref="T8"/>
    </sheetView>
  </sheetViews>
  <sheetFormatPr defaultRowHeight="14.25" x14ac:dyDescent="0.2"/>
  <cols>
    <col min="4" max="4" width="10.875" customWidth="1"/>
    <col min="5" max="5" width="10.625" customWidth="1"/>
    <col min="6" max="6" width="10" customWidth="1"/>
    <col min="7" max="8" width="12" customWidth="1"/>
    <col min="9" max="10" width="16.375" customWidth="1"/>
    <col min="11" max="11" width="22.125" customWidth="1"/>
    <col min="12" max="12" width="14" customWidth="1"/>
    <col min="13" max="14" width="12.25" customWidth="1"/>
    <col min="15" max="15" width="14.75" customWidth="1"/>
    <col min="16" max="16" width="10.375" customWidth="1"/>
  </cols>
  <sheetData>
    <row r="3" spans="1:19" ht="15" x14ac:dyDescent="0.2">
      <c r="A3" s="14" t="s">
        <v>40</v>
      </c>
      <c r="B3" s="14" t="s">
        <v>98</v>
      </c>
      <c r="C3" s="14" t="s">
        <v>99</v>
      </c>
      <c r="D3" s="14" t="s">
        <v>132</v>
      </c>
      <c r="E3" s="14" t="s">
        <v>100</v>
      </c>
      <c r="F3" s="14" t="s">
        <v>101</v>
      </c>
      <c r="G3" s="14" t="s">
        <v>122</v>
      </c>
      <c r="H3" s="14" t="s">
        <v>123</v>
      </c>
      <c r="I3" s="14" t="s">
        <v>124</v>
      </c>
      <c r="J3" s="14" t="s">
        <v>125</v>
      </c>
      <c r="K3" s="14" t="s">
        <v>102</v>
      </c>
      <c r="L3" s="14" t="s">
        <v>237</v>
      </c>
      <c r="M3" s="14" t="s">
        <v>240</v>
      </c>
      <c r="N3" s="14" t="s">
        <v>194</v>
      </c>
      <c r="O3" s="14" t="s">
        <v>239</v>
      </c>
      <c r="R3" s="14" t="s">
        <v>209</v>
      </c>
      <c r="S3" s="14" t="s">
        <v>241</v>
      </c>
    </row>
    <row r="4" spans="1:19" ht="16.5" x14ac:dyDescent="0.2">
      <c r="A4" s="19">
        <v>1</v>
      </c>
      <c r="B4" s="19">
        <v>35</v>
      </c>
      <c r="C4" s="24">
        <v>40</v>
      </c>
      <c r="D4" s="24"/>
      <c r="E4" s="19"/>
      <c r="F4" s="19"/>
      <c r="G4" s="19" t="s">
        <v>115</v>
      </c>
      <c r="H4" s="24">
        <v>1</v>
      </c>
      <c r="I4" s="19" t="s">
        <v>126</v>
      </c>
      <c r="J4" s="24">
        <v>10</v>
      </c>
      <c r="K4" s="19" t="s">
        <v>129</v>
      </c>
      <c r="L4" s="27" t="s">
        <v>238</v>
      </c>
      <c r="M4" s="27">
        <f>INT(C4/10)+1</f>
        <v>5</v>
      </c>
      <c r="N4" s="27">
        <v>120</v>
      </c>
      <c r="O4" s="27">
        <f>INDEX(章节关卡!$E$5:$E$20,个人BOSS!M4)*个人BOSS!N4</f>
        <v>15600</v>
      </c>
      <c r="R4" s="27">
        <v>1</v>
      </c>
      <c r="S4" s="27">
        <v>0</v>
      </c>
    </row>
    <row r="5" spans="1:19" ht="16.5" x14ac:dyDescent="0.2">
      <c r="A5" s="19">
        <v>2</v>
      </c>
      <c r="B5" s="19">
        <v>35</v>
      </c>
      <c r="C5" s="24">
        <v>40</v>
      </c>
      <c r="D5" s="24"/>
      <c r="E5" s="19"/>
      <c r="F5" s="19"/>
      <c r="G5" s="19" t="s">
        <v>116</v>
      </c>
      <c r="H5" s="24">
        <v>1</v>
      </c>
      <c r="I5" s="19" t="s">
        <v>126</v>
      </c>
      <c r="J5" s="24">
        <v>10</v>
      </c>
      <c r="K5" s="24" t="s">
        <v>129</v>
      </c>
      <c r="L5" s="27" t="s">
        <v>238</v>
      </c>
      <c r="M5" s="27">
        <f t="shared" ref="M5:M38" si="0">INT(C5/10)+1</f>
        <v>5</v>
      </c>
      <c r="N5" s="27">
        <v>120</v>
      </c>
      <c r="O5" s="27">
        <f>INDEX(章节关卡!$E$5:$E$20,个人BOSS!M5)*个人BOSS!N5</f>
        <v>15600</v>
      </c>
      <c r="R5" s="27">
        <v>2</v>
      </c>
      <c r="S5" s="27">
        <v>0</v>
      </c>
    </row>
    <row r="6" spans="1:19" ht="16.5" x14ac:dyDescent="0.2">
      <c r="A6" s="19">
        <v>3</v>
      </c>
      <c r="B6" s="19">
        <v>35</v>
      </c>
      <c r="C6" s="24">
        <v>45</v>
      </c>
      <c r="D6" s="24"/>
      <c r="E6" s="19"/>
      <c r="F6" s="19"/>
      <c r="G6" s="19" t="s">
        <v>115</v>
      </c>
      <c r="H6" s="24">
        <v>2</v>
      </c>
      <c r="I6" s="19" t="s">
        <v>126</v>
      </c>
      <c r="J6" s="24">
        <v>20</v>
      </c>
      <c r="K6" s="24" t="s">
        <v>129</v>
      </c>
      <c r="L6" s="27" t="s">
        <v>238</v>
      </c>
      <c r="M6" s="27">
        <f t="shared" si="0"/>
        <v>5</v>
      </c>
      <c r="N6" s="27">
        <v>120</v>
      </c>
      <c r="O6" s="27">
        <f>INDEX(章节关卡!$E$5:$E$20,个人BOSS!M6)*个人BOSS!N6</f>
        <v>15600</v>
      </c>
      <c r="R6" s="27">
        <v>3</v>
      </c>
      <c r="S6" s="27">
        <v>0</v>
      </c>
    </row>
    <row r="7" spans="1:19" ht="16.5" x14ac:dyDescent="0.2">
      <c r="A7" s="19">
        <v>4</v>
      </c>
      <c r="B7" s="24">
        <v>35</v>
      </c>
      <c r="C7" s="24">
        <v>45</v>
      </c>
      <c r="D7" s="24"/>
      <c r="E7" s="19"/>
      <c r="F7" s="19"/>
      <c r="G7" s="19" t="s">
        <v>117</v>
      </c>
      <c r="H7" s="24">
        <v>1</v>
      </c>
      <c r="I7" s="19" t="s">
        <v>127</v>
      </c>
      <c r="J7" s="24">
        <v>10</v>
      </c>
      <c r="K7" s="24" t="s">
        <v>129</v>
      </c>
      <c r="L7" s="27" t="s">
        <v>238</v>
      </c>
      <c r="M7" s="27">
        <f t="shared" si="0"/>
        <v>5</v>
      </c>
      <c r="N7" s="27">
        <v>120</v>
      </c>
      <c r="O7" s="27">
        <f>INDEX(章节关卡!$E$5:$E$20,个人BOSS!M7)*个人BOSS!N7</f>
        <v>15600</v>
      </c>
      <c r="R7" s="27">
        <v>4</v>
      </c>
      <c r="S7" s="27">
        <v>0</v>
      </c>
    </row>
    <row r="8" spans="1:19" ht="16.5" x14ac:dyDescent="0.2">
      <c r="A8" s="19">
        <v>5</v>
      </c>
      <c r="B8" s="24">
        <v>40</v>
      </c>
      <c r="C8" s="24">
        <v>50</v>
      </c>
      <c r="D8" s="24"/>
      <c r="E8" s="19"/>
      <c r="F8" s="19"/>
      <c r="G8" s="19" t="s">
        <v>118</v>
      </c>
      <c r="H8" s="24">
        <v>1</v>
      </c>
      <c r="I8" s="19" t="s">
        <v>127</v>
      </c>
      <c r="J8" s="24">
        <v>10</v>
      </c>
      <c r="K8" s="24" t="s">
        <v>130</v>
      </c>
      <c r="L8" s="27" t="s">
        <v>238</v>
      </c>
      <c r="M8" s="27">
        <f t="shared" si="0"/>
        <v>6</v>
      </c>
      <c r="N8" s="27">
        <v>120</v>
      </c>
      <c r="O8" s="27">
        <f>INDEX(章节关卡!$E$5:$E$20,个人BOSS!M8)*个人BOSS!N8</f>
        <v>19200</v>
      </c>
      <c r="R8" s="27">
        <v>5</v>
      </c>
      <c r="S8" s="27">
        <f>INDEX($O$4:$O$38,MATCH(R8,$M$4:$M$38,1))*2</f>
        <v>31200</v>
      </c>
    </row>
    <row r="9" spans="1:19" ht="16.5" x14ac:dyDescent="0.2">
      <c r="A9" s="19">
        <v>6</v>
      </c>
      <c r="B9" s="24">
        <v>40</v>
      </c>
      <c r="C9" s="24">
        <v>50</v>
      </c>
      <c r="D9" s="24"/>
      <c r="E9" s="19"/>
      <c r="F9" s="19"/>
      <c r="G9" s="19" t="s">
        <v>116</v>
      </c>
      <c r="H9" s="24">
        <v>2</v>
      </c>
      <c r="I9" s="19" t="s">
        <v>126</v>
      </c>
      <c r="J9" s="24">
        <v>20</v>
      </c>
      <c r="K9" s="24" t="s">
        <v>130</v>
      </c>
      <c r="L9" s="27" t="s">
        <v>238</v>
      </c>
      <c r="M9" s="27">
        <f t="shared" si="0"/>
        <v>6</v>
      </c>
      <c r="N9" s="27">
        <v>120</v>
      </c>
      <c r="O9" s="27">
        <f>INDEX(章节关卡!$E$5:$E$20,个人BOSS!M9)*个人BOSS!N9</f>
        <v>19200</v>
      </c>
      <c r="R9" s="27">
        <v>6</v>
      </c>
      <c r="S9" s="27">
        <f t="shared" ref="S9:S18" si="1">INDEX($O$4:$O$38,MATCH(R9,$M$4:$M$38,1))*2</f>
        <v>38400</v>
      </c>
    </row>
    <row r="10" spans="1:19" ht="16.5" x14ac:dyDescent="0.2">
      <c r="A10" s="19">
        <v>7</v>
      </c>
      <c r="B10" s="19">
        <v>40</v>
      </c>
      <c r="C10" s="24">
        <v>50</v>
      </c>
      <c r="D10" s="24"/>
      <c r="E10" s="19"/>
      <c r="F10" s="19"/>
      <c r="G10" s="19" t="s">
        <v>115</v>
      </c>
      <c r="H10" s="24">
        <v>4</v>
      </c>
      <c r="I10" s="19" t="s">
        <v>126</v>
      </c>
      <c r="J10" s="24">
        <v>30</v>
      </c>
      <c r="K10" s="24" t="s">
        <v>130</v>
      </c>
      <c r="L10" s="27" t="s">
        <v>238</v>
      </c>
      <c r="M10" s="27">
        <f t="shared" si="0"/>
        <v>6</v>
      </c>
      <c r="N10" s="27">
        <v>120</v>
      </c>
      <c r="O10" s="27">
        <f>INDEX(章节关卡!$E$5:$E$20,个人BOSS!M10)*个人BOSS!N10</f>
        <v>19200</v>
      </c>
      <c r="R10" s="27">
        <v>7</v>
      </c>
      <c r="S10" s="27">
        <f t="shared" si="1"/>
        <v>48000</v>
      </c>
    </row>
    <row r="11" spans="1:19" ht="16.5" x14ac:dyDescent="0.2">
      <c r="A11" s="19">
        <v>8</v>
      </c>
      <c r="B11" s="19">
        <v>40</v>
      </c>
      <c r="C11" s="24">
        <v>55</v>
      </c>
      <c r="D11" s="24"/>
      <c r="E11" s="19"/>
      <c r="F11" s="19"/>
      <c r="G11" s="19" t="s">
        <v>119</v>
      </c>
      <c r="H11" s="24">
        <v>1</v>
      </c>
      <c r="I11" s="19" t="s">
        <v>128</v>
      </c>
      <c r="J11" s="24">
        <v>10</v>
      </c>
      <c r="K11" s="24" t="s">
        <v>130</v>
      </c>
      <c r="L11" s="27" t="s">
        <v>238</v>
      </c>
      <c r="M11" s="27">
        <f t="shared" si="0"/>
        <v>6</v>
      </c>
      <c r="N11" s="27">
        <v>120</v>
      </c>
      <c r="O11" s="27">
        <f>INDEX(章节关卡!$E$5:$E$20,个人BOSS!M11)*个人BOSS!N11</f>
        <v>19200</v>
      </c>
      <c r="R11" s="27">
        <v>8</v>
      </c>
      <c r="S11" s="27">
        <f t="shared" si="1"/>
        <v>60000</v>
      </c>
    </row>
    <row r="12" spans="1:19" ht="16.5" x14ac:dyDescent="0.2">
      <c r="A12" s="19">
        <v>9</v>
      </c>
      <c r="B12" s="19">
        <v>45</v>
      </c>
      <c r="C12" s="24">
        <v>55</v>
      </c>
      <c r="D12" s="24"/>
      <c r="E12" s="19"/>
      <c r="F12" s="19"/>
      <c r="G12" s="19" t="s">
        <v>120</v>
      </c>
      <c r="H12" s="24">
        <v>1</v>
      </c>
      <c r="I12" s="19" t="s">
        <v>128</v>
      </c>
      <c r="J12" s="24">
        <v>10</v>
      </c>
      <c r="K12" s="24" t="s">
        <v>130</v>
      </c>
      <c r="L12" s="27" t="s">
        <v>238</v>
      </c>
      <c r="M12" s="27">
        <f t="shared" si="0"/>
        <v>6</v>
      </c>
      <c r="N12" s="27">
        <v>120</v>
      </c>
      <c r="O12" s="27">
        <f>INDEX(章节关卡!$E$5:$E$20,个人BOSS!M12)*个人BOSS!N12</f>
        <v>19200</v>
      </c>
      <c r="R12" s="27">
        <v>9</v>
      </c>
      <c r="S12" s="27">
        <f t="shared" si="1"/>
        <v>72000</v>
      </c>
    </row>
    <row r="13" spans="1:19" ht="16.5" x14ac:dyDescent="0.2">
      <c r="A13" s="19">
        <v>10</v>
      </c>
      <c r="B13" s="24">
        <v>45</v>
      </c>
      <c r="C13" s="24">
        <v>55</v>
      </c>
      <c r="D13" s="24"/>
      <c r="E13" s="19"/>
      <c r="F13" s="19"/>
      <c r="G13" s="19" t="s">
        <v>121</v>
      </c>
      <c r="H13" s="24">
        <v>1</v>
      </c>
      <c r="I13" s="19" t="s">
        <v>128</v>
      </c>
      <c r="J13" s="24">
        <v>10</v>
      </c>
      <c r="K13" s="24" t="s">
        <v>130</v>
      </c>
      <c r="L13" s="27" t="s">
        <v>238</v>
      </c>
      <c r="M13" s="27">
        <f t="shared" si="0"/>
        <v>6</v>
      </c>
      <c r="N13" s="27">
        <v>120</v>
      </c>
      <c r="O13" s="27">
        <f>INDEX(章节关卡!$E$5:$E$20,个人BOSS!M13)*个人BOSS!N13</f>
        <v>19200</v>
      </c>
      <c r="R13" s="27">
        <v>10</v>
      </c>
      <c r="S13" s="27">
        <f t="shared" si="1"/>
        <v>86400</v>
      </c>
    </row>
    <row r="14" spans="1:19" ht="16.5" x14ac:dyDescent="0.2">
      <c r="A14" s="19">
        <v>11</v>
      </c>
      <c r="B14" s="24">
        <v>45</v>
      </c>
      <c r="C14" s="24">
        <v>60</v>
      </c>
      <c r="D14" s="24"/>
      <c r="E14" s="19"/>
      <c r="F14" s="19"/>
      <c r="G14" s="19" t="s">
        <v>117</v>
      </c>
      <c r="H14" s="24">
        <v>2</v>
      </c>
      <c r="I14" s="19" t="s">
        <v>127</v>
      </c>
      <c r="J14" s="24">
        <v>20</v>
      </c>
      <c r="K14" s="24" t="s">
        <v>130</v>
      </c>
      <c r="L14" s="27" t="s">
        <v>238</v>
      </c>
      <c r="M14" s="27">
        <f t="shared" si="0"/>
        <v>7</v>
      </c>
      <c r="N14" s="27">
        <v>120</v>
      </c>
      <c r="O14" s="27">
        <f>INDEX(章节关卡!$E$5:$E$20,个人BOSS!M14)*个人BOSS!N14</f>
        <v>24000</v>
      </c>
      <c r="R14" s="27">
        <v>11</v>
      </c>
      <c r="S14" s="27">
        <f t="shared" si="1"/>
        <v>105600</v>
      </c>
    </row>
    <row r="15" spans="1:19" ht="16.5" x14ac:dyDescent="0.2">
      <c r="A15" s="19">
        <v>12</v>
      </c>
      <c r="B15" s="24">
        <v>45</v>
      </c>
      <c r="C15" s="24">
        <v>60</v>
      </c>
      <c r="D15" s="24"/>
      <c r="E15" s="19"/>
      <c r="F15" s="19"/>
      <c r="G15" s="19" t="s">
        <v>118</v>
      </c>
      <c r="H15" s="24">
        <v>2</v>
      </c>
      <c r="I15" s="19" t="s">
        <v>127</v>
      </c>
      <c r="J15" s="24">
        <v>20</v>
      </c>
      <c r="K15" s="24" t="s">
        <v>130</v>
      </c>
      <c r="L15" s="27" t="s">
        <v>238</v>
      </c>
      <c r="M15" s="27">
        <f t="shared" si="0"/>
        <v>7</v>
      </c>
      <c r="N15" s="27">
        <v>120</v>
      </c>
      <c r="O15" s="27">
        <f>INDEX(章节关卡!$E$5:$E$20,个人BOSS!M15)*个人BOSS!N15</f>
        <v>24000</v>
      </c>
      <c r="R15" s="27">
        <v>12</v>
      </c>
      <c r="S15" s="27">
        <f t="shared" si="1"/>
        <v>105600</v>
      </c>
    </row>
    <row r="16" spans="1:19" ht="16.5" x14ac:dyDescent="0.2">
      <c r="A16" s="19">
        <v>13</v>
      </c>
      <c r="B16" s="24">
        <v>50</v>
      </c>
      <c r="C16" s="24">
        <v>65</v>
      </c>
      <c r="D16" s="24"/>
      <c r="E16" s="19"/>
      <c r="F16" s="19"/>
      <c r="G16" s="19" t="s">
        <v>116</v>
      </c>
      <c r="H16" s="24">
        <v>4</v>
      </c>
      <c r="I16" s="19" t="s">
        <v>126</v>
      </c>
      <c r="J16" s="24">
        <v>30</v>
      </c>
      <c r="K16" s="24" t="s">
        <v>130</v>
      </c>
      <c r="L16" s="27" t="s">
        <v>238</v>
      </c>
      <c r="M16" s="27">
        <f t="shared" si="0"/>
        <v>7</v>
      </c>
      <c r="N16" s="27">
        <v>120</v>
      </c>
      <c r="O16" s="27">
        <f>INDEX(章节关卡!$E$5:$E$20,个人BOSS!M16)*个人BOSS!N16</f>
        <v>24000</v>
      </c>
      <c r="R16" s="27">
        <v>13</v>
      </c>
      <c r="S16" s="27">
        <f t="shared" si="1"/>
        <v>105600</v>
      </c>
    </row>
    <row r="17" spans="1:19" ht="16.5" x14ac:dyDescent="0.2">
      <c r="A17" s="19">
        <v>14</v>
      </c>
      <c r="B17" s="24">
        <v>50</v>
      </c>
      <c r="C17" s="24">
        <v>65</v>
      </c>
      <c r="D17" s="24"/>
      <c r="E17" s="19"/>
      <c r="F17" s="19"/>
      <c r="G17" s="19" t="s">
        <v>115</v>
      </c>
      <c r="H17" s="24">
        <v>7</v>
      </c>
      <c r="I17" s="19" t="s">
        <v>126</v>
      </c>
      <c r="J17" s="24">
        <v>50</v>
      </c>
      <c r="K17" s="24" t="s">
        <v>130</v>
      </c>
      <c r="L17" s="27" t="s">
        <v>238</v>
      </c>
      <c r="M17" s="27">
        <f t="shared" si="0"/>
        <v>7</v>
      </c>
      <c r="N17" s="27">
        <v>120</v>
      </c>
      <c r="O17" s="27">
        <f>INDEX(章节关卡!$E$5:$E$20,个人BOSS!M17)*个人BOSS!N17</f>
        <v>24000</v>
      </c>
      <c r="R17" s="27">
        <v>14</v>
      </c>
      <c r="S17" s="27">
        <f t="shared" si="1"/>
        <v>105600</v>
      </c>
    </row>
    <row r="18" spans="1:19" ht="16.5" x14ac:dyDescent="0.2">
      <c r="A18" s="19">
        <v>15</v>
      </c>
      <c r="B18" s="24">
        <v>50</v>
      </c>
      <c r="C18" s="24">
        <v>65</v>
      </c>
      <c r="D18" s="24"/>
      <c r="E18" s="19"/>
      <c r="F18" s="19"/>
      <c r="G18" s="19" t="s">
        <v>115</v>
      </c>
      <c r="H18" s="24">
        <v>7</v>
      </c>
      <c r="I18" s="19" t="s">
        <v>126</v>
      </c>
      <c r="J18" s="24">
        <v>100</v>
      </c>
      <c r="K18" s="24" t="s">
        <v>130</v>
      </c>
      <c r="L18" s="27" t="s">
        <v>238</v>
      </c>
      <c r="M18" s="27">
        <f t="shared" si="0"/>
        <v>7</v>
      </c>
      <c r="N18" s="27">
        <v>120</v>
      </c>
      <c r="O18" s="27">
        <f>INDEX(章节关卡!$E$5:$E$20,个人BOSS!M18)*个人BOSS!N18</f>
        <v>24000</v>
      </c>
      <c r="R18" s="27">
        <v>15</v>
      </c>
      <c r="S18" s="27">
        <f t="shared" si="1"/>
        <v>105600</v>
      </c>
    </row>
    <row r="19" spans="1:19" ht="16.5" x14ac:dyDescent="0.2">
      <c r="A19" s="19">
        <v>16</v>
      </c>
      <c r="B19" s="24">
        <v>50</v>
      </c>
      <c r="C19" s="24">
        <v>65</v>
      </c>
      <c r="D19" s="24"/>
      <c r="E19" s="19"/>
      <c r="F19" s="19"/>
      <c r="G19" s="19" t="s">
        <v>119</v>
      </c>
      <c r="H19" s="24">
        <v>2</v>
      </c>
      <c r="I19" s="19" t="s">
        <v>128</v>
      </c>
      <c r="J19" s="24">
        <v>20</v>
      </c>
      <c r="K19" s="24" t="s">
        <v>130</v>
      </c>
      <c r="L19" s="27" t="s">
        <v>238</v>
      </c>
      <c r="M19" s="27">
        <f t="shared" si="0"/>
        <v>7</v>
      </c>
      <c r="N19" s="27">
        <v>120</v>
      </c>
      <c r="O19" s="27">
        <f>INDEX(章节关卡!$E$5:$E$20,个人BOSS!M19)*个人BOSS!N19</f>
        <v>24000</v>
      </c>
      <c r="R19" s="17"/>
      <c r="S19" s="17"/>
    </row>
    <row r="20" spans="1:19" ht="16.5" x14ac:dyDescent="0.2">
      <c r="A20" s="19">
        <v>17</v>
      </c>
      <c r="B20" s="24">
        <v>55</v>
      </c>
      <c r="C20" s="24">
        <v>70</v>
      </c>
      <c r="D20" s="24"/>
      <c r="E20" s="19"/>
      <c r="F20" s="19"/>
      <c r="G20" s="19" t="s">
        <v>120</v>
      </c>
      <c r="H20" s="24">
        <v>2</v>
      </c>
      <c r="I20" s="19" t="s">
        <v>128</v>
      </c>
      <c r="J20" s="24">
        <v>20</v>
      </c>
      <c r="K20" s="24" t="s">
        <v>130</v>
      </c>
      <c r="L20" s="27" t="s">
        <v>238</v>
      </c>
      <c r="M20" s="27">
        <f t="shared" si="0"/>
        <v>8</v>
      </c>
      <c r="N20" s="27">
        <v>120</v>
      </c>
      <c r="O20" s="27">
        <f>INDEX(章节关卡!$E$5:$E$20,个人BOSS!M20)*个人BOSS!N20</f>
        <v>30000</v>
      </c>
      <c r="R20" s="17"/>
      <c r="S20" s="17"/>
    </row>
    <row r="21" spans="1:19" ht="16.5" x14ac:dyDescent="0.2">
      <c r="A21" s="19">
        <v>18</v>
      </c>
      <c r="B21" s="24">
        <v>55</v>
      </c>
      <c r="C21" s="24">
        <v>70</v>
      </c>
      <c r="D21" s="24"/>
      <c r="E21" s="19"/>
      <c r="F21" s="19"/>
      <c r="G21" s="19" t="s">
        <v>121</v>
      </c>
      <c r="H21" s="24">
        <v>2</v>
      </c>
      <c r="I21" s="19" t="s">
        <v>128</v>
      </c>
      <c r="J21" s="24">
        <v>20</v>
      </c>
      <c r="K21" s="24" t="s">
        <v>130</v>
      </c>
      <c r="L21" s="27" t="s">
        <v>238</v>
      </c>
      <c r="M21" s="27">
        <f t="shared" si="0"/>
        <v>8</v>
      </c>
      <c r="N21" s="27">
        <v>120</v>
      </c>
      <c r="O21" s="27">
        <f>INDEX(章节关卡!$E$5:$E$20,个人BOSS!M21)*个人BOSS!N21</f>
        <v>30000</v>
      </c>
      <c r="R21" s="17"/>
      <c r="S21" s="17"/>
    </row>
    <row r="22" spans="1:19" ht="16.5" x14ac:dyDescent="0.2">
      <c r="A22" s="19">
        <v>19</v>
      </c>
      <c r="B22" s="24">
        <v>55</v>
      </c>
      <c r="C22" s="24">
        <v>70</v>
      </c>
      <c r="D22" s="24"/>
      <c r="E22" s="19"/>
      <c r="F22" s="19"/>
      <c r="G22" s="19" t="s">
        <v>117</v>
      </c>
      <c r="H22" s="24">
        <v>4</v>
      </c>
      <c r="I22" s="19" t="s">
        <v>127</v>
      </c>
      <c r="J22" s="24">
        <v>30</v>
      </c>
      <c r="K22" s="24" t="s">
        <v>130</v>
      </c>
      <c r="L22" s="27" t="s">
        <v>238</v>
      </c>
      <c r="M22" s="27">
        <f t="shared" si="0"/>
        <v>8</v>
      </c>
      <c r="N22" s="27">
        <v>120</v>
      </c>
      <c r="O22" s="27">
        <f>INDEX(章节关卡!$E$5:$E$20,个人BOSS!M22)*个人BOSS!N22</f>
        <v>30000</v>
      </c>
      <c r="R22" s="17"/>
      <c r="S22" s="17"/>
    </row>
    <row r="23" spans="1:19" ht="16.5" x14ac:dyDescent="0.2">
      <c r="A23" s="19">
        <v>20</v>
      </c>
      <c r="B23" s="24">
        <v>55</v>
      </c>
      <c r="C23" s="24">
        <v>70</v>
      </c>
      <c r="D23" s="24"/>
      <c r="E23" s="19"/>
      <c r="F23" s="19"/>
      <c r="G23" s="19" t="s">
        <v>116</v>
      </c>
      <c r="H23" s="24">
        <v>7</v>
      </c>
      <c r="I23" s="19" t="s">
        <v>126</v>
      </c>
      <c r="J23" s="24">
        <v>50</v>
      </c>
      <c r="K23" s="24" t="s">
        <v>130</v>
      </c>
      <c r="L23" s="27" t="s">
        <v>238</v>
      </c>
      <c r="M23" s="27">
        <f t="shared" si="0"/>
        <v>8</v>
      </c>
      <c r="N23" s="27">
        <v>120</v>
      </c>
      <c r="O23" s="27">
        <f>INDEX(章节关卡!$E$5:$E$20,个人BOSS!M23)*个人BOSS!N23</f>
        <v>30000</v>
      </c>
      <c r="R23" s="17"/>
      <c r="S23" s="17"/>
    </row>
    <row r="24" spans="1:19" ht="16.5" x14ac:dyDescent="0.2">
      <c r="A24" s="19">
        <v>21</v>
      </c>
      <c r="B24" s="24">
        <v>60</v>
      </c>
      <c r="C24" s="24">
        <v>75</v>
      </c>
      <c r="D24" s="24"/>
      <c r="E24" s="19"/>
      <c r="F24" s="19"/>
      <c r="G24" s="19" t="s">
        <v>118</v>
      </c>
      <c r="H24" s="24">
        <v>4</v>
      </c>
      <c r="I24" s="19" t="s">
        <v>127</v>
      </c>
      <c r="J24" s="24">
        <v>30</v>
      </c>
      <c r="K24" s="24" t="s">
        <v>131</v>
      </c>
      <c r="L24" s="27" t="s">
        <v>238</v>
      </c>
      <c r="M24" s="27">
        <f t="shared" si="0"/>
        <v>8</v>
      </c>
      <c r="N24" s="27">
        <v>120</v>
      </c>
      <c r="O24" s="27">
        <f>INDEX(章节关卡!$E$5:$E$20,个人BOSS!M24)*个人BOSS!N24</f>
        <v>30000</v>
      </c>
      <c r="R24" s="17"/>
      <c r="S24" s="17"/>
    </row>
    <row r="25" spans="1:19" ht="16.5" x14ac:dyDescent="0.2">
      <c r="A25" s="19">
        <v>22</v>
      </c>
      <c r="B25" s="24">
        <v>60</v>
      </c>
      <c r="C25" s="24">
        <v>75</v>
      </c>
      <c r="D25" s="24"/>
      <c r="E25" s="19"/>
      <c r="F25" s="19"/>
      <c r="G25" s="19" t="s">
        <v>116</v>
      </c>
      <c r="H25" s="24">
        <v>10</v>
      </c>
      <c r="I25" s="19" t="s">
        <v>126</v>
      </c>
      <c r="J25" s="24">
        <v>100</v>
      </c>
      <c r="K25" s="24" t="s">
        <v>131</v>
      </c>
      <c r="L25" s="27" t="s">
        <v>238</v>
      </c>
      <c r="M25" s="27">
        <f t="shared" si="0"/>
        <v>8</v>
      </c>
      <c r="N25" s="27">
        <v>120</v>
      </c>
      <c r="O25" s="27">
        <f>INDEX(章节关卡!$E$5:$E$20,个人BOSS!M25)*个人BOSS!N25</f>
        <v>30000</v>
      </c>
      <c r="R25" s="17"/>
      <c r="S25" s="17"/>
    </row>
    <row r="26" spans="1:19" ht="16.5" x14ac:dyDescent="0.2">
      <c r="A26" s="19">
        <v>23</v>
      </c>
      <c r="B26" s="24">
        <v>60</v>
      </c>
      <c r="C26" s="24">
        <v>75</v>
      </c>
      <c r="D26" s="24"/>
      <c r="E26" s="19"/>
      <c r="F26" s="19"/>
      <c r="G26" s="19" t="s">
        <v>117</v>
      </c>
      <c r="H26" s="24">
        <v>7</v>
      </c>
      <c r="I26" s="19" t="s">
        <v>127</v>
      </c>
      <c r="J26" s="24">
        <v>50</v>
      </c>
      <c r="K26" s="24" t="s">
        <v>131</v>
      </c>
      <c r="L26" s="27" t="s">
        <v>238</v>
      </c>
      <c r="M26" s="27">
        <f t="shared" si="0"/>
        <v>8</v>
      </c>
      <c r="N26" s="27">
        <v>120</v>
      </c>
      <c r="O26" s="27">
        <f>INDEX(章节关卡!$E$5:$E$20,个人BOSS!M26)*个人BOSS!N26</f>
        <v>30000</v>
      </c>
      <c r="R26" s="17"/>
      <c r="S26" s="17"/>
    </row>
    <row r="27" spans="1:19" ht="16.5" x14ac:dyDescent="0.2">
      <c r="A27" s="19">
        <v>24</v>
      </c>
      <c r="B27" s="24">
        <v>60</v>
      </c>
      <c r="C27" s="24">
        <v>75</v>
      </c>
      <c r="D27" s="24"/>
      <c r="E27" s="19"/>
      <c r="F27" s="19"/>
      <c r="G27" s="19" t="s">
        <v>117</v>
      </c>
      <c r="H27" s="24">
        <v>7</v>
      </c>
      <c r="I27" s="19" t="s">
        <v>127</v>
      </c>
      <c r="J27" s="24">
        <v>100</v>
      </c>
      <c r="K27" s="24" t="s">
        <v>131</v>
      </c>
      <c r="L27" s="27" t="s">
        <v>238</v>
      </c>
      <c r="M27" s="27">
        <f t="shared" si="0"/>
        <v>8</v>
      </c>
      <c r="N27" s="27">
        <v>120</v>
      </c>
      <c r="O27" s="27">
        <f>INDEX(章节关卡!$E$5:$E$20,个人BOSS!M27)*个人BOSS!N27</f>
        <v>30000</v>
      </c>
      <c r="R27" s="17"/>
      <c r="S27" s="17"/>
    </row>
    <row r="28" spans="1:19" ht="16.5" x14ac:dyDescent="0.2">
      <c r="A28" s="19">
        <v>25</v>
      </c>
      <c r="B28" s="24">
        <v>65</v>
      </c>
      <c r="C28" s="24">
        <v>80</v>
      </c>
      <c r="D28" s="24"/>
      <c r="E28" s="19"/>
      <c r="F28" s="19"/>
      <c r="G28" s="19" t="s">
        <v>119</v>
      </c>
      <c r="H28" s="24">
        <v>4</v>
      </c>
      <c r="I28" s="19" t="s">
        <v>128</v>
      </c>
      <c r="J28" s="24">
        <v>30</v>
      </c>
      <c r="K28" s="24" t="s">
        <v>131</v>
      </c>
      <c r="L28" s="27" t="s">
        <v>238</v>
      </c>
      <c r="M28" s="27">
        <f t="shared" si="0"/>
        <v>9</v>
      </c>
      <c r="N28" s="27">
        <v>120</v>
      </c>
      <c r="O28" s="27">
        <f>INDEX(章节关卡!$E$5:$E$20,个人BOSS!M28)*个人BOSS!N28</f>
        <v>36000</v>
      </c>
      <c r="R28" s="17"/>
      <c r="S28" s="17"/>
    </row>
    <row r="29" spans="1:19" ht="16.5" x14ac:dyDescent="0.2">
      <c r="A29" s="19">
        <v>26</v>
      </c>
      <c r="B29" s="24">
        <v>65</v>
      </c>
      <c r="C29" s="24">
        <v>80</v>
      </c>
      <c r="D29" s="24"/>
      <c r="E29" s="19"/>
      <c r="F29" s="19"/>
      <c r="G29" s="19" t="s">
        <v>120</v>
      </c>
      <c r="H29" s="24">
        <v>4</v>
      </c>
      <c r="I29" s="19" t="s">
        <v>128</v>
      </c>
      <c r="J29" s="24">
        <v>30</v>
      </c>
      <c r="K29" s="24" t="s">
        <v>131</v>
      </c>
      <c r="L29" s="27" t="s">
        <v>238</v>
      </c>
      <c r="M29" s="27">
        <f t="shared" si="0"/>
        <v>9</v>
      </c>
      <c r="N29" s="27">
        <v>120</v>
      </c>
      <c r="O29" s="27">
        <f>INDEX(章节关卡!$E$5:$E$20,个人BOSS!M29)*个人BOSS!N29</f>
        <v>36000</v>
      </c>
      <c r="R29" s="17"/>
      <c r="S29" s="17"/>
    </row>
    <row r="30" spans="1:19" ht="16.5" x14ac:dyDescent="0.2">
      <c r="A30" s="19">
        <v>27</v>
      </c>
      <c r="B30" s="24">
        <v>65</v>
      </c>
      <c r="C30" s="24">
        <v>80</v>
      </c>
      <c r="D30" s="24"/>
      <c r="E30" s="19"/>
      <c r="F30" s="19"/>
      <c r="G30" s="19" t="s">
        <v>121</v>
      </c>
      <c r="H30" s="24">
        <v>4</v>
      </c>
      <c r="I30" s="19" t="s">
        <v>128</v>
      </c>
      <c r="J30" s="24">
        <v>30</v>
      </c>
      <c r="K30" s="24" t="s">
        <v>131</v>
      </c>
      <c r="L30" s="27" t="s">
        <v>238</v>
      </c>
      <c r="M30" s="27">
        <f t="shared" si="0"/>
        <v>9</v>
      </c>
      <c r="N30" s="27">
        <v>120</v>
      </c>
      <c r="O30" s="27">
        <f>INDEX(章节关卡!$E$5:$E$20,个人BOSS!M30)*个人BOSS!N30</f>
        <v>36000</v>
      </c>
      <c r="R30" s="17"/>
      <c r="S30" s="17"/>
    </row>
    <row r="31" spans="1:19" ht="16.5" x14ac:dyDescent="0.2">
      <c r="A31" s="19">
        <v>28</v>
      </c>
      <c r="B31" s="24">
        <v>65</v>
      </c>
      <c r="C31" s="24">
        <v>80</v>
      </c>
      <c r="D31" s="24"/>
      <c r="E31" s="19"/>
      <c r="F31" s="19"/>
      <c r="G31" s="19" t="s">
        <v>118</v>
      </c>
      <c r="H31" s="24">
        <v>7</v>
      </c>
      <c r="I31" s="19" t="s">
        <v>127</v>
      </c>
      <c r="J31" s="24">
        <v>50</v>
      </c>
      <c r="K31" s="24" t="s">
        <v>131</v>
      </c>
      <c r="L31" s="27" t="s">
        <v>238</v>
      </c>
      <c r="M31" s="27">
        <f t="shared" si="0"/>
        <v>9</v>
      </c>
      <c r="N31" s="27">
        <v>120</v>
      </c>
      <c r="O31" s="27">
        <f>INDEX(章节关卡!$E$5:$E$20,个人BOSS!M31)*个人BOSS!N31</f>
        <v>36000</v>
      </c>
      <c r="R31" s="17"/>
      <c r="S31" s="17"/>
    </row>
    <row r="32" spans="1:19" ht="16.5" x14ac:dyDescent="0.2">
      <c r="A32" s="24">
        <v>29</v>
      </c>
      <c r="B32" s="24">
        <v>65</v>
      </c>
      <c r="C32" s="24">
        <v>80</v>
      </c>
      <c r="D32" s="24"/>
      <c r="E32" s="24"/>
      <c r="F32" s="24"/>
      <c r="G32" s="24" t="s">
        <v>118</v>
      </c>
      <c r="H32" s="24">
        <v>10</v>
      </c>
      <c r="I32" s="24" t="s">
        <v>127</v>
      </c>
      <c r="J32" s="24">
        <v>100</v>
      </c>
      <c r="K32" s="24" t="s">
        <v>131</v>
      </c>
      <c r="L32" s="27" t="s">
        <v>238</v>
      </c>
      <c r="M32" s="27">
        <f t="shared" si="0"/>
        <v>9</v>
      </c>
      <c r="N32" s="27">
        <v>120</v>
      </c>
      <c r="O32" s="27">
        <f>INDEX(章节关卡!$E$5:$E$20,个人BOSS!M32)*个人BOSS!N32</f>
        <v>36000</v>
      </c>
      <c r="R32" s="17"/>
      <c r="S32" s="17"/>
    </row>
    <row r="33" spans="1:19" ht="16.5" x14ac:dyDescent="0.2">
      <c r="A33" s="24">
        <v>30</v>
      </c>
      <c r="B33" s="24">
        <v>70</v>
      </c>
      <c r="C33" s="24">
        <v>90</v>
      </c>
      <c r="D33" s="24"/>
      <c r="E33" s="24"/>
      <c r="F33" s="24"/>
      <c r="G33" s="24" t="s">
        <v>119</v>
      </c>
      <c r="H33" s="24">
        <v>7</v>
      </c>
      <c r="I33" s="24" t="s">
        <v>128</v>
      </c>
      <c r="J33" s="24">
        <v>50</v>
      </c>
      <c r="K33" s="24" t="s">
        <v>131</v>
      </c>
      <c r="L33" s="27" t="s">
        <v>238</v>
      </c>
      <c r="M33" s="27">
        <f t="shared" si="0"/>
        <v>10</v>
      </c>
      <c r="N33" s="27">
        <v>120</v>
      </c>
      <c r="O33" s="27">
        <f>INDEX(章节关卡!$E$5:$E$20,个人BOSS!M33)*个人BOSS!N33</f>
        <v>43200</v>
      </c>
      <c r="R33" s="17"/>
      <c r="S33" s="17"/>
    </row>
    <row r="34" spans="1:19" ht="16.5" x14ac:dyDescent="0.2">
      <c r="A34" s="24">
        <v>31</v>
      </c>
      <c r="B34" s="24">
        <v>70</v>
      </c>
      <c r="C34" s="24">
        <v>90</v>
      </c>
      <c r="D34" s="24"/>
      <c r="E34" s="24"/>
      <c r="F34" s="24"/>
      <c r="G34" s="24" t="s">
        <v>120</v>
      </c>
      <c r="H34" s="24">
        <v>7</v>
      </c>
      <c r="I34" s="24" t="s">
        <v>128</v>
      </c>
      <c r="J34" s="24">
        <v>50</v>
      </c>
      <c r="K34" s="24" t="s">
        <v>131</v>
      </c>
      <c r="L34" s="27" t="s">
        <v>238</v>
      </c>
      <c r="M34" s="27">
        <f t="shared" si="0"/>
        <v>10</v>
      </c>
      <c r="N34" s="27">
        <v>120</v>
      </c>
      <c r="O34" s="27">
        <f>INDEX(章节关卡!$E$5:$E$20,个人BOSS!M34)*个人BOSS!N34</f>
        <v>43200</v>
      </c>
      <c r="R34" s="17"/>
      <c r="S34" s="17"/>
    </row>
    <row r="35" spans="1:19" ht="16.5" x14ac:dyDescent="0.2">
      <c r="A35" s="24">
        <v>32</v>
      </c>
      <c r="B35" s="24">
        <v>70</v>
      </c>
      <c r="C35" s="24">
        <v>90</v>
      </c>
      <c r="D35" s="24"/>
      <c r="E35" s="24"/>
      <c r="F35" s="24"/>
      <c r="G35" s="24" t="s">
        <v>121</v>
      </c>
      <c r="H35" s="24">
        <v>7</v>
      </c>
      <c r="I35" s="24" t="s">
        <v>128</v>
      </c>
      <c r="J35" s="24">
        <v>50</v>
      </c>
      <c r="K35" s="24" t="s">
        <v>131</v>
      </c>
      <c r="L35" s="27" t="s">
        <v>238</v>
      </c>
      <c r="M35" s="27">
        <f t="shared" si="0"/>
        <v>10</v>
      </c>
      <c r="N35" s="27">
        <v>120</v>
      </c>
      <c r="O35" s="27">
        <f>INDEX(章节关卡!$E$5:$E$20,个人BOSS!M35)*个人BOSS!N35</f>
        <v>43200</v>
      </c>
      <c r="R35" s="17"/>
      <c r="S35" s="17"/>
    </row>
    <row r="36" spans="1:19" ht="16.5" x14ac:dyDescent="0.2">
      <c r="A36" s="24">
        <v>33</v>
      </c>
      <c r="B36" s="24">
        <v>80</v>
      </c>
      <c r="C36" s="24">
        <v>100</v>
      </c>
      <c r="D36" s="24"/>
      <c r="E36" s="24"/>
      <c r="F36" s="24"/>
      <c r="G36" s="24" t="s">
        <v>119</v>
      </c>
      <c r="H36" s="24">
        <v>10</v>
      </c>
      <c r="I36" s="24" t="s">
        <v>128</v>
      </c>
      <c r="J36" s="24">
        <v>100</v>
      </c>
      <c r="K36" s="24" t="s">
        <v>131</v>
      </c>
      <c r="L36" s="27" t="s">
        <v>238</v>
      </c>
      <c r="M36" s="27">
        <f t="shared" si="0"/>
        <v>11</v>
      </c>
      <c r="N36" s="27">
        <v>120</v>
      </c>
      <c r="O36" s="27">
        <f>INDEX(章节关卡!$E$5:$E$20,个人BOSS!M36)*个人BOSS!N36</f>
        <v>52800</v>
      </c>
      <c r="R36" s="17"/>
      <c r="S36" s="17"/>
    </row>
    <row r="37" spans="1:19" ht="16.5" x14ac:dyDescent="0.2">
      <c r="A37" s="24">
        <v>34</v>
      </c>
      <c r="B37" s="24">
        <v>80</v>
      </c>
      <c r="C37" s="24">
        <v>100</v>
      </c>
      <c r="D37" s="24"/>
      <c r="E37" s="24"/>
      <c r="F37" s="24"/>
      <c r="G37" s="24" t="s">
        <v>120</v>
      </c>
      <c r="H37" s="24">
        <v>10</v>
      </c>
      <c r="I37" s="24" t="s">
        <v>128</v>
      </c>
      <c r="J37" s="24">
        <v>100</v>
      </c>
      <c r="K37" s="24" t="s">
        <v>131</v>
      </c>
      <c r="L37" s="27" t="s">
        <v>238</v>
      </c>
      <c r="M37" s="27">
        <f t="shared" si="0"/>
        <v>11</v>
      </c>
      <c r="N37" s="27">
        <v>120</v>
      </c>
      <c r="O37" s="27">
        <f>INDEX(章节关卡!$E$5:$E$20,个人BOSS!M37)*个人BOSS!N37</f>
        <v>52800</v>
      </c>
      <c r="R37" s="17"/>
      <c r="S37" s="17"/>
    </row>
    <row r="38" spans="1:19" ht="16.5" x14ac:dyDescent="0.2">
      <c r="A38" s="24">
        <v>35</v>
      </c>
      <c r="B38" s="24">
        <v>80</v>
      </c>
      <c r="C38" s="24">
        <v>100</v>
      </c>
      <c r="D38" s="24"/>
      <c r="E38" s="24"/>
      <c r="F38" s="24"/>
      <c r="G38" s="24" t="s">
        <v>121</v>
      </c>
      <c r="H38" s="24">
        <v>10</v>
      </c>
      <c r="I38" s="24" t="s">
        <v>128</v>
      </c>
      <c r="J38" s="24">
        <v>100</v>
      </c>
      <c r="K38" s="24" t="s">
        <v>131</v>
      </c>
      <c r="L38" s="27" t="s">
        <v>238</v>
      </c>
      <c r="M38" s="27">
        <f t="shared" si="0"/>
        <v>11</v>
      </c>
      <c r="N38" s="27">
        <v>120</v>
      </c>
      <c r="O38" s="27">
        <f>INDEX(章节关卡!$E$5:$E$20,个人BOSS!M38)*个人BOSS!N38</f>
        <v>52800</v>
      </c>
      <c r="R38" s="17"/>
      <c r="S38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abSelected="1" workbookViewId="0">
      <selection activeCell="P11" sqref="P11"/>
    </sheetView>
  </sheetViews>
  <sheetFormatPr defaultRowHeight="14.25" x14ac:dyDescent="0.2"/>
  <cols>
    <col min="1" max="1" width="10.625" customWidth="1"/>
    <col min="2" max="3" width="9.125" customWidth="1"/>
    <col min="4" max="4" width="14" customWidth="1"/>
    <col min="5" max="11" width="10.625" customWidth="1"/>
    <col min="12" max="12" width="9.375" customWidth="1"/>
    <col min="13" max="13" width="14" customWidth="1"/>
    <col min="14" max="30" width="10.625" customWidth="1"/>
  </cols>
  <sheetData>
    <row r="2" spans="1:13" ht="20.25" x14ac:dyDescent="0.2">
      <c r="A2" s="49" t="s">
        <v>231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17.25" x14ac:dyDescent="0.2">
      <c r="A3" s="12" t="s">
        <v>223</v>
      </c>
      <c r="B3" s="12" t="s">
        <v>230</v>
      </c>
      <c r="C3" s="12" t="s">
        <v>233</v>
      </c>
      <c r="D3" s="12" t="s">
        <v>224</v>
      </c>
      <c r="E3" s="12" t="s">
        <v>225</v>
      </c>
      <c r="F3" s="12" t="s">
        <v>229</v>
      </c>
      <c r="G3" s="12" t="s">
        <v>235</v>
      </c>
      <c r="H3" s="12" t="s">
        <v>226</v>
      </c>
      <c r="I3" s="12" t="s">
        <v>227</v>
      </c>
      <c r="J3" s="12" t="s">
        <v>228</v>
      </c>
      <c r="K3" s="12" t="s">
        <v>232</v>
      </c>
      <c r="L3" s="12" t="s">
        <v>243</v>
      </c>
      <c r="M3" s="12" t="s">
        <v>236</v>
      </c>
    </row>
    <row r="4" spans="1:13" ht="16.5" x14ac:dyDescent="0.2">
      <c r="A4" s="27">
        <v>1</v>
      </c>
      <c r="B4" s="16">
        <f>节奏总表!Q4</f>
        <v>0.03</v>
      </c>
      <c r="C4" s="16">
        <f>节奏总表!K4*60</f>
        <v>120</v>
      </c>
      <c r="D4" s="16">
        <f>INDEX(章节关卡!$E$6:$E$20,金币总产!A4)*C4</f>
        <v>6000</v>
      </c>
      <c r="E4" s="16">
        <f>SUMIFS(章节关卡!$AO$5:$AO$200,章节关卡!$AL$5:$AL$200,"="&amp;金币总产!A4)</f>
        <v>10500</v>
      </c>
      <c r="F4" s="27">
        <v>0</v>
      </c>
      <c r="G4" s="16">
        <f>SUMIFS(芦花古楼!$G$5:$G$104,芦花古楼!$B$5:$B$104,"="&amp;金币总产!A4)</f>
        <v>0</v>
      </c>
      <c r="H4" s="16">
        <f>SUMIFS(芦花古楼!$P$5:$P$104,芦花古楼!$K$5:$K$104,"="&amp;金币总产!A4)</f>
        <v>0</v>
      </c>
      <c r="I4" s="16">
        <f>SUMIFS(芦花古楼!$Y$5:$Y$104,芦花古楼!$AC$5:$AC$104,"="&amp;金币总产!A4)</f>
        <v>0</v>
      </c>
      <c r="J4" s="16">
        <f>SUMIFS(芦花古楼!$AH$5:$AH$104,芦花古楼!$AC$5:$AC$104,"="&amp;金币总产!A4)</f>
        <v>0</v>
      </c>
      <c r="K4" s="16">
        <f>个人BOSS!S4*B4</f>
        <v>0</v>
      </c>
      <c r="L4" s="16"/>
      <c r="M4" s="16">
        <f>SUM(D4:L4)</f>
        <v>16500</v>
      </c>
    </row>
    <row r="5" spans="1:13" ht="16.5" x14ac:dyDescent="0.2">
      <c r="A5" s="27">
        <v>2</v>
      </c>
      <c r="B5" s="16">
        <f>节奏总表!Q5</f>
        <v>7.0000000000000007E-2</v>
      </c>
      <c r="C5" s="16">
        <f>节奏总表!K5*60</f>
        <v>240</v>
      </c>
      <c r="D5" s="16">
        <f>INDEX(章节关卡!$E$6:$E$20,金币总产!A5)*C5</f>
        <v>16800</v>
      </c>
      <c r="E5" s="16">
        <f>SUMIFS(章节关卡!$AO$5:$AO$200,章节关卡!$AL$5:$AL$200,"="&amp;金币总产!A5)</f>
        <v>18900</v>
      </c>
      <c r="F5" s="16">
        <f>SUMIFS(章节关卡!$AW$5:$AW$199,章节关卡!$AT$5:$AT$199,"="&amp;金币总产!A4)</f>
        <v>18000</v>
      </c>
      <c r="G5" s="16">
        <f>SUMIFS(芦花古楼!$G$5:$G$104,芦花古楼!$B$5:$B$104,"="&amp;金币总产!A5)</f>
        <v>8600</v>
      </c>
      <c r="H5" s="16">
        <f>SUMIFS(芦花古楼!$P$5:$P$104,芦花古楼!$K$5:$K$104,"="&amp;金币总产!A5)</f>
        <v>0</v>
      </c>
      <c r="I5" s="16">
        <f>SUMIFS(芦花古楼!$Y$5:$Y$104,芦花古楼!$AC$5:$AC$104,"="&amp;金币总产!A5)</f>
        <v>0</v>
      </c>
      <c r="J5" s="16">
        <f>SUMIFS(芦花古楼!$AH$5:$AH$104,芦花古楼!$AC$5:$AC$104,"="&amp;金币总产!A5)</f>
        <v>0</v>
      </c>
      <c r="K5" s="16">
        <f>个人BOSS!S5*B5</f>
        <v>0</v>
      </c>
      <c r="L5" s="16"/>
      <c r="M5" s="16">
        <f t="shared" ref="M5:M18" si="0">SUM(D5:L5)</f>
        <v>62300</v>
      </c>
    </row>
    <row r="6" spans="1:13" ht="16.5" x14ac:dyDescent="0.2">
      <c r="A6" s="27">
        <v>3</v>
      </c>
      <c r="B6" s="16">
        <f>节奏总表!Q6</f>
        <v>0.19999999999999998</v>
      </c>
      <c r="C6" s="16">
        <f>节奏总表!K6*60</f>
        <v>480</v>
      </c>
      <c r="D6" s="16">
        <f>INDEX(章节关卡!$E$6:$E$20,金币总产!A6)*C6</f>
        <v>48000</v>
      </c>
      <c r="E6" s="16">
        <f>SUMIFS(章节关卡!$AO$5:$AO$200,章节关卡!$AL$5:$AL$200,"="&amp;金币总产!A6)</f>
        <v>21000</v>
      </c>
      <c r="F6" s="16">
        <f>SUMIFS(章节关卡!$AW$5:$AW$199,章节关卡!$AT$5:$AT$199,"="&amp;金币总产!A5)</f>
        <v>37800</v>
      </c>
      <c r="G6" s="16">
        <f>SUMIFS(芦花古楼!$G$5:$G$104,芦花古楼!$B$5:$B$104,"="&amp;金币总产!A6)</f>
        <v>7800</v>
      </c>
      <c r="H6" s="16">
        <f>SUMIFS(芦花古楼!$P$5:$P$104,芦花古楼!$K$5:$K$104,"="&amp;金币总产!A6)</f>
        <v>0</v>
      </c>
      <c r="I6" s="16">
        <f>SUMIFS(芦花古楼!$Y$5:$Y$104,芦花古楼!$AC$5:$AC$104,"="&amp;金币总产!A6)</f>
        <v>0</v>
      </c>
      <c r="J6" s="16">
        <f>SUMIFS(芦花古楼!$AH$5:$AH$104,芦花古楼!$AC$5:$AC$104,"="&amp;金币总产!A6)</f>
        <v>0</v>
      </c>
      <c r="K6" s="16">
        <f>个人BOSS!S6*B6</f>
        <v>0</v>
      </c>
      <c r="L6" s="16"/>
      <c r="M6" s="16">
        <f t="shared" si="0"/>
        <v>114600</v>
      </c>
    </row>
    <row r="7" spans="1:13" ht="16.5" x14ac:dyDescent="0.2">
      <c r="A7" s="27">
        <v>4</v>
      </c>
      <c r="B7" s="16">
        <f>节奏总表!Q7</f>
        <v>0.60000000000000009</v>
      </c>
      <c r="C7" s="16">
        <f>节奏总表!K7*60</f>
        <v>1440</v>
      </c>
      <c r="D7" s="16">
        <f>INDEX(章节关卡!$E$6:$E$20,金币总产!A7)*C7</f>
        <v>187200</v>
      </c>
      <c r="E7" s="16">
        <f>SUMIFS(章节关卡!$AO$5:$AO$200,章节关卡!$AL$5:$AL$200,"="&amp;金币总产!A7)</f>
        <v>31200</v>
      </c>
      <c r="F7" s="16">
        <f>SUMIFS(章节关卡!$AW$5:$AW$199,章节关卡!$AT$5:$AT$199,"="&amp;金币总产!A6)</f>
        <v>42000</v>
      </c>
      <c r="G7" s="16">
        <f>SUMIFS(芦花古楼!$G$5:$G$104,芦花古楼!$B$5:$B$104,"="&amp;金币总产!A7)</f>
        <v>8700</v>
      </c>
      <c r="H7" s="16">
        <f>SUMIFS(芦花古楼!$P$5:$P$104,芦花古楼!$K$5:$K$104,"="&amp;金币总产!A7)</f>
        <v>16400</v>
      </c>
      <c r="I7" s="16">
        <f>SUMIFS(芦花古楼!$Y$5:$Y$104,芦花古楼!$AC$5:$AC$104,"="&amp;金币总产!A7)</f>
        <v>0</v>
      </c>
      <c r="J7" s="16">
        <f>SUMIFS(芦花古楼!$AH$5:$AH$104,芦花古楼!$AC$5:$AC$104,"="&amp;金币总产!A7)</f>
        <v>0</v>
      </c>
      <c r="K7" s="16">
        <f>个人BOSS!S7*B7</f>
        <v>0</v>
      </c>
      <c r="L7" s="16">
        <f>日常任务!$E$2*金币总产!B7</f>
        <v>60000.000000000007</v>
      </c>
      <c r="M7" s="16">
        <f t="shared" si="0"/>
        <v>345500</v>
      </c>
    </row>
    <row r="8" spans="1:13" ht="16.5" x14ac:dyDescent="0.2">
      <c r="A8" s="27">
        <v>5</v>
      </c>
      <c r="B8" s="16">
        <f>节奏总表!Q8</f>
        <v>0.99999999999999989</v>
      </c>
      <c r="C8" s="16">
        <f>节奏总表!K8*60</f>
        <v>2400</v>
      </c>
      <c r="D8" s="16">
        <f>INDEX(章节关卡!$E$6:$E$20,金币总产!A8)*C8</f>
        <v>384000</v>
      </c>
      <c r="E8" s="16">
        <f>SUMIFS(章节关卡!$AO$5:$AO$200,章节关卡!$AL$5:$AL$200,"="&amp;金币总产!A8)</f>
        <v>72000</v>
      </c>
      <c r="F8" s="16">
        <f>SUMIFS(章节关卡!$AW$5:$AW$199,章节关卡!$AT$5:$AT$199,"="&amp;金币总产!A7)</f>
        <v>62400</v>
      </c>
      <c r="G8" s="16">
        <f>SUMIFS(芦花古楼!$G$5:$G$104,芦花古楼!$B$5:$B$104,"="&amp;金币总产!A8)</f>
        <v>17250</v>
      </c>
      <c r="H8" s="16">
        <f>SUMIFS(芦花古楼!$P$5:$P$104,芦花古楼!$K$5:$K$104,"="&amp;金币总产!A8)</f>
        <v>22200</v>
      </c>
      <c r="I8" s="16">
        <f>SUMIFS(芦花古楼!$Y$5:$Y$104,芦花古楼!$AC$5:$AC$104,"="&amp;金币总产!A8)</f>
        <v>8600</v>
      </c>
      <c r="J8" s="16">
        <f>SUMIFS(芦花古楼!$AH$5:$AH$104,芦花古楼!$AC$5:$AC$104,"="&amp;金币总产!A8)</f>
        <v>8600</v>
      </c>
      <c r="K8" s="16">
        <f>个人BOSS!S8*B8</f>
        <v>31199.999999999996</v>
      </c>
      <c r="L8" s="16">
        <f>日常任务!$E$2*金币总产!B8</f>
        <v>99999.999999999985</v>
      </c>
      <c r="M8" s="16">
        <f t="shared" si="0"/>
        <v>706250</v>
      </c>
    </row>
    <row r="9" spans="1:13" ht="16.5" x14ac:dyDescent="0.2">
      <c r="A9" s="27">
        <v>6</v>
      </c>
      <c r="B9" s="16">
        <f>节奏总表!Q9</f>
        <v>1.5</v>
      </c>
      <c r="C9" s="16">
        <f>节奏总表!K9*60</f>
        <v>3600</v>
      </c>
      <c r="D9" s="16">
        <f>INDEX(章节关卡!$E$6:$E$20,金币总产!A9)*C9</f>
        <v>720000</v>
      </c>
      <c r="E9" s="16">
        <f>SUMIFS(章节关卡!$AO$5:$AO$200,章节关卡!$AL$5:$AL$200,"="&amp;金币总产!A9)</f>
        <v>90000</v>
      </c>
      <c r="F9" s="16">
        <f>SUMIFS(章节关卡!$AW$5:$AW$199,章节关卡!$AT$5:$AT$199,"="&amp;金币总产!A8)</f>
        <v>144000</v>
      </c>
      <c r="G9" s="16">
        <f>SUMIFS(芦花古楼!$G$5:$G$104,芦花古楼!$B$5:$B$104,"="&amp;金币总产!A9)</f>
        <v>21000</v>
      </c>
      <c r="H9" s="16">
        <f>SUMIFS(芦花古楼!$P$5:$P$104,芦花古楼!$K$5:$K$104,"="&amp;金币总产!A9)</f>
        <v>44250</v>
      </c>
      <c r="I9" s="16">
        <f>SUMIFS(芦花古楼!$Y$5:$Y$104,芦花古楼!$AC$5:$AC$104,"="&amp;金币总产!A9)</f>
        <v>13500</v>
      </c>
      <c r="J9" s="16">
        <f>SUMIFS(芦花古楼!$AH$5:$AH$104,芦花古楼!$AC$5:$AC$104,"="&amp;金币总产!A9)</f>
        <v>13500</v>
      </c>
      <c r="K9" s="16">
        <f>个人BOSS!S9*B9</f>
        <v>57600</v>
      </c>
      <c r="L9" s="16">
        <f>日常任务!$E$2*金币总产!B9</f>
        <v>150000</v>
      </c>
      <c r="M9" s="16">
        <f t="shared" si="0"/>
        <v>1253850</v>
      </c>
    </row>
    <row r="10" spans="1:13" ht="16.5" x14ac:dyDescent="0.2">
      <c r="A10" s="27">
        <v>7</v>
      </c>
      <c r="B10" s="16">
        <f>节奏总表!Q10</f>
        <v>2.0000000000000004</v>
      </c>
      <c r="C10" s="16">
        <f>节奏总表!K10*60</f>
        <v>4800</v>
      </c>
      <c r="D10" s="16">
        <f>INDEX(章节关卡!$E$6:$E$20,金币总产!A10)*C10</f>
        <v>1200000</v>
      </c>
      <c r="E10" s="16">
        <f>SUMIFS(章节关卡!$AO$5:$AO$200,章节关卡!$AL$5:$AL$200,"="&amp;金币总产!A10)</f>
        <v>112500</v>
      </c>
      <c r="F10" s="16">
        <f>SUMIFS(章节关卡!$AW$5:$AW$199,章节关卡!$AT$5:$AT$199,"="&amp;金币总产!A9)</f>
        <v>180000</v>
      </c>
      <c r="G10" s="16">
        <f>SUMIFS(芦花古楼!$G$5:$G$104,芦花古楼!$B$5:$B$104,"="&amp;金币总产!A10)</f>
        <v>47250</v>
      </c>
      <c r="H10" s="16">
        <f>SUMIFS(芦花古楼!$P$5:$P$104,芦花古楼!$K$5:$K$104,"="&amp;金币总产!A10)</f>
        <v>59250</v>
      </c>
      <c r="I10" s="16">
        <f>SUMIFS(芦花古楼!$Y$5:$Y$104,芦花古楼!$AC$5:$AC$104,"="&amp;金币总产!A10)</f>
        <v>36750</v>
      </c>
      <c r="J10" s="16">
        <f>SUMIFS(芦花古楼!$AH$5:$AH$104,芦花古楼!$AC$5:$AC$104,"="&amp;金币总产!A10)</f>
        <v>36750</v>
      </c>
      <c r="K10" s="16">
        <f>个人BOSS!S10*B10</f>
        <v>96000.000000000015</v>
      </c>
      <c r="L10" s="16">
        <f>日常任务!$E$2*金币总产!B10</f>
        <v>200000.00000000006</v>
      </c>
      <c r="M10" s="16">
        <f t="shared" si="0"/>
        <v>1968500</v>
      </c>
    </row>
    <row r="11" spans="1:13" ht="16.5" x14ac:dyDescent="0.2">
      <c r="A11" s="27">
        <v>8</v>
      </c>
      <c r="B11" s="16">
        <f>节奏总表!Q11</f>
        <v>2.5</v>
      </c>
      <c r="C11" s="16">
        <f>节奏总表!K11*60</f>
        <v>6000</v>
      </c>
      <c r="D11" s="16">
        <f>INDEX(章节关卡!$E$6:$E$20,金币总产!A11)*C11</f>
        <v>1800000</v>
      </c>
      <c r="E11" s="16">
        <f>SUMIFS(章节关卡!$AO$5:$AO$200,章节关卡!$AL$5:$AL$200,"="&amp;金币总产!A11)</f>
        <v>135000</v>
      </c>
      <c r="F11" s="16">
        <f>SUMIFS(章节关卡!$AW$5:$AW$199,章节关卡!$AT$5:$AT$199,"="&amp;金币总产!A10)</f>
        <v>225000</v>
      </c>
      <c r="G11" s="16">
        <f>SUMIFS(芦花古楼!$G$5:$G$104,芦花古楼!$B$5:$B$104,"="&amp;金币总产!A11)</f>
        <v>105750</v>
      </c>
      <c r="H11" s="16">
        <f>SUMIFS(芦花古楼!$P$5:$P$104,芦花古楼!$K$5:$K$104,"="&amp;金币总产!A11)</f>
        <v>74250</v>
      </c>
      <c r="I11" s="16">
        <f>SUMIFS(芦花古楼!$Y$5:$Y$104,芦花古楼!$AC$5:$AC$104,"="&amp;金币总产!A11)</f>
        <v>51750</v>
      </c>
      <c r="J11" s="16">
        <f>SUMIFS(芦花古楼!$AH$5:$AH$104,芦花古楼!$AC$5:$AC$104,"="&amp;金币总产!A11)</f>
        <v>51750</v>
      </c>
      <c r="K11" s="16">
        <f>个人BOSS!S11*B11</f>
        <v>150000</v>
      </c>
      <c r="L11" s="16">
        <f>日常任务!$E$2*金币总产!B11</f>
        <v>250000</v>
      </c>
      <c r="M11" s="16">
        <f t="shared" si="0"/>
        <v>2843500</v>
      </c>
    </row>
    <row r="12" spans="1:13" ht="16.5" x14ac:dyDescent="0.2">
      <c r="A12" s="27">
        <v>9</v>
      </c>
      <c r="B12" s="16">
        <f>节奏总表!Q12</f>
        <v>3.75</v>
      </c>
      <c r="C12" s="16">
        <f>节奏总表!K12*60</f>
        <v>9000</v>
      </c>
      <c r="D12" s="16">
        <f>INDEX(章节关卡!$E$6:$E$20,金币总产!A12)*C12</f>
        <v>3240000</v>
      </c>
      <c r="E12" s="16">
        <f>SUMIFS(章节关卡!$AO$5:$AO$200,章节关卡!$AL$5:$AL$200,"="&amp;金币总产!A12)</f>
        <v>162000</v>
      </c>
      <c r="F12" s="16">
        <f>SUMIFS(章节关卡!$AW$5:$AW$199,章节关卡!$AT$5:$AT$199,"="&amp;金币总产!A11)</f>
        <v>270000</v>
      </c>
      <c r="G12" s="16">
        <f>SUMIFS(芦花古楼!$G$5:$G$104,芦花古楼!$B$5:$B$104,"="&amp;金币总产!A12)</f>
        <v>141750</v>
      </c>
      <c r="H12" s="16">
        <f>SUMIFS(芦花古楼!$P$5:$P$104,芦花古楼!$K$5:$K$104,"="&amp;金币总产!A12)</f>
        <v>141750</v>
      </c>
      <c r="I12" s="16">
        <f>SUMIFS(芦花古楼!$Y$5:$Y$104,芦花古楼!$AC$5:$AC$104,"="&amp;金币总产!A12)</f>
        <v>66750</v>
      </c>
      <c r="J12" s="16">
        <f>SUMIFS(芦花古楼!$AH$5:$AH$104,芦花古楼!$AC$5:$AC$104,"="&amp;金币总产!A12)</f>
        <v>66750</v>
      </c>
      <c r="K12" s="16">
        <f>个人BOSS!S12*B12</f>
        <v>270000</v>
      </c>
      <c r="L12" s="16">
        <f>日常任务!$E$2*金币总产!B12</f>
        <v>375000</v>
      </c>
      <c r="M12" s="16">
        <f t="shared" si="0"/>
        <v>4734000</v>
      </c>
    </row>
    <row r="13" spans="1:13" ht="16.5" x14ac:dyDescent="0.2">
      <c r="A13" s="27">
        <v>10</v>
      </c>
      <c r="B13" s="16">
        <f>节奏总表!Q13</f>
        <v>6.2499999999999982</v>
      </c>
      <c r="C13" s="16">
        <f>节奏总表!K13*60</f>
        <v>15000</v>
      </c>
      <c r="D13" s="16">
        <f>INDEX(章节关卡!$E$6:$E$20,金币总产!A13)*C13</f>
        <v>6600000</v>
      </c>
      <c r="E13" s="16">
        <f>SUMIFS(章节关卡!$AO$5:$AO$200,章节关卡!$AL$5:$AL$200,"="&amp;金币总产!A13)</f>
        <v>198000</v>
      </c>
      <c r="F13" s="16">
        <f>SUMIFS(章节关卡!$AW$5:$AW$199,章节关卡!$AT$5:$AT$199,"="&amp;金币总产!A12)</f>
        <v>324000</v>
      </c>
      <c r="G13" s="16">
        <f>SUMIFS(芦花古楼!$G$5:$G$104,芦花古楼!$B$5:$B$104,"="&amp;金币总产!A13)</f>
        <v>186000</v>
      </c>
      <c r="H13" s="16">
        <f>SUMIFS(芦花古楼!$P$5:$P$104,芦花古楼!$K$5:$K$104,"="&amp;金币总产!A13)</f>
        <v>186000</v>
      </c>
      <c r="I13" s="16">
        <f>SUMIFS(芦花古楼!$Y$5:$Y$104,芦花古楼!$AC$5:$AC$104,"="&amp;金币总产!A13)</f>
        <v>81750</v>
      </c>
      <c r="J13" s="16">
        <f>SUMIFS(芦花古楼!$AH$5:$AH$104,芦花古楼!$AC$5:$AC$104,"="&amp;金币总产!A13)</f>
        <v>81750</v>
      </c>
      <c r="K13" s="16">
        <f>个人BOSS!S13*B13</f>
        <v>539999.99999999988</v>
      </c>
      <c r="L13" s="16">
        <f>日常任务!$E$2*金币总产!B13</f>
        <v>624999.99999999977</v>
      </c>
      <c r="M13" s="16">
        <f t="shared" si="0"/>
        <v>8822500</v>
      </c>
    </row>
    <row r="14" spans="1:13" ht="16.5" x14ac:dyDescent="0.2">
      <c r="A14" s="27">
        <v>11</v>
      </c>
      <c r="B14" s="16">
        <f>节奏总表!Q14</f>
        <v>10</v>
      </c>
      <c r="C14" s="16">
        <f>节奏总表!K14*60</f>
        <v>24000</v>
      </c>
      <c r="D14" s="16">
        <f>INDEX(章节关卡!$E$6:$E$20,金币总产!A14)*C14</f>
        <v>12720000</v>
      </c>
      <c r="E14" s="16">
        <f>SUMIFS(章节关卡!$AO$5:$AO$200,章节关卡!$AL$5:$AL$200,"="&amp;金币总产!A14)</f>
        <v>238500</v>
      </c>
      <c r="F14" s="16">
        <f>SUMIFS(章节关卡!$AW$5:$AW$199,章节关卡!$AT$5:$AT$199,"="&amp;金币总产!A13)</f>
        <v>396000</v>
      </c>
      <c r="G14" s="16">
        <f>SUMIFS(芦花古楼!$G$5:$G$104,芦花古楼!$B$5:$B$104,"="&amp;金币总产!A14)</f>
        <v>228750</v>
      </c>
      <c r="H14" s="16">
        <f>SUMIFS(芦花古楼!$P$5:$P$104,芦花古楼!$K$5:$K$104,"="&amp;金币总产!A14)</f>
        <v>228750</v>
      </c>
      <c r="I14" s="16">
        <f>SUMIFS(芦花古楼!$Y$5:$Y$104,芦花古楼!$AC$5:$AC$104,"="&amp;金币总产!A14)</f>
        <v>99000</v>
      </c>
      <c r="J14" s="16">
        <f>SUMIFS(芦花古楼!$AH$5:$AH$104,芦花古楼!$AC$5:$AC$104,"="&amp;金币总产!A14)</f>
        <v>99000</v>
      </c>
      <c r="K14" s="16">
        <f>个人BOSS!S14*B14</f>
        <v>1056000</v>
      </c>
      <c r="L14" s="16">
        <f>日常任务!$E$2*金币总产!B14</f>
        <v>1000000</v>
      </c>
      <c r="M14" s="16">
        <f t="shared" si="0"/>
        <v>16066000</v>
      </c>
    </row>
    <row r="15" spans="1:13" ht="16.5" x14ac:dyDescent="0.2">
      <c r="A15" s="27">
        <v>12</v>
      </c>
      <c r="B15" s="16">
        <f>节奏总表!Q15</f>
        <v>13.75</v>
      </c>
      <c r="C15" s="16">
        <f>节奏总表!K15*60</f>
        <v>33000</v>
      </c>
      <c r="D15" s="16">
        <f>INDEX(章节关卡!$E$6:$E$20,金币总产!A15)*C15</f>
        <v>21450000</v>
      </c>
      <c r="E15" s="16">
        <f>SUMIFS(章节关卡!$AO$5:$AO$200,章节关卡!$AL$5:$AL$200,"="&amp;金币总产!A15)</f>
        <v>292500</v>
      </c>
      <c r="F15" s="16">
        <f>SUMIFS(章节关卡!$AW$5:$AW$199,章节关卡!$AT$5:$AT$199,"="&amp;金币总产!A14)</f>
        <v>477000</v>
      </c>
      <c r="G15" s="16">
        <f>SUMIFS(芦花古楼!$G$5:$G$104,芦花古楼!$B$5:$B$104,"="&amp;金币总产!A15)</f>
        <v>171750</v>
      </c>
      <c r="H15" s="16">
        <f>SUMIFS(芦花古楼!$P$5:$P$104,芦花古楼!$K$5:$K$104,"="&amp;金币总产!A15)</f>
        <v>171750</v>
      </c>
      <c r="I15" s="16">
        <f>SUMIFS(芦花古楼!$Y$5:$Y$104,芦花古楼!$AC$5:$AC$104,"="&amp;金币总产!A15)</f>
        <v>119000</v>
      </c>
      <c r="J15" s="16">
        <f>SUMIFS(芦花古楼!$AH$5:$AH$104,芦花古楼!$AC$5:$AC$104,"="&amp;金币总产!A15)</f>
        <v>119000</v>
      </c>
      <c r="K15" s="16">
        <f>个人BOSS!S15*B15</f>
        <v>1452000</v>
      </c>
      <c r="L15" s="16">
        <f>日常任务!$E$2*金币总产!B15</f>
        <v>1375000</v>
      </c>
      <c r="M15" s="16">
        <f t="shared" si="0"/>
        <v>25628000</v>
      </c>
    </row>
    <row r="16" spans="1:13" ht="16.5" x14ac:dyDescent="0.2">
      <c r="A16" s="27">
        <v>13</v>
      </c>
      <c r="B16" s="16">
        <f>节奏总表!Q16</f>
        <v>17.5</v>
      </c>
      <c r="C16" s="16">
        <f>节奏总表!K16*60</f>
        <v>42000</v>
      </c>
      <c r="D16" s="16">
        <f>INDEX(章节关卡!$E$6:$E$20,金币总产!A16)*C16</f>
        <v>33600000</v>
      </c>
      <c r="E16" s="16">
        <f>SUMIFS(章节关卡!$AO$5:$AO$200,章节关卡!$AL$5:$AL$200,"="&amp;金币总产!A16)</f>
        <v>360000</v>
      </c>
      <c r="F16" s="16">
        <f>SUMIFS(章节关卡!$AW$5:$AW$199,章节关卡!$AT$5:$AT$199,"="&amp;金币总产!A15)</f>
        <v>585000</v>
      </c>
      <c r="G16" s="16">
        <f>SUMIFS(芦花古楼!$G$5:$G$104,芦花古楼!$B$5:$B$104,"="&amp;金币总产!A16)</f>
        <v>18000</v>
      </c>
      <c r="H16" s="16">
        <f>SUMIFS(芦花古楼!$P$5:$P$104,芦花古楼!$K$5:$K$104,"="&amp;金币总产!A16)</f>
        <v>18000</v>
      </c>
      <c r="I16" s="16">
        <f>SUMIFS(芦花古楼!$Y$5:$Y$104,芦花古楼!$AC$5:$AC$104,"="&amp;金币总产!A16)</f>
        <v>139000</v>
      </c>
      <c r="J16" s="16">
        <f>SUMIFS(芦花古楼!$AH$5:$AH$104,芦花古楼!$AC$5:$AC$104,"="&amp;金币总产!A16)</f>
        <v>139000</v>
      </c>
      <c r="K16" s="16">
        <f>个人BOSS!S16*B16</f>
        <v>1848000</v>
      </c>
      <c r="L16" s="16">
        <f>日常任务!$E$2*金币总产!B16</f>
        <v>1750000</v>
      </c>
      <c r="M16" s="16">
        <f t="shared" si="0"/>
        <v>38457000</v>
      </c>
    </row>
    <row r="17" spans="1:13" ht="16.5" x14ac:dyDescent="0.2">
      <c r="A17" s="27">
        <v>14</v>
      </c>
      <c r="B17" s="16">
        <f>节奏总表!Q17</f>
        <v>25.000000000000007</v>
      </c>
      <c r="C17" s="16">
        <f>节奏总表!K17*60</f>
        <v>60000</v>
      </c>
      <c r="D17" s="16">
        <f>INDEX(章节关卡!$E$6:$E$20,金币总产!A17)*C17</f>
        <v>60000000</v>
      </c>
      <c r="E17" s="16">
        <f>SUMIFS(章节关卡!$AO$5:$AO$200,章节关卡!$AL$5:$AL$200,"="&amp;金币总产!A17)</f>
        <v>450000</v>
      </c>
      <c r="F17" s="16">
        <f>SUMIFS(章节关卡!$AW$5:$AW$199,章节关卡!$AT$5:$AT$199,"="&amp;金币总产!A16)</f>
        <v>720000</v>
      </c>
      <c r="G17" s="16">
        <f>SUMIFS(芦花古楼!$G$5:$G$104,芦花古楼!$B$5:$B$104,"="&amp;金币总产!A17)</f>
        <v>0</v>
      </c>
      <c r="H17" s="16">
        <f>SUMIFS(芦花古楼!$P$5:$P$104,芦花古楼!$K$5:$K$104,"="&amp;金币总产!A17)</f>
        <v>0</v>
      </c>
      <c r="I17" s="16">
        <f>SUMIFS(芦花古楼!$Y$5:$Y$104,芦花古楼!$AC$5:$AC$104,"="&amp;金币总产!A17)</f>
        <v>156750</v>
      </c>
      <c r="J17" s="16">
        <f>SUMIFS(芦花古楼!$AH$5:$AH$104,芦花古楼!$AC$5:$AC$104,"="&amp;金币总产!A17)</f>
        <v>156750</v>
      </c>
      <c r="K17" s="16">
        <f>个人BOSS!S17*B17</f>
        <v>2640000.0000000009</v>
      </c>
      <c r="L17" s="16">
        <f>日常任务!$E$2*金币总产!B17</f>
        <v>2500000.0000000009</v>
      </c>
      <c r="M17" s="16">
        <f t="shared" si="0"/>
        <v>66623500</v>
      </c>
    </row>
    <row r="18" spans="1:13" ht="16.5" x14ac:dyDescent="0.2">
      <c r="A18" s="27">
        <v>15</v>
      </c>
      <c r="B18" s="16">
        <f>节奏总表!Q18</f>
        <v>37.5</v>
      </c>
      <c r="C18" s="16">
        <f>节奏总表!K18*60</f>
        <v>90000</v>
      </c>
      <c r="D18" s="16">
        <f>INDEX(章节关卡!$E$6:$E$20,金币总产!A18)*C18</f>
        <v>112500000</v>
      </c>
      <c r="E18" s="16">
        <f>SUMIFS(章节关卡!$AO$5:$AO$200,章节关卡!$AL$5:$AL$200,"="&amp;金币总产!A18)</f>
        <v>562500</v>
      </c>
      <c r="F18" s="16">
        <f>SUMIFS(章节关卡!$AW$5:$AW$199,章节关卡!$AT$5:$AT$199,"="&amp;金币总产!A17)</f>
        <v>900000</v>
      </c>
      <c r="G18" s="16">
        <f>SUMIFS(芦花古楼!$G$5:$G$104,芦花古楼!$B$5:$B$104,"="&amp;金币总产!A18)</f>
        <v>0</v>
      </c>
      <c r="H18" s="16">
        <f>SUMIFS(芦花古楼!$P$5:$P$104,芦花古楼!$K$5:$K$104,"="&amp;金币总产!A18)</f>
        <v>0</v>
      </c>
      <c r="I18" s="16">
        <f>SUMIFS(芦花古楼!$Y$5:$Y$104,芦花古楼!$AC$5:$AC$104,"="&amp;金币总产!A18)</f>
        <v>189750</v>
      </c>
      <c r="J18" s="16">
        <f>SUMIFS(芦花古楼!$AH$5:$AH$104,芦花古楼!$AC$5:$AC$104,"="&amp;金币总产!A18)</f>
        <v>189750</v>
      </c>
      <c r="K18" s="16">
        <f>个人BOSS!S18*B18</f>
        <v>3960000</v>
      </c>
      <c r="L18" s="16">
        <f>日常任务!$E$2*金币总产!B18</f>
        <v>3750000</v>
      </c>
      <c r="M18" s="16">
        <f t="shared" si="0"/>
        <v>122052000</v>
      </c>
    </row>
  </sheetData>
  <mergeCells count="1">
    <mergeCell ref="A2:M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6" sqref="H6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6">
        <f>SUM(C4:C19)</f>
        <v>20</v>
      </c>
      <c r="D2" s="27">
        <v>5000</v>
      </c>
      <c r="E2" s="27">
        <v>100000</v>
      </c>
    </row>
    <row r="3" spans="1:5" ht="17.25" x14ac:dyDescent="0.2">
      <c r="A3" s="12" t="s">
        <v>40</v>
      </c>
      <c r="B3" s="12" t="s">
        <v>89</v>
      </c>
      <c r="C3" s="12" t="s">
        <v>90</v>
      </c>
      <c r="D3" s="12" t="s">
        <v>88</v>
      </c>
      <c r="E3" s="12" t="s">
        <v>242</v>
      </c>
    </row>
    <row r="4" spans="1:5" ht="16.5" x14ac:dyDescent="0.2">
      <c r="A4" s="19">
        <v>1</v>
      </c>
      <c r="B4" s="19" t="s">
        <v>73</v>
      </c>
      <c r="C4" s="19">
        <v>1</v>
      </c>
      <c r="D4" s="16">
        <f>D$2/C$2*C4</f>
        <v>250</v>
      </c>
      <c r="E4" s="16">
        <f>E$2/$C$2*$C4</f>
        <v>5000</v>
      </c>
    </row>
    <row r="5" spans="1:5" ht="16.5" x14ac:dyDescent="0.2">
      <c r="A5" s="19">
        <v>2</v>
      </c>
      <c r="B5" s="19" t="s">
        <v>74</v>
      </c>
      <c r="C5" s="19">
        <v>1</v>
      </c>
      <c r="D5" s="16">
        <f t="shared" ref="D5:D19" si="0">D$2/C$2*C5</f>
        <v>250</v>
      </c>
      <c r="E5" s="16">
        <f t="shared" ref="E5:E19" si="1">E$2/$C$2*$C5</f>
        <v>5000</v>
      </c>
    </row>
    <row r="6" spans="1:5" ht="16.5" x14ac:dyDescent="0.2">
      <c r="A6" s="19">
        <v>3</v>
      </c>
      <c r="B6" s="19" t="s">
        <v>75</v>
      </c>
      <c r="C6" s="19">
        <v>1</v>
      </c>
      <c r="D6" s="16">
        <f t="shared" si="0"/>
        <v>250</v>
      </c>
      <c r="E6" s="16">
        <f t="shared" si="1"/>
        <v>5000</v>
      </c>
    </row>
    <row r="7" spans="1:5" ht="16.5" x14ac:dyDescent="0.2">
      <c r="A7" s="19">
        <v>4</v>
      </c>
      <c r="B7" s="19" t="s">
        <v>76</v>
      </c>
      <c r="C7" s="19">
        <v>1</v>
      </c>
      <c r="D7" s="16">
        <f t="shared" si="0"/>
        <v>250</v>
      </c>
      <c r="E7" s="16">
        <f t="shared" si="1"/>
        <v>5000</v>
      </c>
    </row>
    <row r="8" spans="1:5" ht="16.5" x14ac:dyDescent="0.2">
      <c r="A8" s="19">
        <v>5</v>
      </c>
      <c r="B8" s="19" t="s">
        <v>77</v>
      </c>
      <c r="C8" s="19">
        <v>1</v>
      </c>
      <c r="D8" s="16">
        <f t="shared" si="0"/>
        <v>250</v>
      </c>
      <c r="E8" s="16">
        <f t="shared" si="1"/>
        <v>5000</v>
      </c>
    </row>
    <row r="9" spans="1:5" ht="16.5" x14ac:dyDescent="0.2">
      <c r="A9" s="19">
        <v>6</v>
      </c>
      <c r="B9" s="19" t="s">
        <v>78</v>
      </c>
      <c r="C9" s="19">
        <v>1</v>
      </c>
      <c r="D9" s="16">
        <f t="shared" si="0"/>
        <v>250</v>
      </c>
      <c r="E9" s="16">
        <f t="shared" si="1"/>
        <v>5000</v>
      </c>
    </row>
    <row r="10" spans="1:5" ht="16.5" x14ac:dyDescent="0.2">
      <c r="A10" s="19">
        <v>7</v>
      </c>
      <c r="B10" s="19" t="s">
        <v>79</v>
      </c>
      <c r="C10" s="19">
        <v>1</v>
      </c>
      <c r="D10" s="16">
        <f t="shared" si="0"/>
        <v>250</v>
      </c>
      <c r="E10" s="16">
        <f t="shared" si="1"/>
        <v>5000</v>
      </c>
    </row>
    <row r="11" spans="1:5" ht="16.5" x14ac:dyDescent="0.2">
      <c r="A11" s="19">
        <v>8</v>
      </c>
      <c r="B11" s="19" t="s">
        <v>80</v>
      </c>
      <c r="C11" s="19">
        <v>1</v>
      </c>
      <c r="D11" s="16">
        <f t="shared" si="0"/>
        <v>250</v>
      </c>
      <c r="E11" s="16">
        <f t="shared" si="1"/>
        <v>5000</v>
      </c>
    </row>
    <row r="12" spans="1:5" ht="16.5" x14ac:dyDescent="0.2">
      <c r="A12" s="19">
        <v>9</v>
      </c>
      <c r="B12" s="19" t="s">
        <v>81</v>
      </c>
      <c r="C12" s="19">
        <v>1</v>
      </c>
      <c r="D12" s="16">
        <f t="shared" si="0"/>
        <v>250</v>
      </c>
      <c r="E12" s="16">
        <f t="shared" si="1"/>
        <v>5000</v>
      </c>
    </row>
    <row r="13" spans="1:5" ht="16.5" x14ac:dyDescent="0.2">
      <c r="A13" s="19">
        <v>10</v>
      </c>
      <c r="B13" s="19" t="s">
        <v>82</v>
      </c>
      <c r="C13" s="19">
        <v>1</v>
      </c>
      <c r="D13" s="16">
        <f t="shared" si="0"/>
        <v>250</v>
      </c>
      <c r="E13" s="16">
        <f t="shared" si="1"/>
        <v>5000</v>
      </c>
    </row>
    <row r="14" spans="1:5" ht="16.5" x14ac:dyDescent="0.2">
      <c r="A14" s="19">
        <v>11</v>
      </c>
      <c r="B14" s="19" t="s">
        <v>83</v>
      </c>
      <c r="C14" s="19">
        <v>1</v>
      </c>
      <c r="D14" s="16">
        <f t="shared" si="0"/>
        <v>250</v>
      </c>
      <c r="E14" s="16">
        <f t="shared" si="1"/>
        <v>5000</v>
      </c>
    </row>
    <row r="15" spans="1:5" ht="16.5" x14ac:dyDescent="0.2">
      <c r="A15" s="19">
        <v>12</v>
      </c>
      <c r="B15" s="19" t="s">
        <v>84</v>
      </c>
      <c r="C15" s="19">
        <v>2</v>
      </c>
      <c r="D15" s="16">
        <f t="shared" si="0"/>
        <v>500</v>
      </c>
      <c r="E15" s="16">
        <f t="shared" si="1"/>
        <v>10000</v>
      </c>
    </row>
    <row r="16" spans="1:5" ht="16.5" x14ac:dyDescent="0.2">
      <c r="A16" s="19">
        <v>13</v>
      </c>
      <c r="B16" s="19" t="s">
        <v>85</v>
      </c>
      <c r="C16" s="19">
        <v>1</v>
      </c>
      <c r="D16" s="16">
        <f t="shared" si="0"/>
        <v>250</v>
      </c>
      <c r="E16" s="16">
        <f t="shared" si="1"/>
        <v>5000</v>
      </c>
    </row>
    <row r="17" spans="1:5" ht="16.5" x14ac:dyDescent="0.2">
      <c r="A17" s="19">
        <v>14</v>
      </c>
      <c r="B17" s="19" t="s">
        <v>86</v>
      </c>
      <c r="C17" s="19">
        <v>3</v>
      </c>
      <c r="D17" s="16">
        <f t="shared" si="0"/>
        <v>750</v>
      </c>
      <c r="E17" s="16">
        <f t="shared" si="1"/>
        <v>15000</v>
      </c>
    </row>
    <row r="18" spans="1:5" ht="16.5" x14ac:dyDescent="0.2">
      <c r="A18" s="19">
        <v>15</v>
      </c>
      <c r="B18" s="19" t="s">
        <v>49</v>
      </c>
      <c r="C18" s="19">
        <v>1</v>
      </c>
      <c r="D18" s="16">
        <f t="shared" si="0"/>
        <v>250</v>
      </c>
      <c r="E18" s="16">
        <f t="shared" si="1"/>
        <v>5000</v>
      </c>
    </row>
    <row r="19" spans="1:5" ht="16.5" x14ac:dyDescent="0.2">
      <c r="A19" s="19">
        <v>16</v>
      </c>
      <c r="B19" s="19" t="s">
        <v>87</v>
      </c>
      <c r="C19" s="19">
        <v>2</v>
      </c>
      <c r="D19" s="16">
        <f t="shared" si="0"/>
        <v>500</v>
      </c>
      <c r="E19" s="16">
        <f t="shared" si="1"/>
        <v>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个人BOSS</vt:lpstr>
      <vt:lpstr>金币总产</vt:lpstr>
      <vt:lpstr>日常任务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2019-05-03T11:45:09Z</dcterms:modified>
</cp:coreProperties>
</file>