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插槽技能" sheetId="62" r:id="rId4"/>
    <sheet name="守护灵（5次修订版）" sheetId="60" r:id="rId5"/>
    <sheet name="职业属性倾向" sheetId="58" r:id="rId6"/>
    <sheet name="卡牌属性" sheetId="54" r:id="rId7"/>
    <sheet name="神器" sheetId="55" r:id="rId8"/>
    <sheet name="新神器" sheetId="63" r:id="rId9"/>
    <sheet name="专属武器" sheetId="57" r:id="rId10"/>
    <sheet name="洗练技能" sheetId="61" r:id="rId11"/>
    <sheet name="关卡思路" sheetId="36" state="hidden" r:id="rId12"/>
  </sheets>
  <definedNames>
    <definedName name="卡牌类型名" localSheetId="8">#REF!</definedName>
    <definedName name="卡牌类型名" localSheetId="2">#REF!</definedName>
    <definedName name="卡牌类型名">#REF!</definedName>
    <definedName name="品质名称" localSheetId="8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3" l="1"/>
  <c r="D15" i="53"/>
  <c r="I15" i="53"/>
  <c r="L42" i="53"/>
  <c r="K42" i="53"/>
  <c r="J42" i="53"/>
  <c r="I42" i="53"/>
  <c r="H42" i="53"/>
  <c r="G42" i="53"/>
  <c r="G6" i="54" l="1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E42" i="54" l="1"/>
  <c r="E20" i="54"/>
  <c r="AG58" i="63" l="1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AC58" i="63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Y6" i="63" l="1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L4" i="63" l="1"/>
  <c r="X6" i="63" l="1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Q833" i="63" l="1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Y737" i="63" l="1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U6" i="63" l="1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U1" i="63" l="1"/>
  <c r="V43" i="63" s="1"/>
  <c r="B13" i="63"/>
  <c r="C16" i="63" s="1"/>
  <c r="W55" i="55"/>
  <c r="V46" i="63" l="1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W771" i="63" l="1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F8" i="53" l="1"/>
  <c r="F7" i="53"/>
  <c r="E41" i="53" l="1"/>
  <c r="E14" i="53"/>
  <c r="H15" i="53" s="1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F21" i="54" l="1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L4" i="54" l="1"/>
  <c r="L760" i="54"/>
  <c r="L761" i="54"/>
  <c r="L762" i="54"/>
  <c r="L763" i="54"/>
  <c r="L745" i="54"/>
  <c r="L750" i="54"/>
  <c r="L751" i="54"/>
  <c r="L754" i="54"/>
  <c r="L755" i="54"/>
  <c r="L758" i="54"/>
  <c r="L759" i="54"/>
  <c r="L748" i="54"/>
  <c r="L749" i="54"/>
  <c r="L752" i="54"/>
  <c r="L753" i="54"/>
  <c r="L756" i="54"/>
  <c r="L757" i="54"/>
  <c r="L746" i="54"/>
  <c r="L747" i="54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M580" i="54" l="1"/>
  <c r="O580" i="54"/>
  <c r="P580" i="54"/>
  <c r="M388" i="54"/>
  <c r="O388" i="54"/>
  <c r="P388" i="54"/>
  <c r="P32" i="54"/>
  <c r="M32" i="54"/>
  <c r="O32" i="54"/>
  <c r="M497" i="54"/>
  <c r="O497" i="54"/>
  <c r="P497" i="54"/>
  <c r="M305" i="54"/>
  <c r="O305" i="54"/>
  <c r="P305" i="54"/>
  <c r="O75" i="54"/>
  <c r="P75" i="54"/>
  <c r="M75" i="54"/>
  <c r="M656" i="54"/>
  <c r="O656" i="54"/>
  <c r="P656" i="54"/>
  <c r="M528" i="54"/>
  <c r="O528" i="54"/>
  <c r="P528" i="54"/>
  <c r="M432" i="54"/>
  <c r="O432" i="54"/>
  <c r="P432" i="54"/>
  <c r="M336" i="54"/>
  <c r="P336" i="54"/>
  <c r="O336" i="54"/>
  <c r="O239" i="54"/>
  <c r="P239" i="54"/>
  <c r="M239" i="54"/>
  <c r="P56" i="54"/>
  <c r="M56" i="54"/>
  <c r="O56" i="54"/>
  <c r="M604" i="54"/>
  <c r="O604" i="54"/>
  <c r="P604" i="54"/>
  <c r="M412" i="54"/>
  <c r="O412" i="54"/>
  <c r="P412" i="54"/>
  <c r="P192" i="54"/>
  <c r="M192" i="54"/>
  <c r="O192" i="54"/>
  <c r="M649" i="54"/>
  <c r="O649" i="54"/>
  <c r="P649" i="54"/>
  <c r="M457" i="54"/>
  <c r="O457" i="54"/>
  <c r="P457" i="54"/>
  <c r="O155" i="54"/>
  <c r="P155" i="54"/>
  <c r="M155" i="54"/>
  <c r="M653" i="54"/>
  <c r="O653" i="54"/>
  <c r="P653" i="54"/>
  <c r="M557" i="54"/>
  <c r="O557" i="54"/>
  <c r="P557" i="54"/>
  <c r="M461" i="54"/>
  <c r="O461" i="54"/>
  <c r="P461" i="54"/>
  <c r="M365" i="54"/>
  <c r="O365" i="54"/>
  <c r="P365" i="54"/>
  <c r="M269" i="54"/>
  <c r="O269" i="54"/>
  <c r="P269" i="54"/>
  <c r="O115" i="54"/>
  <c r="P115" i="54"/>
  <c r="M115" i="54"/>
  <c r="P723" i="54"/>
  <c r="M723" i="54"/>
  <c r="O723" i="54"/>
  <c r="P675" i="54"/>
  <c r="M675" i="54"/>
  <c r="O675" i="54"/>
  <c r="P611" i="54"/>
  <c r="O611" i="54"/>
  <c r="M611" i="54"/>
  <c r="P563" i="54"/>
  <c r="O563" i="54"/>
  <c r="M563" i="54"/>
  <c r="P515" i="54"/>
  <c r="M515" i="54"/>
  <c r="O515" i="54"/>
  <c r="P483" i="54"/>
  <c r="M483" i="54"/>
  <c r="O483" i="54"/>
  <c r="P435" i="54"/>
  <c r="M435" i="54"/>
  <c r="O435" i="54"/>
  <c r="P387" i="54"/>
  <c r="O387" i="54"/>
  <c r="M387" i="54"/>
  <c r="P339" i="54"/>
  <c r="O339" i="54"/>
  <c r="M339" i="54"/>
  <c r="O291" i="54"/>
  <c r="P291" i="54"/>
  <c r="M291" i="54"/>
  <c r="O243" i="54"/>
  <c r="P243" i="54"/>
  <c r="M243" i="54"/>
  <c r="O159" i="54"/>
  <c r="P159" i="54"/>
  <c r="M159" i="54"/>
  <c r="O63" i="54"/>
  <c r="P63" i="54"/>
  <c r="M63" i="54"/>
  <c r="O710" i="54"/>
  <c r="P710" i="54"/>
  <c r="M710" i="54"/>
  <c r="O662" i="54"/>
  <c r="P662" i="54"/>
  <c r="M662" i="54"/>
  <c r="O630" i="54"/>
  <c r="P630" i="54"/>
  <c r="M630" i="54"/>
  <c r="O582" i="54"/>
  <c r="P582" i="54"/>
  <c r="M582" i="54"/>
  <c r="O534" i="54"/>
  <c r="P534" i="54"/>
  <c r="M534" i="54"/>
  <c r="O486" i="54"/>
  <c r="P486" i="54"/>
  <c r="M486" i="54"/>
  <c r="O438" i="54"/>
  <c r="P438" i="54"/>
  <c r="M438" i="54"/>
  <c r="O390" i="54"/>
  <c r="P390" i="54"/>
  <c r="M390" i="54"/>
  <c r="O342" i="54"/>
  <c r="P342" i="54"/>
  <c r="M342" i="54"/>
  <c r="O294" i="54"/>
  <c r="P294" i="54"/>
  <c r="M294" i="54"/>
  <c r="M246" i="54"/>
  <c r="O246" i="54"/>
  <c r="P246" i="54"/>
  <c r="P164" i="54"/>
  <c r="M164" i="54"/>
  <c r="O164" i="54"/>
  <c r="P68" i="54"/>
  <c r="M68" i="54"/>
  <c r="O68" i="54"/>
  <c r="M202" i="54"/>
  <c r="O202" i="54"/>
  <c r="P202" i="54"/>
  <c r="M154" i="54"/>
  <c r="O154" i="54"/>
  <c r="P154" i="54"/>
  <c r="M106" i="54"/>
  <c r="O106" i="54"/>
  <c r="P106" i="54"/>
  <c r="M58" i="54"/>
  <c r="O58" i="54"/>
  <c r="P58" i="54"/>
  <c r="M233" i="54"/>
  <c r="O233" i="54"/>
  <c r="P233" i="54"/>
  <c r="M185" i="54"/>
  <c r="O185" i="54"/>
  <c r="P185" i="54"/>
  <c r="M137" i="54"/>
  <c r="O137" i="54"/>
  <c r="P137" i="54"/>
  <c r="M89" i="54"/>
  <c r="O89" i="54"/>
  <c r="P89" i="54"/>
  <c r="M57" i="54"/>
  <c r="O57" i="54"/>
  <c r="P57" i="54"/>
  <c r="M9" i="54"/>
  <c r="O9" i="54"/>
  <c r="P9" i="54"/>
  <c r="O758" i="54"/>
  <c r="P758" i="54"/>
  <c r="M758" i="54"/>
  <c r="P692" i="54"/>
  <c r="M692" i="54"/>
  <c r="O692" i="54"/>
  <c r="M628" i="54"/>
  <c r="O628" i="54"/>
  <c r="P628" i="54"/>
  <c r="M564" i="54"/>
  <c r="O564" i="54"/>
  <c r="P564" i="54"/>
  <c r="M500" i="54"/>
  <c r="O500" i="54"/>
  <c r="P500" i="54"/>
  <c r="M436" i="54"/>
  <c r="O436" i="54"/>
  <c r="P436" i="54"/>
  <c r="M372" i="54"/>
  <c r="O372" i="54"/>
  <c r="P372" i="54"/>
  <c r="M316" i="54"/>
  <c r="O316" i="54"/>
  <c r="P316" i="54"/>
  <c r="P252" i="54"/>
  <c r="M252" i="54"/>
  <c r="O252" i="54"/>
  <c r="P144" i="54"/>
  <c r="M144" i="54"/>
  <c r="O144" i="54"/>
  <c r="M737" i="54"/>
  <c r="O737" i="54"/>
  <c r="P737" i="54"/>
  <c r="M673" i="54"/>
  <c r="O673" i="54"/>
  <c r="P673" i="54"/>
  <c r="M609" i="54"/>
  <c r="O609" i="54"/>
  <c r="P609" i="54"/>
  <c r="M545" i="54"/>
  <c r="O545" i="54"/>
  <c r="P545" i="54"/>
  <c r="M481" i="54"/>
  <c r="O481" i="54"/>
  <c r="P481" i="54"/>
  <c r="M417" i="54"/>
  <c r="O417" i="54"/>
  <c r="P417" i="54"/>
  <c r="M353" i="54"/>
  <c r="O353" i="54"/>
  <c r="P353" i="54"/>
  <c r="M289" i="54"/>
  <c r="O289" i="54"/>
  <c r="P289" i="54"/>
  <c r="O219" i="54"/>
  <c r="P219" i="54"/>
  <c r="M219" i="54"/>
  <c r="O123" i="54"/>
  <c r="P123" i="54"/>
  <c r="M123" i="54"/>
  <c r="O59" i="54"/>
  <c r="P59" i="54"/>
  <c r="M59" i="54"/>
  <c r="P744" i="54"/>
  <c r="M744" i="54"/>
  <c r="O744" i="54"/>
  <c r="P712" i="54"/>
  <c r="M712" i="54"/>
  <c r="O712" i="54"/>
  <c r="P680" i="54"/>
  <c r="M680" i="54"/>
  <c r="O680" i="54"/>
  <c r="M648" i="54"/>
  <c r="O648" i="54"/>
  <c r="P648" i="54"/>
  <c r="M616" i="54"/>
  <c r="P616" i="54"/>
  <c r="O616" i="54"/>
  <c r="M584" i="54"/>
  <c r="P584" i="54"/>
  <c r="O584" i="54"/>
  <c r="M552" i="54"/>
  <c r="O552" i="54"/>
  <c r="P552" i="54"/>
  <c r="M520" i="54"/>
  <c r="O520" i="54"/>
  <c r="P520" i="54"/>
  <c r="M488" i="54"/>
  <c r="O488" i="54"/>
  <c r="P488" i="54"/>
  <c r="M456" i="54"/>
  <c r="O456" i="54"/>
  <c r="P456" i="54"/>
  <c r="M424" i="54"/>
  <c r="P424" i="54"/>
  <c r="O424" i="54"/>
  <c r="M392" i="54"/>
  <c r="P392" i="54"/>
  <c r="O392" i="54"/>
  <c r="M360" i="54"/>
  <c r="P360" i="54"/>
  <c r="O360" i="54"/>
  <c r="M328" i="54"/>
  <c r="P328" i="54"/>
  <c r="O328" i="54"/>
  <c r="M296" i="54"/>
  <c r="P296" i="54"/>
  <c r="O296" i="54"/>
  <c r="P264" i="54"/>
  <c r="M264" i="54"/>
  <c r="O264" i="54"/>
  <c r="P228" i="54"/>
  <c r="M228" i="54"/>
  <c r="O228" i="54"/>
  <c r="P168" i="54"/>
  <c r="M168" i="54"/>
  <c r="O168" i="54"/>
  <c r="P104" i="54"/>
  <c r="M104" i="54"/>
  <c r="O104" i="54"/>
  <c r="P40" i="54"/>
  <c r="M40" i="54"/>
  <c r="O40" i="54"/>
  <c r="P716" i="54"/>
  <c r="M716" i="54"/>
  <c r="O716" i="54"/>
  <c r="M652" i="54"/>
  <c r="P652" i="54"/>
  <c r="O652" i="54"/>
  <c r="M588" i="54"/>
  <c r="O588" i="54"/>
  <c r="P588" i="54"/>
  <c r="M524" i="54"/>
  <c r="O524" i="54"/>
  <c r="P524" i="54"/>
  <c r="M460" i="54"/>
  <c r="O460" i="54"/>
  <c r="P460" i="54"/>
  <c r="M396" i="54"/>
  <c r="O396" i="54"/>
  <c r="P396" i="54"/>
  <c r="M324" i="54"/>
  <c r="O324" i="54"/>
  <c r="P324" i="54"/>
  <c r="P260" i="54"/>
  <c r="M260" i="54"/>
  <c r="O260" i="54"/>
  <c r="P160" i="54"/>
  <c r="M160" i="54"/>
  <c r="O160" i="54"/>
  <c r="P48" i="54"/>
  <c r="M48" i="54"/>
  <c r="O48" i="54"/>
  <c r="M697" i="54"/>
  <c r="O697" i="54"/>
  <c r="P697" i="54"/>
  <c r="M633" i="54"/>
  <c r="O633" i="54"/>
  <c r="P633" i="54"/>
  <c r="M569" i="54"/>
  <c r="O569" i="54"/>
  <c r="P569" i="54"/>
  <c r="M505" i="54"/>
  <c r="O505" i="54"/>
  <c r="P505" i="54"/>
  <c r="M441" i="54"/>
  <c r="O441" i="54"/>
  <c r="P441" i="54"/>
  <c r="M377" i="54"/>
  <c r="O377" i="54"/>
  <c r="P377" i="54"/>
  <c r="M313" i="54"/>
  <c r="O313" i="54"/>
  <c r="P313" i="54"/>
  <c r="M249" i="54"/>
  <c r="O249" i="54"/>
  <c r="P249" i="54"/>
  <c r="M741" i="54"/>
  <c r="O741" i="54"/>
  <c r="P741" i="54"/>
  <c r="M709" i="54"/>
  <c r="O709" i="54"/>
  <c r="P709" i="54"/>
  <c r="M677" i="54"/>
  <c r="O677" i="54"/>
  <c r="P677" i="54"/>
  <c r="M645" i="54"/>
  <c r="O645" i="54"/>
  <c r="P645" i="54"/>
  <c r="M613" i="54"/>
  <c r="O613" i="54"/>
  <c r="P613" i="54"/>
  <c r="M581" i="54"/>
  <c r="O581" i="54"/>
  <c r="P581" i="54"/>
  <c r="M549" i="54"/>
  <c r="O549" i="54"/>
  <c r="P549" i="54"/>
  <c r="M517" i="54"/>
  <c r="O517" i="54"/>
  <c r="P517" i="54"/>
  <c r="M485" i="54"/>
  <c r="O485" i="54"/>
  <c r="P485" i="54"/>
  <c r="M453" i="54"/>
  <c r="O453" i="54"/>
  <c r="P453" i="54"/>
  <c r="M421" i="54"/>
  <c r="O421" i="54"/>
  <c r="P421" i="54"/>
  <c r="M389" i="54"/>
  <c r="O389" i="54"/>
  <c r="P389" i="54"/>
  <c r="M357" i="54"/>
  <c r="O357" i="54"/>
  <c r="P357" i="54"/>
  <c r="M325" i="54"/>
  <c r="O325" i="54"/>
  <c r="P325" i="54"/>
  <c r="M293" i="54"/>
  <c r="O293" i="54"/>
  <c r="P293" i="54"/>
  <c r="M261" i="54"/>
  <c r="O261" i="54"/>
  <c r="P261" i="54"/>
  <c r="P224" i="54"/>
  <c r="M224" i="54"/>
  <c r="O224" i="54"/>
  <c r="O163" i="54"/>
  <c r="P163" i="54"/>
  <c r="M163" i="54"/>
  <c r="O99" i="54"/>
  <c r="P99" i="54"/>
  <c r="M99" i="54"/>
  <c r="O35" i="54"/>
  <c r="P35" i="54"/>
  <c r="M35" i="54"/>
  <c r="P735" i="54"/>
  <c r="M735" i="54"/>
  <c r="O735" i="54"/>
  <c r="P719" i="54"/>
  <c r="M719" i="54"/>
  <c r="O719" i="54"/>
  <c r="P703" i="54"/>
  <c r="M703" i="54"/>
  <c r="O703" i="54"/>
  <c r="P687" i="54"/>
  <c r="M687" i="54"/>
  <c r="O687" i="54"/>
  <c r="P671" i="54"/>
  <c r="O671" i="54"/>
  <c r="M671" i="54"/>
  <c r="P655" i="54"/>
  <c r="O655" i="54"/>
  <c r="M655" i="54"/>
  <c r="P639" i="54"/>
  <c r="M639" i="54"/>
  <c r="O639" i="54"/>
  <c r="P623" i="54"/>
  <c r="M623" i="54"/>
  <c r="O623" i="54"/>
  <c r="P607" i="54"/>
  <c r="M607" i="54"/>
  <c r="O607" i="54"/>
  <c r="P591" i="54"/>
  <c r="M591" i="54"/>
  <c r="O591" i="54"/>
  <c r="P575" i="54"/>
  <c r="M575" i="54"/>
  <c r="O575" i="54"/>
  <c r="P559" i="54"/>
  <c r="M559" i="54"/>
  <c r="O559" i="54"/>
  <c r="P543" i="54"/>
  <c r="M543" i="54"/>
  <c r="O543" i="54"/>
  <c r="P527" i="54"/>
  <c r="M527" i="54"/>
  <c r="O527" i="54"/>
  <c r="P511" i="54"/>
  <c r="M511" i="54"/>
  <c r="O511" i="54"/>
  <c r="P495" i="54"/>
  <c r="M495" i="54"/>
  <c r="O495" i="54"/>
  <c r="P479" i="54"/>
  <c r="M479" i="54"/>
  <c r="O479" i="54"/>
  <c r="P463" i="54"/>
  <c r="M463" i="54"/>
  <c r="O463" i="54"/>
  <c r="P447" i="54"/>
  <c r="M447" i="54"/>
  <c r="O447" i="54"/>
  <c r="P431" i="54"/>
  <c r="M431" i="54"/>
  <c r="O431" i="54"/>
  <c r="P415" i="54"/>
  <c r="M415" i="54"/>
  <c r="O415" i="54"/>
  <c r="P399" i="54"/>
  <c r="M399" i="54"/>
  <c r="O399" i="54"/>
  <c r="P383" i="54"/>
  <c r="M383" i="54"/>
  <c r="O383" i="54"/>
  <c r="P367" i="54"/>
  <c r="M367" i="54"/>
  <c r="O367" i="54"/>
  <c r="P351" i="54"/>
  <c r="M351" i="54"/>
  <c r="O351" i="54"/>
  <c r="P335" i="54"/>
  <c r="M335" i="54"/>
  <c r="O335" i="54"/>
  <c r="P319" i="54"/>
  <c r="M319" i="54"/>
  <c r="O319" i="54"/>
  <c r="P303" i="54"/>
  <c r="M303" i="54"/>
  <c r="O303" i="54"/>
  <c r="O287" i="54"/>
  <c r="P287" i="54"/>
  <c r="M287" i="54"/>
  <c r="O271" i="54"/>
  <c r="P271" i="54"/>
  <c r="M271" i="54"/>
  <c r="O255" i="54"/>
  <c r="P255" i="54"/>
  <c r="M255" i="54"/>
  <c r="M238" i="54"/>
  <c r="O238" i="54"/>
  <c r="P238" i="54"/>
  <c r="O215" i="54"/>
  <c r="P215" i="54"/>
  <c r="M215" i="54"/>
  <c r="O183" i="54"/>
  <c r="P183" i="54"/>
  <c r="M183" i="54"/>
  <c r="O151" i="54"/>
  <c r="P151" i="54"/>
  <c r="M151" i="54"/>
  <c r="O119" i="54"/>
  <c r="P119" i="54"/>
  <c r="M119" i="54"/>
  <c r="O87" i="54"/>
  <c r="P87" i="54"/>
  <c r="M87" i="54"/>
  <c r="O55" i="54"/>
  <c r="P55" i="54"/>
  <c r="M55" i="54"/>
  <c r="O23" i="54"/>
  <c r="P23" i="54"/>
  <c r="M23" i="54"/>
  <c r="O738" i="54"/>
  <c r="P738" i="54"/>
  <c r="M738" i="54"/>
  <c r="O722" i="54"/>
  <c r="P722" i="54"/>
  <c r="M722" i="54"/>
  <c r="O706" i="54"/>
  <c r="P706" i="54"/>
  <c r="M706" i="54"/>
  <c r="O690" i="54"/>
  <c r="P690" i="54"/>
  <c r="M690" i="54"/>
  <c r="O674" i="54"/>
  <c r="P674" i="54"/>
  <c r="M674" i="54"/>
  <c r="O658" i="54"/>
  <c r="P658" i="54"/>
  <c r="M658" i="54"/>
  <c r="O642" i="54"/>
  <c r="P642" i="54"/>
  <c r="M642" i="54"/>
  <c r="O626" i="54"/>
  <c r="P626" i="54"/>
  <c r="M626" i="54"/>
  <c r="O610" i="54"/>
  <c r="P610" i="54"/>
  <c r="M610" i="54"/>
  <c r="O594" i="54"/>
  <c r="P594" i="54"/>
  <c r="M594" i="54"/>
  <c r="O578" i="54"/>
  <c r="P578" i="54"/>
  <c r="M578" i="54"/>
  <c r="O562" i="54"/>
  <c r="P562" i="54"/>
  <c r="M562" i="54"/>
  <c r="O546" i="54"/>
  <c r="P546" i="54"/>
  <c r="M546" i="54"/>
  <c r="O530" i="54"/>
  <c r="P530" i="54"/>
  <c r="M530" i="54"/>
  <c r="O514" i="54"/>
  <c r="P514" i="54"/>
  <c r="M514" i="54"/>
  <c r="O498" i="54"/>
  <c r="P498" i="54"/>
  <c r="M498" i="54"/>
  <c r="O482" i="54"/>
  <c r="P482" i="54"/>
  <c r="M482" i="54"/>
  <c r="O466" i="54"/>
  <c r="P466" i="54"/>
  <c r="M466" i="54"/>
  <c r="O450" i="54"/>
  <c r="P450" i="54"/>
  <c r="M450" i="54"/>
  <c r="O434" i="54"/>
  <c r="P434" i="54"/>
  <c r="M434" i="54"/>
  <c r="O418" i="54"/>
  <c r="P418" i="54"/>
  <c r="M418" i="54"/>
  <c r="O402" i="54"/>
  <c r="P402" i="54"/>
  <c r="M402" i="54"/>
  <c r="O386" i="54"/>
  <c r="P386" i="54"/>
  <c r="M386" i="54"/>
  <c r="O370" i="54"/>
  <c r="P370" i="54"/>
  <c r="M370" i="54"/>
  <c r="O354" i="54"/>
  <c r="P354" i="54"/>
  <c r="M354" i="54"/>
  <c r="O338" i="54"/>
  <c r="P338" i="54"/>
  <c r="M338" i="54"/>
  <c r="O322" i="54"/>
  <c r="P322" i="54"/>
  <c r="M322" i="54"/>
  <c r="O306" i="54"/>
  <c r="P306" i="54"/>
  <c r="M306" i="54"/>
  <c r="M290" i="54"/>
  <c r="O290" i="54"/>
  <c r="P290" i="54"/>
  <c r="M274" i="54"/>
  <c r="O274" i="54"/>
  <c r="P274" i="54"/>
  <c r="M258" i="54"/>
  <c r="O258" i="54"/>
  <c r="P258" i="54"/>
  <c r="M242" i="54"/>
  <c r="O242" i="54"/>
  <c r="P242" i="54"/>
  <c r="P220" i="54"/>
  <c r="M220" i="54"/>
  <c r="O220" i="54"/>
  <c r="P188" i="54"/>
  <c r="M188" i="54"/>
  <c r="O188" i="54"/>
  <c r="P156" i="54"/>
  <c r="M156" i="54"/>
  <c r="O156" i="54"/>
  <c r="P124" i="54"/>
  <c r="M124" i="54"/>
  <c r="O124" i="54"/>
  <c r="P92" i="54"/>
  <c r="M92" i="54"/>
  <c r="O92" i="54"/>
  <c r="P60" i="54"/>
  <c r="M60" i="54"/>
  <c r="O60" i="54"/>
  <c r="P28" i="54"/>
  <c r="M28" i="54"/>
  <c r="O28" i="54"/>
  <c r="M214" i="54"/>
  <c r="O214" i="54"/>
  <c r="P214" i="54"/>
  <c r="M198" i="54"/>
  <c r="O198" i="54"/>
  <c r="P198" i="54"/>
  <c r="M182" i="54"/>
  <c r="O182" i="54"/>
  <c r="P182" i="54"/>
  <c r="M166" i="54"/>
  <c r="O166" i="54"/>
  <c r="P166" i="54"/>
  <c r="M150" i="54"/>
  <c r="O150" i="54"/>
  <c r="P150" i="54"/>
  <c r="M134" i="54"/>
  <c r="O134" i="54"/>
  <c r="P134" i="54"/>
  <c r="M118" i="54"/>
  <c r="O118" i="54"/>
  <c r="P118" i="54"/>
  <c r="M102" i="54"/>
  <c r="O102" i="54"/>
  <c r="P102" i="54"/>
  <c r="M86" i="54"/>
  <c r="O86" i="54"/>
  <c r="P86" i="54"/>
  <c r="M70" i="54"/>
  <c r="O70" i="54"/>
  <c r="P70" i="54"/>
  <c r="M54" i="54"/>
  <c r="O54" i="54"/>
  <c r="P54" i="54"/>
  <c r="M38" i="54"/>
  <c r="O38" i="54"/>
  <c r="P38" i="54"/>
  <c r="M22" i="54"/>
  <c r="O22" i="54"/>
  <c r="P22" i="54"/>
  <c r="P6" i="54"/>
  <c r="M6" i="54"/>
  <c r="O6" i="54"/>
  <c r="M229" i="54"/>
  <c r="O229" i="54"/>
  <c r="P229" i="54"/>
  <c r="M213" i="54"/>
  <c r="O213" i="54"/>
  <c r="P213" i="54"/>
  <c r="M197" i="54"/>
  <c r="O197" i="54"/>
  <c r="P197" i="54"/>
  <c r="M181" i="54"/>
  <c r="O181" i="54"/>
  <c r="P181" i="54"/>
  <c r="M165" i="54"/>
  <c r="O165" i="54"/>
  <c r="P165" i="54"/>
  <c r="M149" i="54"/>
  <c r="O149" i="54"/>
  <c r="P149" i="54"/>
  <c r="M133" i="54"/>
  <c r="O133" i="54"/>
  <c r="P133" i="54"/>
  <c r="M117" i="54"/>
  <c r="O117" i="54"/>
  <c r="P117" i="54"/>
  <c r="M101" i="54"/>
  <c r="O101" i="54"/>
  <c r="P101" i="54"/>
  <c r="M85" i="54"/>
  <c r="O85" i="54"/>
  <c r="P85" i="54"/>
  <c r="M69" i="54"/>
  <c r="O69" i="54"/>
  <c r="P69" i="54"/>
  <c r="M53" i="54"/>
  <c r="O53" i="54"/>
  <c r="P53" i="54"/>
  <c r="M37" i="54"/>
  <c r="O37" i="54"/>
  <c r="P37" i="54"/>
  <c r="M21" i="54"/>
  <c r="O21" i="54"/>
  <c r="P21" i="54"/>
  <c r="O5" i="54"/>
  <c r="P5" i="54"/>
  <c r="M5" i="54"/>
  <c r="M757" i="54"/>
  <c r="O757" i="54"/>
  <c r="P757" i="54"/>
  <c r="M749" i="54"/>
  <c r="O749" i="54"/>
  <c r="P749" i="54"/>
  <c r="P755" i="54"/>
  <c r="M755" i="54"/>
  <c r="O755" i="54"/>
  <c r="M745" i="54"/>
  <c r="O745" i="54"/>
  <c r="P745" i="54"/>
  <c r="P708" i="54"/>
  <c r="M708" i="54"/>
  <c r="O708" i="54"/>
  <c r="M516" i="54"/>
  <c r="O516" i="54"/>
  <c r="P516" i="54"/>
  <c r="P268" i="54"/>
  <c r="M268" i="54"/>
  <c r="O268" i="54"/>
  <c r="M689" i="54"/>
  <c r="O689" i="54"/>
  <c r="P689" i="54"/>
  <c r="M561" i="54"/>
  <c r="O561" i="54"/>
  <c r="P561" i="54"/>
  <c r="M369" i="54"/>
  <c r="O369" i="54"/>
  <c r="P369" i="54"/>
  <c r="O139" i="54"/>
  <c r="P139" i="54"/>
  <c r="M139" i="54"/>
  <c r="P720" i="54"/>
  <c r="M720" i="54"/>
  <c r="O720" i="54"/>
  <c r="M624" i="54"/>
  <c r="P624" i="54"/>
  <c r="O624" i="54"/>
  <c r="M560" i="54"/>
  <c r="P560" i="54"/>
  <c r="O560" i="54"/>
  <c r="M464" i="54"/>
  <c r="O464" i="54"/>
  <c r="P464" i="54"/>
  <c r="M368" i="54"/>
  <c r="P368" i="54"/>
  <c r="O368" i="54"/>
  <c r="P272" i="54"/>
  <c r="M272" i="54"/>
  <c r="O272" i="54"/>
  <c r="P184" i="54"/>
  <c r="M184" i="54"/>
  <c r="O184" i="54"/>
  <c r="P732" i="54"/>
  <c r="M732" i="54"/>
  <c r="O732" i="54"/>
  <c r="M476" i="54"/>
  <c r="O476" i="54"/>
  <c r="P476" i="54"/>
  <c r="P276" i="54"/>
  <c r="M276" i="54"/>
  <c r="O276" i="54"/>
  <c r="M713" i="54"/>
  <c r="O713" i="54"/>
  <c r="P713" i="54"/>
  <c r="M521" i="54"/>
  <c r="O521" i="54"/>
  <c r="P521" i="54"/>
  <c r="M329" i="54"/>
  <c r="O329" i="54"/>
  <c r="P329" i="54"/>
  <c r="M717" i="54"/>
  <c r="O717" i="54"/>
  <c r="P717" i="54"/>
  <c r="M621" i="54"/>
  <c r="O621" i="54"/>
  <c r="P621" i="54"/>
  <c r="M525" i="54"/>
  <c r="O525" i="54"/>
  <c r="P525" i="54"/>
  <c r="M429" i="54"/>
  <c r="O429" i="54"/>
  <c r="P429" i="54"/>
  <c r="M333" i="54"/>
  <c r="O333" i="54"/>
  <c r="P333" i="54"/>
  <c r="O235" i="54"/>
  <c r="P235" i="54"/>
  <c r="M235" i="54"/>
  <c r="O51" i="54"/>
  <c r="P51" i="54"/>
  <c r="M51" i="54"/>
  <c r="P707" i="54"/>
  <c r="M707" i="54"/>
  <c r="O707" i="54"/>
  <c r="P643" i="54"/>
  <c r="O643" i="54"/>
  <c r="M643" i="54"/>
  <c r="P595" i="54"/>
  <c r="O595" i="54"/>
  <c r="M595" i="54"/>
  <c r="P579" i="54"/>
  <c r="O579" i="54"/>
  <c r="M579" i="54"/>
  <c r="P531" i="54"/>
  <c r="M531" i="54"/>
  <c r="O531" i="54"/>
  <c r="P467" i="54"/>
  <c r="M467" i="54"/>
  <c r="O467" i="54"/>
  <c r="P419" i="54"/>
  <c r="O419" i="54"/>
  <c r="M419" i="54"/>
  <c r="P371" i="54"/>
  <c r="O371" i="54"/>
  <c r="M371" i="54"/>
  <c r="P323" i="54"/>
  <c r="O323" i="54"/>
  <c r="M323" i="54"/>
  <c r="O259" i="54"/>
  <c r="P259" i="54"/>
  <c r="M259" i="54"/>
  <c r="O191" i="54"/>
  <c r="P191" i="54"/>
  <c r="M191" i="54"/>
  <c r="O95" i="54"/>
  <c r="P95" i="54"/>
  <c r="M95" i="54"/>
  <c r="O742" i="54"/>
  <c r="P742" i="54"/>
  <c r="M742" i="54"/>
  <c r="O678" i="54"/>
  <c r="P678" i="54"/>
  <c r="M678" i="54"/>
  <c r="O614" i="54"/>
  <c r="P614" i="54"/>
  <c r="M614" i="54"/>
  <c r="O566" i="54"/>
  <c r="P566" i="54"/>
  <c r="M566" i="54"/>
  <c r="O518" i="54"/>
  <c r="P518" i="54"/>
  <c r="M518" i="54"/>
  <c r="O470" i="54"/>
  <c r="P470" i="54"/>
  <c r="M470" i="54"/>
  <c r="O422" i="54"/>
  <c r="P422" i="54"/>
  <c r="M422" i="54"/>
  <c r="O374" i="54"/>
  <c r="P374" i="54"/>
  <c r="M374" i="54"/>
  <c r="O326" i="54"/>
  <c r="P326" i="54"/>
  <c r="M326" i="54"/>
  <c r="M278" i="54"/>
  <c r="O278" i="54"/>
  <c r="P278" i="54"/>
  <c r="M226" i="54"/>
  <c r="O226" i="54"/>
  <c r="P226" i="54"/>
  <c r="P132" i="54"/>
  <c r="M132" i="54"/>
  <c r="O132" i="54"/>
  <c r="P36" i="54"/>
  <c r="M36" i="54"/>
  <c r="O36" i="54"/>
  <c r="M186" i="54"/>
  <c r="O186" i="54"/>
  <c r="P186" i="54"/>
  <c r="M122" i="54"/>
  <c r="O122" i="54"/>
  <c r="P122" i="54"/>
  <c r="M74" i="54"/>
  <c r="O74" i="54"/>
  <c r="P74" i="54"/>
  <c r="M42" i="54"/>
  <c r="O42" i="54"/>
  <c r="P42" i="54"/>
  <c r="M10" i="54"/>
  <c r="O10" i="54"/>
  <c r="P10" i="54"/>
  <c r="M201" i="54"/>
  <c r="O201" i="54"/>
  <c r="P201" i="54"/>
  <c r="M153" i="54"/>
  <c r="O153" i="54"/>
  <c r="P153" i="54"/>
  <c r="M105" i="54"/>
  <c r="O105" i="54"/>
  <c r="P105" i="54"/>
  <c r="M41" i="54"/>
  <c r="O41" i="54"/>
  <c r="P41" i="54"/>
  <c r="O746" i="54"/>
  <c r="P746" i="54"/>
  <c r="M746" i="54"/>
  <c r="O750" i="54"/>
  <c r="P750" i="54"/>
  <c r="M750" i="54"/>
  <c r="P740" i="54"/>
  <c r="M740" i="54"/>
  <c r="O740" i="54"/>
  <c r="M676" i="54"/>
  <c r="P676" i="54"/>
  <c r="O676" i="54"/>
  <c r="M612" i="54"/>
  <c r="O612" i="54"/>
  <c r="P612" i="54"/>
  <c r="M548" i="54"/>
  <c r="O548" i="54"/>
  <c r="P548" i="54"/>
  <c r="M484" i="54"/>
  <c r="O484" i="54"/>
  <c r="P484" i="54"/>
  <c r="M420" i="54"/>
  <c r="O420" i="54"/>
  <c r="P420" i="54"/>
  <c r="M356" i="54"/>
  <c r="O356" i="54"/>
  <c r="P356" i="54"/>
  <c r="M300" i="54"/>
  <c r="O300" i="54"/>
  <c r="P300" i="54"/>
  <c r="M234" i="54"/>
  <c r="O234" i="54"/>
  <c r="P234" i="54"/>
  <c r="P112" i="54"/>
  <c r="M112" i="54"/>
  <c r="O112" i="54"/>
  <c r="M721" i="54"/>
  <c r="O721" i="54"/>
  <c r="P721" i="54"/>
  <c r="M657" i="54"/>
  <c r="O657" i="54"/>
  <c r="P657" i="54"/>
  <c r="M593" i="54"/>
  <c r="O593" i="54"/>
  <c r="P593" i="54"/>
  <c r="M529" i="54"/>
  <c r="O529" i="54"/>
  <c r="P529" i="54"/>
  <c r="M465" i="54"/>
  <c r="O465" i="54"/>
  <c r="P465" i="54"/>
  <c r="M401" i="54"/>
  <c r="O401" i="54"/>
  <c r="P401" i="54"/>
  <c r="M337" i="54"/>
  <c r="O337" i="54"/>
  <c r="P337" i="54"/>
  <c r="M273" i="54"/>
  <c r="O273" i="54"/>
  <c r="P273" i="54"/>
  <c r="O187" i="54"/>
  <c r="P187" i="54"/>
  <c r="M187" i="54"/>
  <c r="O107" i="54"/>
  <c r="P107" i="54"/>
  <c r="M107" i="54"/>
  <c r="O43" i="54"/>
  <c r="P43" i="54"/>
  <c r="M43" i="54"/>
  <c r="P736" i="54"/>
  <c r="M736" i="54"/>
  <c r="O736" i="54"/>
  <c r="P704" i="54"/>
  <c r="M704" i="54"/>
  <c r="O704" i="54"/>
  <c r="M672" i="54"/>
  <c r="O672" i="54"/>
  <c r="P672" i="54"/>
  <c r="M640" i="54"/>
  <c r="P640" i="54"/>
  <c r="O640" i="54"/>
  <c r="M608" i="54"/>
  <c r="P608" i="54"/>
  <c r="O608" i="54"/>
  <c r="M576" i="54"/>
  <c r="P576" i="54"/>
  <c r="O576" i="54"/>
  <c r="M544" i="54"/>
  <c r="O544" i="54"/>
  <c r="P544" i="54"/>
  <c r="M512" i="54"/>
  <c r="O512" i="54"/>
  <c r="P512" i="54"/>
  <c r="M480" i="54"/>
  <c r="O480" i="54"/>
  <c r="P480" i="54"/>
  <c r="M448" i="54"/>
  <c r="O448" i="54"/>
  <c r="P448" i="54"/>
  <c r="M416" i="54"/>
  <c r="P416" i="54"/>
  <c r="O416" i="54"/>
  <c r="M384" i="54"/>
  <c r="P384" i="54"/>
  <c r="O384" i="54"/>
  <c r="M352" i="54"/>
  <c r="P352" i="54"/>
  <c r="O352" i="54"/>
  <c r="M320" i="54"/>
  <c r="P320" i="54"/>
  <c r="O320" i="54"/>
  <c r="P288" i="54"/>
  <c r="M288" i="54"/>
  <c r="O288" i="54"/>
  <c r="P256" i="54"/>
  <c r="M256" i="54"/>
  <c r="O256" i="54"/>
  <c r="P216" i="54"/>
  <c r="M216" i="54"/>
  <c r="O216" i="54"/>
  <c r="P152" i="54"/>
  <c r="M152" i="54"/>
  <c r="O152" i="54"/>
  <c r="P88" i="54"/>
  <c r="M88" i="54"/>
  <c r="O88" i="54"/>
  <c r="P24" i="54"/>
  <c r="M24" i="54"/>
  <c r="O24" i="54"/>
  <c r="P700" i="54"/>
  <c r="M700" i="54"/>
  <c r="O700" i="54"/>
  <c r="M636" i="54"/>
  <c r="O636" i="54"/>
  <c r="P636" i="54"/>
  <c r="M572" i="54"/>
  <c r="O572" i="54"/>
  <c r="P572" i="54"/>
  <c r="M508" i="54"/>
  <c r="O508" i="54"/>
  <c r="P508" i="54"/>
  <c r="M444" i="54"/>
  <c r="O444" i="54"/>
  <c r="P444" i="54"/>
  <c r="M380" i="54"/>
  <c r="O380" i="54"/>
  <c r="P380" i="54"/>
  <c r="M308" i="54"/>
  <c r="O308" i="54"/>
  <c r="P308" i="54"/>
  <c r="P244" i="54"/>
  <c r="M244" i="54"/>
  <c r="O244" i="54"/>
  <c r="P128" i="54"/>
  <c r="M128" i="54"/>
  <c r="O128" i="54"/>
  <c r="P16" i="54"/>
  <c r="M16" i="54"/>
  <c r="O16" i="54"/>
  <c r="M681" i="54"/>
  <c r="O681" i="54"/>
  <c r="P681" i="54"/>
  <c r="M617" i="54"/>
  <c r="O617" i="54"/>
  <c r="P617" i="54"/>
  <c r="M553" i="54"/>
  <c r="O553" i="54"/>
  <c r="P553" i="54"/>
  <c r="M489" i="54"/>
  <c r="O489" i="54"/>
  <c r="P489" i="54"/>
  <c r="M425" i="54"/>
  <c r="O425" i="54"/>
  <c r="P425" i="54"/>
  <c r="M361" i="54"/>
  <c r="O361" i="54"/>
  <c r="P361" i="54"/>
  <c r="M297" i="54"/>
  <c r="O297" i="54"/>
  <c r="P297" i="54"/>
  <c r="M230" i="54"/>
  <c r="O230" i="54"/>
  <c r="P230" i="54"/>
  <c r="M733" i="54"/>
  <c r="O733" i="54"/>
  <c r="P733" i="54"/>
  <c r="M701" i="54"/>
  <c r="O701" i="54"/>
  <c r="P701" i="54"/>
  <c r="M669" i="54"/>
  <c r="O669" i="54"/>
  <c r="P669" i="54"/>
  <c r="M637" i="54"/>
  <c r="O637" i="54"/>
  <c r="P637" i="54"/>
  <c r="M605" i="54"/>
  <c r="O605" i="54"/>
  <c r="P605" i="54"/>
  <c r="M573" i="54"/>
  <c r="O573" i="54"/>
  <c r="P573" i="54"/>
  <c r="M541" i="54"/>
  <c r="O541" i="54"/>
  <c r="P541" i="54"/>
  <c r="M509" i="54"/>
  <c r="O509" i="54"/>
  <c r="P509" i="54"/>
  <c r="M477" i="54"/>
  <c r="O477" i="54"/>
  <c r="P477" i="54"/>
  <c r="M445" i="54"/>
  <c r="O445" i="54"/>
  <c r="P445" i="54"/>
  <c r="M413" i="54"/>
  <c r="O413" i="54"/>
  <c r="P413" i="54"/>
  <c r="M381" i="54"/>
  <c r="O381" i="54"/>
  <c r="P381" i="54"/>
  <c r="M349" i="54"/>
  <c r="O349" i="54"/>
  <c r="P349" i="54"/>
  <c r="M317" i="54"/>
  <c r="O317" i="54"/>
  <c r="P317" i="54"/>
  <c r="M285" i="54"/>
  <c r="O285" i="54"/>
  <c r="P285" i="54"/>
  <c r="M253" i="54"/>
  <c r="O253" i="54"/>
  <c r="P253" i="54"/>
  <c r="O211" i="54"/>
  <c r="P211" i="54"/>
  <c r="M211" i="54"/>
  <c r="O147" i="54"/>
  <c r="P147" i="54"/>
  <c r="M147" i="54"/>
  <c r="O83" i="54"/>
  <c r="P83" i="54"/>
  <c r="M83" i="54"/>
  <c r="O19" i="54"/>
  <c r="P19" i="54"/>
  <c r="M19" i="54"/>
  <c r="P731" i="54"/>
  <c r="M731" i="54"/>
  <c r="O731" i="54"/>
  <c r="P715" i="54"/>
  <c r="M715" i="54"/>
  <c r="O715" i="54"/>
  <c r="P699" i="54"/>
  <c r="M699" i="54"/>
  <c r="O699" i="54"/>
  <c r="P683" i="54"/>
  <c r="O683" i="54"/>
  <c r="M683" i="54"/>
  <c r="P667" i="54"/>
  <c r="M667" i="54"/>
  <c r="O667" i="54"/>
  <c r="P651" i="54"/>
  <c r="M651" i="54"/>
  <c r="O651" i="54"/>
  <c r="P635" i="54"/>
  <c r="O635" i="54"/>
  <c r="M635" i="54"/>
  <c r="P619" i="54"/>
  <c r="O619" i="54"/>
  <c r="M619" i="54"/>
  <c r="P603" i="54"/>
  <c r="O603" i="54"/>
  <c r="M603" i="54"/>
  <c r="P587" i="54"/>
  <c r="O587" i="54"/>
  <c r="M587" i="54"/>
  <c r="P571" i="54"/>
  <c r="O571" i="54"/>
  <c r="M571" i="54"/>
  <c r="P555" i="54"/>
  <c r="M555" i="54"/>
  <c r="O555" i="54"/>
  <c r="P539" i="54"/>
  <c r="M539" i="54"/>
  <c r="O539" i="54"/>
  <c r="P523" i="54"/>
  <c r="M523" i="54"/>
  <c r="O523" i="54"/>
  <c r="P507" i="54"/>
  <c r="M507" i="54"/>
  <c r="O507" i="54"/>
  <c r="P491" i="54"/>
  <c r="M491" i="54"/>
  <c r="O491" i="54"/>
  <c r="P475" i="54"/>
  <c r="M475" i="54"/>
  <c r="O475" i="54"/>
  <c r="P459" i="54"/>
  <c r="M459" i="54"/>
  <c r="O459" i="54"/>
  <c r="P443" i="54"/>
  <c r="M443" i="54"/>
  <c r="O443" i="54"/>
  <c r="P427" i="54"/>
  <c r="O427" i="54"/>
  <c r="M427" i="54"/>
  <c r="P411" i="54"/>
  <c r="O411" i="54"/>
  <c r="M411" i="54"/>
  <c r="P395" i="54"/>
  <c r="O395" i="54"/>
  <c r="M395" i="54"/>
  <c r="P379" i="54"/>
  <c r="O379" i="54"/>
  <c r="M379" i="54"/>
  <c r="P363" i="54"/>
  <c r="O363" i="54"/>
  <c r="M363" i="54"/>
  <c r="P347" i="54"/>
  <c r="O347" i="54"/>
  <c r="M347" i="54"/>
  <c r="P331" i="54"/>
  <c r="O331" i="54"/>
  <c r="M331" i="54"/>
  <c r="P315" i="54"/>
  <c r="O315" i="54"/>
  <c r="M315" i="54"/>
  <c r="P299" i="54"/>
  <c r="O299" i="54"/>
  <c r="M299" i="54"/>
  <c r="O283" i="54"/>
  <c r="P283" i="54"/>
  <c r="M283" i="54"/>
  <c r="O267" i="54"/>
  <c r="P267" i="54"/>
  <c r="M267" i="54"/>
  <c r="O251" i="54"/>
  <c r="P251" i="54"/>
  <c r="M251" i="54"/>
  <c r="P232" i="54"/>
  <c r="M232" i="54"/>
  <c r="O232" i="54"/>
  <c r="O207" i="54"/>
  <c r="P207" i="54"/>
  <c r="M207" i="54"/>
  <c r="O175" i="54"/>
  <c r="P175" i="54"/>
  <c r="M175" i="54"/>
  <c r="O143" i="54"/>
  <c r="P143" i="54"/>
  <c r="M143" i="54"/>
  <c r="O111" i="54"/>
  <c r="P111" i="54"/>
  <c r="M111" i="54"/>
  <c r="O79" i="54"/>
  <c r="P79" i="54"/>
  <c r="M79" i="54"/>
  <c r="O47" i="54"/>
  <c r="P47" i="54"/>
  <c r="M47" i="54"/>
  <c r="O15" i="54"/>
  <c r="P15" i="54"/>
  <c r="M15" i="54"/>
  <c r="O734" i="54"/>
  <c r="P734" i="54"/>
  <c r="M734" i="54"/>
  <c r="O718" i="54"/>
  <c r="P718" i="54"/>
  <c r="M718" i="54"/>
  <c r="O702" i="54"/>
  <c r="P702" i="54"/>
  <c r="M702" i="54"/>
  <c r="O686" i="54"/>
  <c r="P686" i="54"/>
  <c r="M686" i="54"/>
  <c r="O670" i="54"/>
  <c r="P670" i="54"/>
  <c r="M670" i="54"/>
  <c r="O654" i="54"/>
  <c r="P654" i="54"/>
  <c r="M654" i="54"/>
  <c r="O638" i="54"/>
  <c r="P638" i="54"/>
  <c r="M638" i="54"/>
  <c r="O622" i="54"/>
  <c r="P622" i="54"/>
  <c r="M622" i="54"/>
  <c r="O606" i="54"/>
  <c r="P606" i="54"/>
  <c r="M606" i="54"/>
  <c r="O590" i="54"/>
  <c r="P590" i="54"/>
  <c r="M590" i="54"/>
  <c r="O574" i="54"/>
  <c r="P574" i="54"/>
  <c r="M574" i="54"/>
  <c r="O558" i="54"/>
  <c r="P558" i="54"/>
  <c r="M558" i="54"/>
  <c r="O542" i="54"/>
  <c r="P542" i="54"/>
  <c r="M542" i="54"/>
  <c r="O526" i="54"/>
  <c r="P526" i="54"/>
  <c r="M526" i="54"/>
  <c r="O510" i="54"/>
  <c r="P510" i="54"/>
  <c r="M510" i="54"/>
  <c r="O494" i="54"/>
  <c r="P494" i="54"/>
  <c r="M494" i="54"/>
  <c r="O478" i="54"/>
  <c r="P478" i="54"/>
  <c r="M478" i="54"/>
  <c r="O462" i="54"/>
  <c r="P462" i="54"/>
  <c r="M462" i="54"/>
  <c r="O446" i="54"/>
  <c r="P446" i="54"/>
  <c r="M446" i="54"/>
  <c r="O430" i="54"/>
  <c r="P430" i="54"/>
  <c r="M430" i="54"/>
  <c r="O414" i="54"/>
  <c r="P414" i="54"/>
  <c r="M414" i="54"/>
  <c r="O398" i="54"/>
  <c r="P398" i="54"/>
  <c r="M398" i="54"/>
  <c r="O382" i="54"/>
  <c r="P382" i="54"/>
  <c r="M382" i="54"/>
  <c r="O366" i="54"/>
  <c r="P366" i="54"/>
  <c r="M366" i="54"/>
  <c r="O350" i="54"/>
  <c r="P350" i="54"/>
  <c r="M350" i="54"/>
  <c r="O334" i="54"/>
  <c r="P334" i="54"/>
  <c r="M334" i="54"/>
  <c r="O318" i="54"/>
  <c r="P318" i="54"/>
  <c r="M318" i="54"/>
  <c r="O302" i="54"/>
  <c r="P302" i="54"/>
  <c r="M302" i="54"/>
  <c r="M286" i="54"/>
  <c r="O286" i="54"/>
  <c r="P286" i="54"/>
  <c r="M270" i="54"/>
  <c r="O270" i="54"/>
  <c r="P270" i="54"/>
  <c r="M254" i="54"/>
  <c r="O254" i="54"/>
  <c r="P254" i="54"/>
  <c r="P236" i="54"/>
  <c r="M236" i="54"/>
  <c r="O236" i="54"/>
  <c r="P212" i="54"/>
  <c r="M212" i="54"/>
  <c r="O212" i="54"/>
  <c r="P180" i="54"/>
  <c r="M180" i="54"/>
  <c r="O180" i="54"/>
  <c r="P148" i="54"/>
  <c r="M148" i="54"/>
  <c r="O148" i="54"/>
  <c r="P116" i="54"/>
  <c r="M116" i="54"/>
  <c r="O116" i="54"/>
  <c r="P84" i="54"/>
  <c r="M84" i="54"/>
  <c r="O84" i="54"/>
  <c r="P52" i="54"/>
  <c r="M52" i="54"/>
  <c r="O52" i="54"/>
  <c r="P20" i="54"/>
  <c r="M20" i="54"/>
  <c r="O20" i="54"/>
  <c r="M210" i="54"/>
  <c r="O210" i="54"/>
  <c r="P210" i="54"/>
  <c r="M194" i="54"/>
  <c r="O194" i="54"/>
  <c r="P194" i="54"/>
  <c r="M178" i="54"/>
  <c r="O178" i="54"/>
  <c r="P178" i="54"/>
  <c r="M162" i="54"/>
  <c r="O162" i="54"/>
  <c r="P162" i="54"/>
  <c r="M146" i="54"/>
  <c r="O146" i="54"/>
  <c r="P146" i="54"/>
  <c r="M130" i="54"/>
  <c r="O130" i="54"/>
  <c r="P130" i="54"/>
  <c r="M114" i="54"/>
  <c r="O114" i="54"/>
  <c r="P114" i="54"/>
  <c r="M98" i="54"/>
  <c r="O98" i="54"/>
  <c r="P98" i="54"/>
  <c r="M82" i="54"/>
  <c r="O82" i="54"/>
  <c r="P82" i="54"/>
  <c r="M66" i="54"/>
  <c r="O66" i="54"/>
  <c r="P66" i="54"/>
  <c r="M50" i="54"/>
  <c r="O50" i="54"/>
  <c r="P50" i="54"/>
  <c r="M34" i="54"/>
  <c r="O34" i="54"/>
  <c r="P34" i="54"/>
  <c r="M18" i="54"/>
  <c r="O18" i="54"/>
  <c r="P18" i="54"/>
  <c r="M241" i="54"/>
  <c r="O241" i="54"/>
  <c r="P241" i="54"/>
  <c r="M225" i="54"/>
  <c r="O225" i="54"/>
  <c r="P225" i="54"/>
  <c r="M209" i="54"/>
  <c r="O209" i="54"/>
  <c r="P209" i="54"/>
  <c r="M193" i="54"/>
  <c r="O193" i="54"/>
  <c r="P193" i="54"/>
  <c r="M177" i="54"/>
  <c r="O177" i="54"/>
  <c r="P177" i="54"/>
  <c r="M161" i="54"/>
  <c r="O161" i="54"/>
  <c r="P161" i="54"/>
  <c r="M145" i="54"/>
  <c r="O145" i="54"/>
  <c r="P145" i="54"/>
  <c r="M129" i="54"/>
  <c r="O129" i="54"/>
  <c r="P129" i="54"/>
  <c r="M113" i="54"/>
  <c r="O113" i="54"/>
  <c r="P113" i="54"/>
  <c r="M97" i="54"/>
  <c r="O97" i="54"/>
  <c r="P97" i="54"/>
  <c r="M81" i="54"/>
  <c r="O81" i="54"/>
  <c r="P81" i="54"/>
  <c r="M65" i="54"/>
  <c r="O65" i="54"/>
  <c r="P65" i="54"/>
  <c r="M49" i="54"/>
  <c r="O49" i="54"/>
  <c r="P49" i="54"/>
  <c r="M33" i="54"/>
  <c r="O33" i="54"/>
  <c r="P33" i="54"/>
  <c r="M17" i="54"/>
  <c r="O17" i="54"/>
  <c r="P17" i="54"/>
  <c r="P756" i="54"/>
  <c r="M756" i="54"/>
  <c r="O756" i="54"/>
  <c r="P748" i="54"/>
  <c r="M748" i="54"/>
  <c r="O748" i="54"/>
  <c r="O754" i="54"/>
  <c r="P754" i="54"/>
  <c r="M754" i="54"/>
  <c r="M763" i="54"/>
  <c r="P763" i="54"/>
  <c r="O763" i="54"/>
  <c r="P760" i="54"/>
  <c r="M760" i="54"/>
  <c r="O760" i="54"/>
  <c r="M644" i="54"/>
  <c r="P644" i="54"/>
  <c r="O644" i="54"/>
  <c r="M452" i="54"/>
  <c r="O452" i="54"/>
  <c r="P452" i="54"/>
  <c r="M332" i="54"/>
  <c r="O332" i="54"/>
  <c r="P332" i="54"/>
  <c r="P176" i="54"/>
  <c r="M176" i="54"/>
  <c r="O176" i="54"/>
  <c r="M625" i="54"/>
  <c r="O625" i="54"/>
  <c r="P625" i="54"/>
  <c r="M433" i="54"/>
  <c r="O433" i="54"/>
  <c r="P433" i="54"/>
  <c r="P240" i="54"/>
  <c r="M240" i="54"/>
  <c r="O240" i="54"/>
  <c r="O11" i="54"/>
  <c r="P11" i="54"/>
  <c r="M11" i="54"/>
  <c r="P688" i="54"/>
  <c r="M688" i="54"/>
  <c r="O688" i="54"/>
  <c r="M592" i="54"/>
  <c r="P592" i="54"/>
  <c r="O592" i="54"/>
  <c r="M496" i="54"/>
  <c r="O496" i="54"/>
  <c r="P496" i="54"/>
  <c r="M400" i="54"/>
  <c r="P400" i="54"/>
  <c r="O400" i="54"/>
  <c r="M304" i="54"/>
  <c r="P304" i="54"/>
  <c r="O304" i="54"/>
  <c r="P120" i="54"/>
  <c r="M120" i="54"/>
  <c r="O120" i="54"/>
  <c r="M668" i="54"/>
  <c r="P668" i="54"/>
  <c r="O668" i="54"/>
  <c r="M540" i="54"/>
  <c r="O540" i="54"/>
  <c r="P540" i="54"/>
  <c r="M348" i="54"/>
  <c r="O348" i="54"/>
  <c r="P348" i="54"/>
  <c r="P64" i="54"/>
  <c r="M64" i="54"/>
  <c r="O64" i="54"/>
  <c r="M585" i="54"/>
  <c r="O585" i="54"/>
  <c r="P585" i="54"/>
  <c r="M393" i="54"/>
  <c r="O393" i="54"/>
  <c r="P393" i="54"/>
  <c r="M265" i="54"/>
  <c r="O265" i="54"/>
  <c r="P265" i="54"/>
  <c r="M685" i="54"/>
  <c r="O685" i="54"/>
  <c r="P685" i="54"/>
  <c r="M589" i="54"/>
  <c r="O589" i="54"/>
  <c r="P589" i="54"/>
  <c r="M493" i="54"/>
  <c r="O493" i="54"/>
  <c r="P493" i="54"/>
  <c r="M397" i="54"/>
  <c r="O397" i="54"/>
  <c r="P397" i="54"/>
  <c r="M301" i="54"/>
  <c r="O301" i="54"/>
  <c r="P301" i="54"/>
  <c r="O179" i="54"/>
  <c r="P179" i="54"/>
  <c r="M179" i="54"/>
  <c r="P739" i="54"/>
  <c r="M739" i="54"/>
  <c r="O739" i="54"/>
  <c r="P691" i="54"/>
  <c r="M691" i="54"/>
  <c r="O691" i="54"/>
  <c r="P659" i="54"/>
  <c r="M659" i="54"/>
  <c r="O659" i="54"/>
  <c r="P627" i="54"/>
  <c r="O627" i="54"/>
  <c r="M627" i="54"/>
  <c r="P547" i="54"/>
  <c r="M547" i="54"/>
  <c r="O547" i="54"/>
  <c r="P499" i="54"/>
  <c r="M499" i="54"/>
  <c r="O499" i="54"/>
  <c r="P451" i="54"/>
  <c r="M451" i="54"/>
  <c r="O451" i="54"/>
  <c r="P403" i="54"/>
  <c r="O403" i="54"/>
  <c r="M403" i="54"/>
  <c r="P355" i="54"/>
  <c r="O355" i="54"/>
  <c r="M355" i="54"/>
  <c r="P307" i="54"/>
  <c r="O307" i="54"/>
  <c r="M307" i="54"/>
  <c r="O275" i="54"/>
  <c r="P275" i="54"/>
  <c r="M275" i="54"/>
  <c r="M222" i="54"/>
  <c r="O222" i="54"/>
  <c r="P222" i="54"/>
  <c r="O127" i="54"/>
  <c r="P127" i="54"/>
  <c r="M127" i="54"/>
  <c r="O31" i="54"/>
  <c r="P31" i="54"/>
  <c r="M31" i="54"/>
  <c r="O726" i="54"/>
  <c r="P726" i="54"/>
  <c r="M726" i="54"/>
  <c r="O694" i="54"/>
  <c r="P694" i="54"/>
  <c r="M694" i="54"/>
  <c r="O646" i="54"/>
  <c r="P646" i="54"/>
  <c r="M646" i="54"/>
  <c r="O598" i="54"/>
  <c r="P598" i="54"/>
  <c r="M598" i="54"/>
  <c r="O550" i="54"/>
  <c r="P550" i="54"/>
  <c r="M550" i="54"/>
  <c r="O502" i="54"/>
  <c r="P502" i="54"/>
  <c r="M502" i="54"/>
  <c r="O454" i="54"/>
  <c r="P454" i="54"/>
  <c r="M454" i="54"/>
  <c r="O406" i="54"/>
  <c r="P406" i="54"/>
  <c r="M406" i="54"/>
  <c r="O358" i="54"/>
  <c r="P358" i="54"/>
  <c r="M358" i="54"/>
  <c r="O310" i="54"/>
  <c r="P310" i="54"/>
  <c r="M310" i="54"/>
  <c r="M262" i="54"/>
  <c r="O262" i="54"/>
  <c r="P262" i="54"/>
  <c r="P196" i="54"/>
  <c r="M196" i="54"/>
  <c r="O196" i="54"/>
  <c r="P100" i="54"/>
  <c r="M100" i="54"/>
  <c r="O100" i="54"/>
  <c r="M218" i="54"/>
  <c r="O218" i="54"/>
  <c r="P218" i="54"/>
  <c r="M170" i="54"/>
  <c r="O170" i="54"/>
  <c r="P170" i="54"/>
  <c r="M138" i="54"/>
  <c r="O138" i="54"/>
  <c r="P138" i="54"/>
  <c r="M90" i="54"/>
  <c r="O90" i="54"/>
  <c r="P90" i="54"/>
  <c r="M26" i="54"/>
  <c r="O26" i="54"/>
  <c r="P26" i="54"/>
  <c r="M217" i="54"/>
  <c r="O217" i="54"/>
  <c r="P217" i="54"/>
  <c r="M169" i="54"/>
  <c r="O169" i="54"/>
  <c r="P169" i="54"/>
  <c r="M121" i="54"/>
  <c r="O121" i="54"/>
  <c r="P121" i="54"/>
  <c r="M73" i="54"/>
  <c r="O73" i="54"/>
  <c r="P73" i="54"/>
  <c r="M25" i="54"/>
  <c r="O25" i="54"/>
  <c r="P25" i="54"/>
  <c r="P752" i="54"/>
  <c r="M752" i="54"/>
  <c r="O752" i="54"/>
  <c r="P724" i="54"/>
  <c r="M724" i="54"/>
  <c r="O724" i="54"/>
  <c r="M660" i="54"/>
  <c r="P660" i="54"/>
  <c r="O660" i="54"/>
  <c r="M596" i="54"/>
  <c r="O596" i="54"/>
  <c r="P596" i="54"/>
  <c r="M532" i="54"/>
  <c r="O532" i="54"/>
  <c r="P532" i="54"/>
  <c r="M468" i="54"/>
  <c r="O468" i="54"/>
  <c r="P468" i="54"/>
  <c r="M404" i="54"/>
  <c r="O404" i="54"/>
  <c r="P404" i="54"/>
  <c r="M340" i="54"/>
  <c r="O340" i="54"/>
  <c r="P340" i="54"/>
  <c r="P284" i="54"/>
  <c r="M284" i="54"/>
  <c r="O284" i="54"/>
  <c r="P208" i="54"/>
  <c r="M208" i="54"/>
  <c r="O208" i="54"/>
  <c r="P80" i="54"/>
  <c r="M80" i="54"/>
  <c r="O80" i="54"/>
  <c r="M705" i="54"/>
  <c r="O705" i="54"/>
  <c r="P705" i="54"/>
  <c r="M641" i="54"/>
  <c r="O641" i="54"/>
  <c r="P641" i="54"/>
  <c r="M577" i="54"/>
  <c r="O577" i="54"/>
  <c r="P577" i="54"/>
  <c r="M513" i="54"/>
  <c r="O513" i="54"/>
  <c r="P513" i="54"/>
  <c r="M449" i="54"/>
  <c r="O449" i="54"/>
  <c r="P449" i="54"/>
  <c r="M385" i="54"/>
  <c r="O385" i="54"/>
  <c r="P385" i="54"/>
  <c r="M321" i="54"/>
  <c r="O321" i="54"/>
  <c r="P321" i="54"/>
  <c r="M257" i="54"/>
  <c r="O257" i="54"/>
  <c r="P257" i="54"/>
  <c r="O171" i="54"/>
  <c r="P171" i="54"/>
  <c r="M171" i="54"/>
  <c r="O91" i="54"/>
  <c r="P91" i="54"/>
  <c r="M91" i="54"/>
  <c r="O27" i="54"/>
  <c r="P27" i="54"/>
  <c r="M27" i="54"/>
  <c r="P728" i="54"/>
  <c r="M728" i="54"/>
  <c r="O728" i="54"/>
  <c r="P696" i="54"/>
  <c r="M696" i="54"/>
  <c r="O696" i="54"/>
  <c r="M664" i="54"/>
  <c r="O664" i="54"/>
  <c r="P664" i="54"/>
  <c r="M632" i="54"/>
  <c r="P632" i="54"/>
  <c r="O632" i="54"/>
  <c r="M600" i="54"/>
  <c r="P600" i="54"/>
  <c r="O600" i="54"/>
  <c r="M568" i="54"/>
  <c r="P568" i="54"/>
  <c r="O568" i="54"/>
  <c r="M536" i="54"/>
  <c r="O536" i="54"/>
  <c r="P536" i="54"/>
  <c r="M504" i="54"/>
  <c r="O504" i="54"/>
  <c r="P504" i="54"/>
  <c r="M472" i="54"/>
  <c r="O472" i="54"/>
  <c r="P472" i="54"/>
  <c r="M440" i="54"/>
  <c r="O440" i="54"/>
  <c r="P440" i="54"/>
  <c r="M408" i="54"/>
  <c r="P408" i="54"/>
  <c r="O408" i="54"/>
  <c r="M376" i="54"/>
  <c r="P376" i="54"/>
  <c r="O376" i="54"/>
  <c r="M344" i="54"/>
  <c r="P344" i="54"/>
  <c r="O344" i="54"/>
  <c r="M312" i="54"/>
  <c r="P312" i="54"/>
  <c r="O312" i="54"/>
  <c r="P280" i="54"/>
  <c r="M280" i="54"/>
  <c r="O280" i="54"/>
  <c r="P248" i="54"/>
  <c r="M248" i="54"/>
  <c r="O248" i="54"/>
  <c r="P200" i="54"/>
  <c r="M200" i="54"/>
  <c r="O200" i="54"/>
  <c r="P136" i="54"/>
  <c r="M136" i="54"/>
  <c r="O136" i="54"/>
  <c r="P72" i="54"/>
  <c r="M72" i="54"/>
  <c r="O72" i="54"/>
  <c r="P8" i="54"/>
  <c r="M8" i="54"/>
  <c r="O8" i="54"/>
  <c r="M684" i="54"/>
  <c r="O684" i="54"/>
  <c r="P684" i="54"/>
  <c r="M620" i="54"/>
  <c r="O620" i="54"/>
  <c r="P620" i="54"/>
  <c r="M556" i="54"/>
  <c r="O556" i="54"/>
  <c r="P556" i="54"/>
  <c r="M492" i="54"/>
  <c r="O492" i="54"/>
  <c r="P492" i="54"/>
  <c r="M428" i="54"/>
  <c r="O428" i="54"/>
  <c r="P428" i="54"/>
  <c r="M364" i="54"/>
  <c r="O364" i="54"/>
  <c r="P364" i="54"/>
  <c r="M292" i="54"/>
  <c r="O292" i="54"/>
  <c r="P292" i="54"/>
  <c r="O223" i="54"/>
  <c r="P223" i="54"/>
  <c r="M223" i="54"/>
  <c r="P96" i="54"/>
  <c r="M96" i="54"/>
  <c r="O96" i="54"/>
  <c r="M729" i="54"/>
  <c r="O729" i="54"/>
  <c r="P729" i="54"/>
  <c r="M665" i="54"/>
  <c r="O665" i="54"/>
  <c r="P665" i="54"/>
  <c r="M601" i="54"/>
  <c r="O601" i="54"/>
  <c r="P601" i="54"/>
  <c r="M537" i="54"/>
  <c r="O537" i="54"/>
  <c r="P537" i="54"/>
  <c r="M473" i="54"/>
  <c r="O473" i="54"/>
  <c r="P473" i="54"/>
  <c r="M409" i="54"/>
  <c r="O409" i="54"/>
  <c r="P409" i="54"/>
  <c r="M345" i="54"/>
  <c r="O345" i="54"/>
  <c r="P345" i="54"/>
  <c r="M281" i="54"/>
  <c r="O281" i="54"/>
  <c r="P281" i="54"/>
  <c r="O203" i="54"/>
  <c r="P203" i="54"/>
  <c r="M203" i="54"/>
  <c r="M725" i="54"/>
  <c r="O725" i="54"/>
  <c r="P725" i="54"/>
  <c r="M693" i="54"/>
  <c r="O693" i="54"/>
  <c r="P693" i="54"/>
  <c r="M661" i="54"/>
  <c r="O661" i="54"/>
  <c r="P661" i="54"/>
  <c r="M629" i="54"/>
  <c r="O629" i="54"/>
  <c r="P629" i="54"/>
  <c r="M597" i="54"/>
  <c r="O597" i="54"/>
  <c r="P597" i="54"/>
  <c r="M565" i="54"/>
  <c r="O565" i="54"/>
  <c r="P565" i="54"/>
  <c r="M533" i="54"/>
  <c r="O533" i="54"/>
  <c r="P533" i="54"/>
  <c r="M501" i="54"/>
  <c r="O501" i="54"/>
  <c r="P501" i="54"/>
  <c r="M469" i="54"/>
  <c r="O469" i="54"/>
  <c r="P469" i="54"/>
  <c r="M437" i="54"/>
  <c r="O437" i="54"/>
  <c r="P437" i="54"/>
  <c r="M405" i="54"/>
  <c r="O405" i="54"/>
  <c r="P405" i="54"/>
  <c r="M373" i="54"/>
  <c r="O373" i="54"/>
  <c r="P373" i="54"/>
  <c r="M341" i="54"/>
  <c r="O341" i="54"/>
  <c r="P341" i="54"/>
  <c r="M309" i="54"/>
  <c r="O309" i="54"/>
  <c r="P309" i="54"/>
  <c r="M277" i="54"/>
  <c r="O277" i="54"/>
  <c r="P277" i="54"/>
  <c r="M245" i="54"/>
  <c r="O245" i="54"/>
  <c r="P245" i="54"/>
  <c r="O195" i="54"/>
  <c r="P195" i="54"/>
  <c r="M195" i="54"/>
  <c r="O131" i="54"/>
  <c r="P131" i="54"/>
  <c r="M131" i="54"/>
  <c r="O67" i="54"/>
  <c r="P67" i="54"/>
  <c r="M67" i="54"/>
  <c r="P743" i="54"/>
  <c r="M743" i="54"/>
  <c r="O743" i="54"/>
  <c r="P727" i="54"/>
  <c r="M727" i="54"/>
  <c r="O727" i="54"/>
  <c r="P711" i="54"/>
  <c r="M711" i="54"/>
  <c r="O711" i="54"/>
  <c r="P695" i="54"/>
  <c r="M695" i="54"/>
  <c r="O695" i="54"/>
  <c r="P679" i="54"/>
  <c r="O679" i="54"/>
  <c r="M679" i="54"/>
  <c r="P663" i="54"/>
  <c r="O663" i="54"/>
  <c r="M663" i="54"/>
  <c r="P647" i="54"/>
  <c r="O647" i="54"/>
  <c r="M647" i="54"/>
  <c r="P631" i="54"/>
  <c r="M631" i="54"/>
  <c r="O631" i="54"/>
  <c r="P615" i="54"/>
  <c r="M615" i="54"/>
  <c r="O615" i="54"/>
  <c r="P599" i="54"/>
  <c r="M599" i="54"/>
  <c r="O599" i="54"/>
  <c r="P583" i="54"/>
  <c r="M583" i="54"/>
  <c r="O583" i="54"/>
  <c r="P567" i="54"/>
  <c r="M567" i="54"/>
  <c r="O567" i="54"/>
  <c r="P551" i="54"/>
  <c r="M551" i="54"/>
  <c r="O551" i="54"/>
  <c r="P535" i="54"/>
  <c r="M535" i="54"/>
  <c r="O535" i="54"/>
  <c r="P519" i="54"/>
  <c r="M519" i="54"/>
  <c r="O519" i="54"/>
  <c r="P503" i="54"/>
  <c r="M503" i="54"/>
  <c r="O503" i="54"/>
  <c r="P487" i="54"/>
  <c r="M487" i="54"/>
  <c r="O487" i="54"/>
  <c r="P471" i="54"/>
  <c r="M471" i="54"/>
  <c r="O471" i="54"/>
  <c r="P455" i="54"/>
  <c r="M455" i="54"/>
  <c r="O455" i="54"/>
  <c r="P439" i="54"/>
  <c r="M439" i="54"/>
  <c r="O439" i="54"/>
  <c r="P423" i="54"/>
  <c r="M423" i="54"/>
  <c r="O423" i="54"/>
  <c r="P407" i="54"/>
  <c r="M407" i="54"/>
  <c r="O407" i="54"/>
  <c r="P391" i="54"/>
  <c r="M391" i="54"/>
  <c r="O391" i="54"/>
  <c r="P375" i="54"/>
  <c r="M375" i="54"/>
  <c r="O375" i="54"/>
  <c r="P359" i="54"/>
  <c r="M359" i="54"/>
  <c r="O359" i="54"/>
  <c r="P343" i="54"/>
  <c r="M343" i="54"/>
  <c r="O343" i="54"/>
  <c r="P327" i="54"/>
  <c r="M327" i="54"/>
  <c r="O327" i="54"/>
  <c r="P311" i="54"/>
  <c r="M311" i="54"/>
  <c r="O311" i="54"/>
  <c r="P295" i="54"/>
  <c r="M295" i="54"/>
  <c r="O295" i="54"/>
  <c r="O279" i="54"/>
  <c r="P279" i="54"/>
  <c r="M279" i="54"/>
  <c r="O263" i="54"/>
  <c r="P263" i="54"/>
  <c r="M263" i="54"/>
  <c r="O247" i="54"/>
  <c r="P247" i="54"/>
  <c r="M247" i="54"/>
  <c r="O227" i="54"/>
  <c r="P227" i="54"/>
  <c r="M227" i="54"/>
  <c r="O199" i="54"/>
  <c r="P199" i="54"/>
  <c r="M199" i="54"/>
  <c r="O167" i="54"/>
  <c r="P167" i="54"/>
  <c r="M167" i="54"/>
  <c r="O135" i="54"/>
  <c r="P135" i="54"/>
  <c r="M135" i="54"/>
  <c r="O103" i="54"/>
  <c r="P103" i="54"/>
  <c r="M103" i="54"/>
  <c r="O71" i="54"/>
  <c r="P71" i="54"/>
  <c r="M71" i="54"/>
  <c r="O39" i="54"/>
  <c r="P39" i="54"/>
  <c r="M39" i="54"/>
  <c r="M7" i="54"/>
  <c r="O7" i="54"/>
  <c r="P7" i="54"/>
  <c r="O730" i="54"/>
  <c r="P730" i="54"/>
  <c r="M730" i="54"/>
  <c r="O714" i="54"/>
  <c r="P714" i="54"/>
  <c r="M714" i="54"/>
  <c r="O698" i="54"/>
  <c r="P698" i="54"/>
  <c r="M698" i="54"/>
  <c r="O682" i="54"/>
  <c r="P682" i="54"/>
  <c r="M682" i="54"/>
  <c r="O666" i="54"/>
  <c r="P666" i="54"/>
  <c r="M666" i="54"/>
  <c r="O650" i="54"/>
  <c r="P650" i="54"/>
  <c r="M650" i="54"/>
  <c r="O634" i="54"/>
  <c r="P634" i="54"/>
  <c r="M634" i="54"/>
  <c r="O618" i="54"/>
  <c r="P618" i="54"/>
  <c r="M618" i="54"/>
  <c r="O602" i="54"/>
  <c r="P602" i="54"/>
  <c r="M602" i="54"/>
  <c r="O586" i="54"/>
  <c r="P586" i="54"/>
  <c r="M586" i="54"/>
  <c r="O570" i="54"/>
  <c r="P570" i="54"/>
  <c r="M570" i="54"/>
  <c r="O554" i="54"/>
  <c r="P554" i="54"/>
  <c r="M554" i="54"/>
  <c r="O538" i="54"/>
  <c r="P538" i="54"/>
  <c r="M538" i="54"/>
  <c r="O522" i="54"/>
  <c r="P522" i="54"/>
  <c r="M522" i="54"/>
  <c r="O506" i="54"/>
  <c r="P506" i="54"/>
  <c r="M506" i="54"/>
  <c r="O490" i="54"/>
  <c r="P490" i="54"/>
  <c r="M490" i="54"/>
  <c r="O474" i="54"/>
  <c r="P474" i="54"/>
  <c r="M474" i="54"/>
  <c r="O458" i="54"/>
  <c r="P458" i="54"/>
  <c r="M458" i="54"/>
  <c r="O442" i="54"/>
  <c r="P442" i="54"/>
  <c r="M442" i="54"/>
  <c r="O426" i="54"/>
  <c r="P426" i="54"/>
  <c r="M426" i="54"/>
  <c r="O410" i="54"/>
  <c r="P410" i="54"/>
  <c r="M410" i="54"/>
  <c r="O394" i="54"/>
  <c r="P394" i="54"/>
  <c r="M394" i="54"/>
  <c r="O378" i="54"/>
  <c r="P378" i="54"/>
  <c r="M378" i="54"/>
  <c r="O362" i="54"/>
  <c r="P362" i="54"/>
  <c r="M362" i="54"/>
  <c r="O346" i="54"/>
  <c r="P346" i="54"/>
  <c r="M346" i="54"/>
  <c r="O330" i="54"/>
  <c r="P330" i="54"/>
  <c r="M330" i="54"/>
  <c r="O314" i="54"/>
  <c r="P314" i="54"/>
  <c r="M314" i="54"/>
  <c r="O298" i="54"/>
  <c r="P298" i="54"/>
  <c r="M298" i="54"/>
  <c r="M282" i="54"/>
  <c r="O282" i="54"/>
  <c r="P282" i="54"/>
  <c r="M266" i="54"/>
  <c r="O266" i="54"/>
  <c r="P266" i="54"/>
  <c r="M250" i="54"/>
  <c r="O250" i="54"/>
  <c r="P250" i="54"/>
  <c r="O231" i="54"/>
  <c r="P231" i="54"/>
  <c r="M231" i="54"/>
  <c r="P204" i="54"/>
  <c r="M204" i="54"/>
  <c r="O204" i="54"/>
  <c r="P172" i="54"/>
  <c r="M172" i="54"/>
  <c r="O172" i="54"/>
  <c r="P140" i="54"/>
  <c r="M140" i="54"/>
  <c r="O140" i="54"/>
  <c r="P108" i="54"/>
  <c r="M108" i="54"/>
  <c r="O108" i="54"/>
  <c r="P76" i="54"/>
  <c r="M76" i="54"/>
  <c r="O76" i="54"/>
  <c r="P44" i="54"/>
  <c r="M44" i="54"/>
  <c r="O44" i="54"/>
  <c r="P12" i="54"/>
  <c r="M12" i="54"/>
  <c r="O12" i="54"/>
  <c r="M206" i="54"/>
  <c r="O206" i="54"/>
  <c r="P206" i="54"/>
  <c r="M190" i="54"/>
  <c r="O190" i="54"/>
  <c r="P190" i="54"/>
  <c r="M174" i="54"/>
  <c r="O174" i="54"/>
  <c r="P174" i="54"/>
  <c r="M158" i="54"/>
  <c r="O158" i="54"/>
  <c r="P158" i="54"/>
  <c r="M142" i="54"/>
  <c r="O142" i="54"/>
  <c r="P142" i="54"/>
  <c r="M126" i="54"/>
  <c r="O126" i="54"/>
  <c r="P126" i="54"/>
  <c r="M110" i="54"/>
  <c r="O110" i="54"/>
  <c r="P110" i="54"/>
  <c r="M94" i="54"/>
  <c r="O94" i="54"/>
  <c r="P94" i="54"/>
  <c r="M78" i="54"/>
  <c r="O78" i="54"/>
  <c r="P78" i="54"/>
  <c r="M62" i="54"/>
  <c r="O62" i="54"/>
  <c r="P62" i="54"/>
  <c r="M46" i="54"/>
  <c r="O46" i="54"/>
  <c r="P46" i="54"/>
  <c r="M30" i="54"/>
  <c r="O30" i="54"/>
  <c r="P30" i="54"/>
  <c r="M14" i="54"/>
  <c r="O14" i="54"/>
  <c r="P14" i="54"/>
  <c r="M237" i="54"/>
  <c r="O237" i="54"/>
  <c r="P237" i="54"/>
  <c r="M221" i="54"/>
  <c r="O221" i="54"/>
  <c r="P221" i="54"/>
  <c r="M205" i="54"/>
  <c r="O205" i="54"/>
  <c r="P205" i="54"/>
  <c r="M189" i="54"/>
  <c r="O189" i="54"/>
  <c r="P189" i="54"/>
  <c r="M173" i="54"/>
  <c r="O173" i="54"/>
  <c r="P173" i="54"/>
  <c r="M157" i="54"/>
  <c r="O157" i="54"/>
  <c r="P157" i="54"/>
  <c r="M141" i="54"/>
  <c r="O141" i="54"/>
  <c r="P141" i="54"/>
  <c r="M125" i="54"/>
  <c r="O125" i="54"/>
  <c r="P125" i="54"/>
  <c r="M109" i="54"/>
  <c r="O109" i="54"/>
  <c r="P109" i="54"/>
  <c r="M93" i="54"/>
  <c r="O93" i="54"/>
  <c r="P93" i="54"/>
  <c r="M77" i="54"/>
  <c r="O77" i="54"/>
  <c r="P77" i="54"/>
  <c r="M61" i="54"/>
  <c r="O61" i="54"/>
  <c r="P61" i="54"/>
  <c r="M45" i="54"/>
  <c r="O45" i="54"/>
  <c r="P45" i="54"/>
  <c r="M29" i="54"/>
  <c r="O29" i="54"/>
  <c r="P29" i="54"/>
  <c r="M13" i="54"/>
  <c r="O13" i="54"/>
  <c r="P13" i="54"/>
  <c r="P747" i="54"/>
  <c r="M747" i="54"/>
  <c r="O747" i="54"/>
  <c r="M753" i="54"/>
  <c r="O753" i="54"/>
  <c r="P753" i="54"/>
  <c r="P759" i="54"/>
  <c r="M759" i="54"/>
  <c r="O759" i="54"/>
  <c r="P751" i="54"/>
  <c r="M751" i="54"/>
  <c r="O751" i="54"/>
  <c r="O762" i="54"/>
  <c r="P762" i="54"/>
  <c r="M762" i="54"/>
  <c r="M761" i="54"/>
  <c r="O761" i="54"/>
  <c r="P761" i="54"/>
  <c r="P4" i="54"/>
  <c r="M4" i="54"/>
  <c r="O4" i="54"/>
  <c r="L41" i="53"/>
  <c r="K41" i="53"/>
  <c r="J41" i="53"/>
  <c r="X130" i="54" l="1"/>
  <c r="Z130" i="54"/>
  <c r="X214" i="54"/>
  <c r="Z214" i="54"/>
  <c r="R634" i="54"/>
  <c r="T634" i="54"/>
  <c r="Z634" i="54"/>
  <c r="X634" i="54"/>
  <c r="V634" i="54"/>
  <c r="R487" i="54"/>
  <c r="T487" i="54"/>
  <c r="Z487" i="54"/>
  <c r="X487" i="54"/>
  <c r="V487" i="54"/>
  <c r="X277" i="54"/>
  <c r="Z277" i="54"/>
  <c r="R592" i="54"/>
  <c r="T592" i="54"/>
  <c r="Z592" i="54"/>
  <c r="X592" i="54"/>
  <c r="V592" i="54"/>
  <c r="X256" i="54"/>
  <c r="Z256" i="54"/>
  <c r="X151" i="54"/>
  <c r="Z151" i="54"/>
  <c r="T424" i="54"/>
  <c r="R424" i="54"/>
  <c r="Z424" i="54"/>
  <c r="X424" i="54"/>
  <c r="V424" i="54"/>
  <c r="X25" i="54"/>
  <c r="Z25" i="54"/>
  <c r="X88" i="54"/>
  <c r="Z88" i="54"/>
  <c r="X4" i="54"/>
  <c r="Z4" i="54"/>
  <c r="X109" i="54"/>
  <c r="Z109" i="54"/>
  <c r="X172" i="54"/>
  <c r="Z172" i="54"/>
  <c r="X298" i="54"/>
  <c r="Z298" i="54"/>
  <c r="X67" i="54"/>
  <c r="Z67" i="54"/>
  <c r="T760" i="54"/>
  <c r="R760" i="54"/>
  <c r="Z760" i="54"/>
  <c r="AE760" i="54" s="1"/>
  <c r="X760" i="54"/>
  <c r="AD760" i="54" s="1"/>
  <c r="V760" i="54"/>
  <c r="R718" i="54"/>
  <c r="T718" i="54"/>
  <c r="Z718" i="54"/>
  <c r="X718" i="54"/>
  <c r="V718" i="54"/>
  <c r="T445" i="54"/>
  <c r="R445" i="54"/>
  <c r="X445" i="54"/>
  <c r="V445" i="54"/>
  <c r="Z445" i="54"/>
  <c r="T361" i="54"/>
  <c r="R361" i="54"/>
  <c r="X361" i="54"/>
  <c r="V361" i="54"/>
  <c r="Z361" i="54"/>
  <c r="R508" i="54"/>
  <c r="T508" i="54"/>
  <c r="Z508" i="54"/>
  <c r="X508" i="54"/>
  <c r="V508" i="54"/>
  <c r="R676" i="54"/>
  <c r="T676" i="54"/>
  <c r="Z676" i="54"/>
  <c r="X676" i="54"/>
  <c r="V676" i="54"/>
  <c r="X235" i="54"/>
  <c r="Z235" i="54"/>
  <c r="T613" i="54"/>
  <c r="R613" i="54"/>
  <c r="X613" i="54"/>
  <c r="V613" i="54"/>
  <c r="Z613" i="54"/>
  <c r="T697" i="54"/>
  <c r="R697" i="54"/>
  <c r="X697" i="54"/>
  <c r="V697" i="54"/>
  <c r="Z697" i="54"/>
  <c r="R550" i="54"/>
  <c r="T550" i="54"/>
  <c r="Z550" i="54"/>
  <c r="X550" i="54"/>
  <c r="V550" i="54"/>
  <c r="R403" i="54"/>
  <c r="T403" i="54"/>
  <c r="Z403" i="54"/>
  <c r="V403" i="54"/>
  <c r="X403" i="54"/>
  <c r="T739" i="54"/>
  <c r="R739" i="54"/>
  <c r="Z739" i="54"/>
  <c r="V739" i="54"/>
  <c r="X739" i="54"/>
  <c r="X193" i="54"/>
  <c r="Z193" i="54"/>
  <c r="R382" i="54"/>
  <c r="T382" i="54"/>
  <c r="Z382" i="54"/>
  <c r="X382" i="54"/>
  <c r="V382" i="54"/>
  <c r="T571" i="54"/>
  <c r="R571" i="54"/>
  <c r="Z571" i="54"/>
  <c r="V571" i="54"/>
  <c r="X571" i="54"/>
  <c r="T529" i="54"/>
  <c r="R529" i="54"/>
  <c r="X529" i="54"/>
  <c r="V529" i="54"/>
  <c r="Z529" i="54"/>
  <c r="R466" i="54"/>
  <c r="T466" i="54"/>
  <c r="Z466" i="54"/>
  <c r="X466" i="54"/>
  <c r="V466" i="54"/>
  <c r="X319" i="54"/>
  <c r="Z319" i="54"/>
  <c r="T655" i="54"/>
  <c r="R655" i="54"/>
  <c r="Z655" i="54"/>
  <c r="X655" i="54"/>
  <c r="V655" i="54"/>
  <c r="F41" i="53"/>
  <c r="AB760" i="54" s="1"/>
  <c r="AF760" i="54" s="1"/>
  <c r="M41" i="53"/>
  <c r="N41" i="53" s="1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AB403" i="54" l="1"/>
  <c r="AB655" i="54"/>
  <c r="AB466" i="54"/>
  <c r="AB361" i="54"/>
  <c r="AB445" i="54"/>
  <c r="AB424" i="54"/>
  <c r="AB487" i="54"/>
  <c r="AB634" i="54"/>
  <c r="AB529" i="54"/>
  <c r="AB739" i="54"/>
  <c r="AB550" i="54"/>
  <c r="AB676" i="54"/>
  <c r="AB508" i="54"/>
  <c r="AB718" i="54"/>
  <c r="AB592" i="54"/>
  <c r="AB571" i="54"/>
  <c r="AB382" i="54"/>
  <c r="AB697" i="54"/>
  <c r="AB613" i="54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l="1"/>
  <c r="B4" i="63"/>
  <c r="B9" i="55"/>
  <c r="B10" i="55"/>
  <c r="B11" i="55"/>
  <c r="B11" i="63" l="1"/>
  <c r="B10" i="63"/>
  <c r="B9" i="63"/>
  <c r="T340" i="54"/>
  <c r="R340" i="54"/>
  <c r="AB340" i="54"/>
  <c r="AF340" i="54" s="1"/>
  <c r="Z340" i="54"/>
  <c r="AE340" i="54" s="1"/>
  <c r="X340" i="54"/>
  <c r="AD340" i="54" s="1"/>
  <c r="V340" i="54"/>
  <c r="X46" i="54"/>
  <c r="AD46" i="54" s="1"/>
  <c r="Z46" i="54"/>
  <c r="AE46" i="54" s="1"/>
  <c r="AE25" i="54"/>
  <c r="AD25" i="54"/>
  <c r="AD634" i="54"/>
  <c r="AF634" i="54"/>
  <c r="AE634" i="54"/>
  <c r="AF382" i="54"/>
  <c r="AD382" i="54"/>
  <c r="AE382" i="54"/>
  <c r="AE613" i="54"/>
  <c r="AF613" i="54"/>
  <c r="AD613" i="54"/>
  <c r="AF445" i="54"/>
  <c r="AE445" i="54"/>
  <c r="AD445" i="54"/>
  <c r="AD361" i="54"/>
  <c r="AF361" i="54"/>
  <c r="AE361" i="54"/>
  <c r="AD193" i="54"/>
  <c r="AE193" i="54"/>
  <c r="AF508" i="54"/>
  <c r="AE508" i="54"/>
  <c r="AD508" i="54"/>
  <c r="AF424" i="54"/>
  <c r="AD424" i="54"/>
  <c r="AE424" i="54"/>
  <c r="AD256" i="54"/>
  <c r="AE256" i="54"/>
  <c r="AE172" i="54"/>
  <c r="AD172" i="54"/>
  <c r="AE88" i="54"/>
  <c r="AD88" i="54"/>
  <c r="AE550" i="54"/>
  <c r="AF550" i="54"/>
  <c r="AD550" i="54"/>
  <c r="AE697" i="54"/>
  <c r="AD697" i="54"/>
  <c r="AF697" i="54"/>
  <c r="AE529" i="54"/>
  <c r="AD529" i="54"/>
  <c r="AF529" i="54"/>
  <c r="AE277" i="54"/>
  <c r="AD277" i="54"/>
  <c r="AE109" i="54"/>
  <c r="AD109" i="54"/>
  <c r="AD676" i="54"/>
  <c r="AE676" i="54"/>
  <c r="AF676" i="54"/>
  <c r="AD592" i="54"/>
  <c r="AF592" i="54"/>
  <c r="AE592" i="54"/>
  <c r="AF739" i="54"/>
  <c r="AD739" i="54"/>
  <c r="AE739" i="54"/>
  <c r="AF655" i="54"/>
  <c r="AD655" i="54"/>
  <c r="AE655" i="54"/>
  <c r="AF571" i="54"/>
  <c r="AD571" i="54"/>
  <c r="AE571" i="54"/>
  <c r="AD487" i="54"/>
  <c r="AF487" i="54"/>
  <c r="AE487" i="54"/>
  <c r="AD403" i="54"/>
  <c r="AE403" i="54"/>
  <c r="AF403" i="54"/>
  <c r="AE319" i="54"/>
  <c r="AD319" i="54"/>
  <c r="AE235" i="54"/>
  <c r="AD235" i="54"/>
  <c r="AD151" i="54"/>
  <c r="AE151" i="54"/>
  <c r="AD67" i="54"/>
  <c r="AE67" i="54"/>
  <c r="AF718" i="54"/>
  <c r="AE718" i="54"/>
  <c r="AD718" i="54"/>
  <c r="AF466" i="54"/>
  <c r="AD466" i="54"/>
  <c r="AE466" i="54"/>
  <c r="AD298" i="54"/>
  <c r="AE298" i="54"/>
  <c r="AE214" i="54"/>
  <c r="AD214" i="54"/>
  <c r="AE130" i="54"/>
  <c r="AD130" i="54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E4" i="54"/>
  <c r="AI4" i="54" s="1"/>
  <c r="D20" i="55"/>
  <c r="D19" i="55"/>
  <c r="D18" i="55"/>
  <c r="D22" i="55"/>
  <c r="D17" i="55"/>
  <c r="D21" i="55"/>
  <c r="D16" i="55"/>
  <c r="F79" i="53"/>
  <c r="G79" i="53"/>
  <c r="F77" i="53"/>
  <c r="G77" i="53"/>
  <c r="E77" i="53"/>
  <c r="D4" i="55" l="1"/>
  <c r="D4" i="63"/>
  <c r="C4" i="55"/>
  <c r="C9" i="55" s="1"/>
  <c r="C4" i="63"/>
  <c r="D16" i="63"/>
  <c r="D20" i="63"/>
  <c r="D21" i="63"/>
  <c r="D22" i="63"/>
  <c r="D18" i="63"/>
  <c r="D19" i="63"/>
  <c r="D17" i="63"/>
  <c r="E57" i="55"/>
  <c r="E59" i="55"/>
  <c r="E65" i="55"/>
  <c r="E63" i="55"/>
  <c r="E29" i="55"/>
  <c r="E27" i="55"/>
  <c r="E41" i="55"/>
  <c r="E39" i="55"/>
  <c r="D9" i="55"/>
  <c r="D10" i="55"/>
  <c r="D11" i="55"/>
  <c r="E45" i="55"/>
  <c r="E47" i="55"/>
  <c r="C11" i="55"/>
  <c r="E33" i="55"/>
  <c r="E35" i="55"/>
  <c r="E53" i="55"/>
  <c r="E51" i="55"/>
  <c r="J14" i="53"/>
  <c r="J15" i="53" s="1"/>
  <c r="K14" i="53"/>
  <c r="K15" i="53" s="1"/>
  <c r="C10" i="55" l="1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R214" i="54"/>
  <c r="R151" i="54"/>
  <c r="R88" i="54"/>
  <c r="R256" i="54"/>
  <c r="R172" i="54"/>
  <c r="R235" i="54"/>
  <c r="R319" i="54"/>
  <c r="R130" i="54"/>
  <c r="R277" i="54"/>
  <c r="R109" i="54"/>
  <c r="R298" i="54"/>
  <c r="R67" i="54"/>
  <c r="R193" i="54"/>
  <c r="R25" i="54"/>
  <c r="R4" i="54"/>
  <c r="R46" i="54"/>
  <c r="T4" i="54"/>
  <c r="T172" i="54"/>
  <c r="T235" i="54"/>
  <c r="T319" i="54"/>
  <c r="T151" i="54"/>
  <c r="T130" i="54"/>
  <c r="T298" i="54"/>
  <c r="T67" i="54"/>
  <c r="T193" i="54"/>
  <c r="T214" i="54"/>
  <c r="T88" i="54"/>
  <c r="T109" i="54"/>
  <c r="T256" i="54"/>
  <c r="T25" i="54"/>
  <c r="T277" i="54"/>
  <c r="T46" i="54"/>
  <c r="E39" i="63"/>
  <c r="E41" i="63"/>
  <c r="E27" i="63"/>
  <c r="E29" i="6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L14" i="53"/>
  <c r="H2" i="53"/>
  <c r="T257" i="54" l="1"/>
  <c r="T278" i="54"/>
  <c r="T215" i="54"/>
  <c r="T131" i="54"/>
  <c r="T110" i="54"/>
  <c r="T194" i="54"/>
  <c r="T5" i="54"/>
  <c r="T236" i="54"/>
  <c r="T68" i="54"/>
  <c r="T26" i="54"/>
  <c r="T152" i="54"/>
  <c r="T89" i="54"/>
  <c r="T173" i="54"/>
  <c r="T299" i="54"/>
  <c r="T320" i="54"/>
  <c r="T47" i="54"/>
  <c r="F16" i="63"/>
  <c r="F17" i="63"/>
  <c r="F20" i="63"/>
  <c r="F19" i="63"/>
  <c r="F22" i="63"/>
  <c r="F21" i="63"/>
  <c r="F18" i="63"/>
  <c r="V130" i="54"/>
  <c r="V277" i="54"/>
  <c r="V109" i="54"/>
  <c r="V298" i="54"/>
  <c r="V67" i="54"/>
  <c r="V256" i="54"/>
  <c r="V235" i="54"/>
  <c r="V25" i="54"/>
  <c r="V88" i="54"/>
  <c r="V193" i="54"/>
  <c r="V214" i="54"/>
  <c r="V151" i="54"/>
  <c r="V4" i="54"/>
  <c r="V172" i="54"/>
  <c r="V319" i="54"/>
  <c r="V46" i="54"/>
  <c r="E20" i="63"/>
  <c r="E19" i="63"/>
  <c r="E18" i="63"/>
  <c r="E16" i="63"/>
  <c r="E21" i="63"/>
  <c r="E17" i="63"/>
  <c r="E22" i="63"/>
  <c r="R89" i="54"/>
  <c r="AD4" i="54"/>
  <c r="AH4" i="54" s="1"/>
  <c r="G61" i="55"/>
  <c r="G57" i="55"/>
  <c r="E61" i="55"/>
  <c r="G59" i="55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M14" i="53"/>
  <c r="N14" i="53" s="1"/>
  <c r="F14" i="53"/>
  <c r="L15" i="53" l="1"/>
  <c r="R68" i="54"/>
  <c r="R5" i="54"/>
  <c r="R47" i="54"/>
  <c r="R26" i="54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R320" i="54"/>
  <c r="R299" i="54"/>
  <c r="R278" i="54"/>
  <c r="R257" i="54"/>
  <c r="R236" i="54"/>
  <c r="R215" i="54"/>
  <c r="R194" i="54"/>
  <c r="R173" i="54"/>
  <c r="R152" i="54"/>
  <c r="R131" i="54"/>
  <c r="R110" i="54"/>
  <c r="AB25" i="54"/>
  <c r="AF25" i="54" s="1"/>
  <c r="AJ25" i="54" s="1"/>
  <c r="AB67" i="54"/>
  <c r="AF67" i="54" s="1"/>
  <c r="AB151" i="54"/>
  <c r="AF151" i="54" s="1"/>
  <c r="AB235" i="54"/>
  <c r="AF235" i="54" s="1"/>
  <c r="AB88" i="54"/>
  <c r="AF88" i="54" s="1"/>
  <c r="AB172" i="54"/>
  <c r="AF172" i="54" s="1"/>
  <c r="AB256" i="54"/>
  <c r="AF256" i="54" s="1"/>
  <c r="AB109" i="54"/>
  <c r="AF109" i="54" s="1"/>
  <c r="AB193" i="54"/>
  <c r="AF193" i="54" s="1"/>
  <c r="AB277" i="54"/>
  <c r="AF277" i="54" s="1"/>
  <c r="AB130" i="54"/>
  <c r="AF130" i="54" s="1"/>
  <c r="AB214" i="54"/>
  <c r="AF214" i="54" s="1"/>
  <c r="AB298" i="54"/>
  <c r="AF298" i="54" s="1"/>
  <c r="AB4" i="54"/>
  <c r="AF4" i="54" s="1"/>
  <c r="AJ4" i="54" s="1"/>
  <c r="AB319" i="54"/>
  <c r="AF319" i="54" s="1"/>
  <c r="AB46" i="54"/>
  <c r="AF46" i="54" s="1"/>
  <c r="D42" i="53"/>
  <c r="AI25" i="54"/>
  <c r="AH25" i="54"/>
  <c r="O15" i="53"/>
  <c r="E42" i="53" l="1"/>
  <c r="F42" i="53"/>
  <c r="X131" i="54"/>
  <c r="AD131" i="54" s="1"/>
  <c r="X299" i="54"/>
  <c r="AD299" i="54" s="1"/>
  <c r="X278" i="54"/>
  <c r="AD278" i="54" s="1"/>
  <c r="X110" i="54"/>
  <c r="AD110" i="54" s="1"/>
  <c r="X26" i="54"/>
  <c r="AD26" i="54" s="1"/>
  <c r="AH26" i="54" s="1"/>
  <c r="X89" i="54"/>
  <c r="AD89" i="54" s="1"/>
  <c r="X320" i="54"/>
  <c r="AD320" i="54" s="1"/>
  <c r="X152" i="54"/>
  <c r="AD152" i="54" s="1"/>
  <c r="X5" i="54"/>
  <c r="AD5" i="54" s="1"/>
  <c r="AH5" i="54" s="1"/>
  <c r="X236" i="54"/>
  <c r="AD236" i="54" s="1"/>
  <c r="X215" i="54"/>
  <c r="AD215" i="54" s="1"/>
  <c r="X194" i="54"/>
  <c r="AD194" i="54" s="1"/>
  <c r="X257" i="54"/>
  <c r="AD257" i="54" s="1"/>
  <c r="X173" i="54"/>
  <c r="AD173" i="54" s="1"/>
  <c r="X68" i="54"/>
  <c r="AD68" i="54" s="1"/>
  <c r="X47" i="54"/>
  <c r="AD47" i="54" s="1"/>
  <c r="V47" i="54"/>
  <c r="F15" i="53"/>
  <c r="G16" i="53"/>
  <c r="V68" i="54"/>
  <c r="E15" i="53"/>
  <c r="AH46" i="54"/>
  <c r="N15" i="53"/>
  <c r="J16" i="53" l="1"/>
  <c r="I16" i="53"/>
  <c r="V299" i="54"/>
  <c r="V194" i="54"/>
  <c r="V89" i="54"/>
  <c r="V110" i="54"/>
  <c r="V236" i="54"/>
  <c r="Z68" i="54"/>
  <c r="AE68" i="54" s="1"/>
  <c r="Z173" i="54"/>
  <c r="AE173" i="54" s="1"/>
  <c r="Z278" i="54"/>
  <c r="AE278" i="54" s="1"/>
  <c r="Z89" i="54"/>
  <c r="AE89" i="54" s="1"/>
  <c r="Z194" i="54"/>
  <c r="AE194" i="54" s="1"/>
  <c r="Z257" i="54"/>
  <c r="AE257" i="54" s="1"/>
  <c r="Z236" i="54"/>
  <c r="AE236" i="54" s="1"/>
  <c r="Z26" i="54"/>
  <c r="AE26" i="54" s="1"/>
  <c r="AI26" i="54" s="1"/>
  <c r="Z5" i="54"/>
  <c r="AE5" i="54" s="1"/>
  <c r="AI5" i="54" s="1"/>
  <c r="Z320" i="54"/>
  <c r="AE320" i="54" s="1"/>
  <c r="Z215" i="54"/>
  <c r="AE215" i="54" s="1"/>
  <c r="Z131" i="54"/>
  <c r="AE131" i="54" s="1"/>
  <c r="Z299" i="54"/>
  <c r="AE299" i="54" s="1"/>
  <c r="Z110" i="54"/>
  <c r="AE110" i="54" s="1"/>
  <c r="Z152" i="54"/>
  <c r="AE152" i="54" s="1"/>
  <c r="Z47" i="54"/>
  <c r="AE47" i="54" s="1"/>
  <c r="R153" i="54"/>
  <c r="R258" i="54"/>
  <c r="R279" i="54"/>
  <c r="R300" i="54"/>
  <c r="R69" i="54"/>
  <c r="R216" i="54"/>
  <c r="R237" i="54"/>
  <c r="R6" i="54"/>
  <c r="R27" i="54"/>
  <c r="R321" i="54"/>
  <c r="R48" i="54"/>
  <c r="R195" i="54"/>
  <c r="R90" i="54"/>
  <c r="R111" i="54"/>
  <c r="R132" i="54"/>
  <c r="R174" i="54"/>
  <c r="V131" i="54"/>
  <c r="V257" i="54"/>
  <c r="V5" i="54"/>
  <c r="V152" i="54"/>
  <c r="V320" i="54"/>
  <c r="V278" i="54"/>
  <c r="AB194" i="54"/>
  <c r="AF194" i="54" s="1"/>
  <c r="AB257" i="54"/>
  <c r="AF257" i="54" s="1"/>
  <c r="AB236" i="54"/>
  <c r="AF236" i="54" s="1"/>
  <c r="AB5" i="54"/>
  <c r="AF5" i="54" s="1"/>
  <c r="AJ5" i="54" s="1"/>
  <c r="AB173" i="54"/>
  <c r="AF173" i="54" s="1"/>
  <c r="AB320" i="54"/>
  <c r="AF320" i="54" s="1"/>
  <c r="AB215" i="54"/>
  <c r="AF215" i="54" s="1"/>
  <c r="AB68" i="54"/>
  <c r="AF68" i="54" s="1"/>
  <c r="AB131" i="54"/>
  <c r="AF131" i="54" s="1"/>
  <c r="AB299" i="54"/>
  <c r="AF299" i="54" s="1"/>
  <c r="AB278" i="54"/>
  <c r="AF278" i="54" s="1"/>
  <c r="AB110" i="54"/>
  <c r="AF110" i="54" s="1"/>
  <c r="AB26" i="54"/>
  <c r="AF26" i="54" s="1"/>
  <c r="AJ26" i="54" s="1"/>
  <c r="AB152" i="54"/>
  <c r="AF152" i="54" s="1"/>
  <c r="AB89" i="54"/>
  <c r="AF89" i="54" s="1"/>
  <c r="AB47" i="54"/>
  <c r="AF47" i="54" s="1"/>
  <c r="V26" i="54"/>
  <c r="V215" i="54"/>
  <c r="V173" i="54"/>
  <c r="H16" i="53"/>
  <c r="K16" i="53" s="1"/>
  <c r="L16" i="53"/>
  <c r="AJ46" i="54"/>
  <c r="AI46" i="54"/>
  <c r="AH67" i="54"/>
  <c r="AH47" i="54"/>
  <c r="N16" i="53"/>
  <c r="R509" i="54" l="1"/>
  <c r="R614" i="54"/>
  <c r="R383" i="54"/>
  <c r="R635" i="54"/>
  <c r="R761" i="54"/>
  <c r="R719" i="54"/>
  <c r="R530" i="54"/>
  <c r="R593" i="54"/>
  <c r="R425" i="54"/>
  <c r="R488" i="54"/>
  <c r="R740" i="54"/>
  <c r="R446" i="54"/>
  <c r="R404" i="54"/>
  <c r="R467" i="54"/>
  <c r="R362" i="54"/>
  <c r="R551" i="54"/>
  <c r="R656" i="54"/>
  <c r="R677" i="54"/>
  <c r="R572" i="54"/>
  <c r="R698" i="54"/>
  <c r="R341" i="54"/>
  <c r="V300" i="54"/>
  <c r="V321" i="54"/>
  <c r="V279" i="54"/>
  <c r="V90" i="54"/>
  <c r="V153" i="54"/>
  <c r="V195" i="54"/>
  <c r="V216" i="54"/>
  <c r="V111" i="54"/>
  <c r="V132" i="54"/>
  <c r="T258" i="54"/>
  <c r="T195" i="54"/>
  <c r="T90" i="54"/>
  <c r="T153" i="54"/>
  <c r="T174" i="54"/>
  <c r="T237" i="54"/>
  <c r="T132" i="54"/>
  <c r="T216" i="54"/>
  <c r="T279" i="54"/>
  <c r="T27" i="54"/>
  <c r="T321" i="54"/>
  <c r="T300" i="54"/>
  <c r="T111" i="54"/>
  <c r="T69" i="54"/>
  <c r="T6" i="54"/>
  <c r="T48" i="54"/>
  <c r="X27" i="54"/>
  <c r="AD27" i="54" s="1"/>
  <c r="AH27" i="54" s="1"/>
  <c r="X90" i="54"/>
  <c r="AD90" i="54" s="1"/>
  <c r="X300" i="54"/>
  <c r="AD300" i="54" s="1"/>
  <c r="X237" i="54"/>
  <c r="AD237" i="54" s="1"/>
  <c r="X258" i="54"/>
  <c r="AD258" i="54" s="1"/>
  <c r="X321" i="54"/>
  <c r="AD321" i="54" s="1"/>
  <c r="X216" i="54"/>
  <c r="AD216" i="54" s="1"/>
  <c r="X132" i="54"/>
  <c r="AD132" i="54" s="1"/>
  <c r="X174" i="54"/>
  <c r="AD174" i="54" s="1"/>
  <c r="X111" i="54"/>
  <c r="AD111" i="54" s="1"/>
  <c r="X279" i="54"/>
  <c r="AD279" i="54" s="1"/>
  <c r="X69" i="54"/>
  <c r="AD69" i="54" s="1"/>
  <c r="X195" i="54"/>
  <c r="AD195" i="54" s="1"/>
  <c r="X153" i="54"/>
  <c r="AD153" i="54" s="1"/>
  <c r="X6" i="54"/>
  <c r="AD6" i="54" s="1"/>
  <c r="AH6" i="54" s="1"/>
  <c r="X48" i="54"/>
  <c r="AD48" i="54" s="1"/>
  <c r="AH48" i="54" s="1"/>
  <c r="V258" i="54"/>
  <c r="V6" i="54"/>
  <c r="V69" i="54"/>
  <c r="V27" i="54"/>
  <c r="V48" i="54"/>
  <c r="V237" i="54"/>
  <c r="V174" i="54"/>
  <c r="G17" i="53"/>
  <c r="F16" i="53"/>
  <c r="E16" i="53"/>
  <c r="D43" i="53"/>
  <c r="O16" i="53"/>
  <c r="AJ67" i="54"/>
  <c r="AJ47" i="54"/>
  <c r="AI67" i="54"/>
  <c r="AI47" i="54"/>
  <c r="AH68" i="54"/>
  <c r="AH88" i="54"/>
  <c r="N17" i="53"/>
  <c r="J17" i="53" l="1"/>
  <c r="D17" i="53" s="1"/>
  <c r="I17" i="53"/>
  <c r="V509" i="54"/>
  <c r="V656" i="54"/>
  <c r="V677" i="54"/>
  <c r="V635" i="54"/>
  <c r="V572" i="54"/>
  <c r="V383" i="54"/>
  <c r="V467" i="54"/>
  <c r="V719" i="54"/>
  <c r="V761" i="54"/>
  <c r="V488" i="54"/>
  <c r="V530" i="54"/>
  <c r="V740" i="54"/>
  <c r="V614" i="54"/>
  <c r="V425" i="54"/>
  <c r="V404" i="54"/>
  <c r="V446" i="54"/>
  <c r="V698" i="54"/>
  <c r="V551" i="54"/>
  <c r="V593" i="54"/>
  <c r="V362" i="54"/>
  <c r="V341" i="54"/>
  <c r="X405" i="54"/>
  <c r="AD405" i="54" s="1"/>
  <c r="X741" i="54"/>
  <c r="AD741" i="54" s="1"/>
  <c r="X678" i="54"/>
  <c r="AD678" i="54" s="1"/>
  <c r="X531" i="54"/>
  <c r="AD531" i="54" s="1"/>
  <c r="X384" i="54"/>
  <c r="AD384" i="54" s="1"/>
  <c r="X720" i="54"/>
  <c r="AD720" i="54" s="1"/>
  <c r="X447" i="54"/>
  <c r="AD447" i="54" s="1"/>
  <c r="X489" i="54"/>
  <c r="AD489" i="54" s="1"/>
  <c r="X426" i="54"/>
  <c r="AD426" i="54" s="1"/>
  <c r="X762" i="54"/>
  <c r="AD762" i="54" s="1"/>
  <c r="X615" i="54"/>
  <c r="AD615" i="54" s="1"/>
  <c r="X468" i="54"/>
  <c r="AD468" i="54" s="1"/>
  <c r="X342" i="54"/>
  <c r="AD342" i="54" s="1"/>
  <c r="X594" i="54"/>
  <c r="AD594" i="54" s="1"/>
  <c r="X636" i="54"/>
  <c r="AD636" i="54" s="1"/>
  <c r="X573" i="54"/>
  <c r="AD573" i="54" s="1"/>
  <c r="X510" i="54"/>
  <c r="AD510" i="54" s="1"/>
  <c r="X363" i="54"/>
  <c r="AD363" i="54" s="1"/>
  <c r="X699" i="54"/>
  <c r="AD699" i="54" s="1"/>
  <c r="X552" i="54"/>
  <c r="AD552" i="54" s="1"/>
  <c r="X657" i="54"/>
  <c r="AD657" i="54" s="1"/>
  <c r="T362" i="54"/>
  <c r="T593" i="54"/>
  <c r="T446" i="54"/>
  <c r="T635" i="54"/>
  <c r="T467" i="54"/>
  <c r="T530" i="54"/>
  <c r="T488" i="54"/>
  <c r="T698" i="54"/>
  <c r="T740" i="54"/>
  <c r="T614" i="54"/>
  <c r="T509" i="54"/>
  <c r="T677" i="54"/>
  <c r="T551" i="54"/>
  <c r="T719" i="54"/>
  <c r="T761" i="54"/>
  <c r="T383" i="54"/>
  <c r="T404" i="54"/>
  <c r="T425" i="54"/>
  <c r="T572" i="54"/>
  <c r="T656" i="54"/>
  <c r="T341" i="54"/>
  <c r="R133" i="54"/>
  <c r="R196" i="54"/>
  <c r="R322" i="54"/>
  <c r="R175" i="54"/>
  <c r="Z300" i="54"/>
  <c r="AE300" i="54" s="1"/>
  <c r="Z279" i="54"/>
  <c r="AE279" i="54" s="1"/>
  <c r="Z90" i="54"/>
  <c r="AE90" i="54" s="1"/>
  <c r="Z48" i="54"/>
  <c r="AE48" i="54" s="1"/>
  <c r="AI48" i="54" s="1"/>
  <c r="Z153" i="54"/>
  <c r="AE153" i="54" s="1"/>
  <c r="Z216" i="54"/>
  <c r="AE216" i="54" s="1"/>
  <c r="Z237" i="54"/>
  <c r="AE237" i="54" s="1"/>
  <c r="Z27" i="54"/>
  <c r="AE27" i="54" s="1"/>
  <c r="AI27" i="54" s="1"/>
  <c r="Z6" i="54"/>
  <c r="AE6" i="54" s="1"/>
  <c r="AI6" i="54" s="1"/>
  <c r="Z69" i="54"/>
  <c r="AE69" i="54" s="1"/>
  <c r="Z174" i="54"/>
  <c r="AE174" i="54" s="1"/>
  <c r="Z132" i="54"/>
  <c r="AE132" i="54" s="1"/>
  <c r="Z111" i="54"/>
  <c r="AE111" i="54" s="1"/>
  <c r="Z258" i="54"/>
  <c r="AE258" i="54" s="1"/>
  <c r="Z195" i="54"/>
  <c r="AE195" i="54" s="1"/>
  <c r="Z321" i="54"/>
  <c r="AE321" i="54" s="1"/>
  <c r="AB195" i="54"/>
  <c r="AF195" i="54" s="1"/>
  <c r="AB216" i="54"/>
  <c r="AF216" i="54" s="1"/>
  <c r="AB237" i="54"/>
  <c r="AF237" i="54" s="1"/>
  <c r="AB48" i="54"/>
  <c r="AF48" i="54" s="1"/>
  <c r="AJ48" i="54" s="1"/>
  <c r="AB6" i="54"/>
  <c r="AF6" i="54" s="1"/>
  <c r="AJ6" i="54" s="1"/>
  <c r="AB69" i="54"/>
  <c r="AF69" i="54" s="1"/>
  <c r="AB111" i="54"/>
  <c r="AF111" i="54" s="1"/>
  <c r="AB153" i="54"/>
  <c r="AF153" i="54" s="1"/>
  <c r="AB90" i="54"/>
  <c r="AF90" i="54" s="1"/>
  <c r="AB279" i="54"/>
  <c r="AF279" i="54" s="1"/>
  <c r="AB300" i="54"/>
  <c r="AF300" i="54" s="1"/>
  <c r="AB174" i="54"/>
  <c r="AF174" i="54" s="1"/>
  <c r="AB27" i="54"/>
  <c r="AF27" i="54" s="1"/>
  <c r="AJ27" i="54" s="1"/>
  <c r="AB258" i="54"/>
  <c r="AF258" i="54" s="1"/>
  <c r="AB132" i="54"/>
  <c r="AF132" i="54" s="1"/>
  <c r="AB321" i="54"/>
  <c r="AF321" i="54" s="1"/>
  <c r="H17" i="53"/>
  <c r="K17" i="53" s="1"/>
  <c r="G43" i="53"/>
  <c r="I43" i="53" s="1"/>
  <c r="L17" i="53"/>
  <c r="F43" i="53"/>
  <c r="E43" i="53"/>
  <c r="AH69" i="54"/>
  <c r="AH109" i="54"/>
  <c r="AH89" i="54"/>
  <c r="AJ88" i="54"/>
  <c r="AJ68" i="54"/>
  <c r="AI68" i="54"/>
  <c r="AI88" i="54"/>
  <c r="N18" i="53"/>
  <c r="Z405" i="54" l="1"/>
  <c r="AE405" i="54" s="1"/>
  <c r="Z741" i="54"/>
  <c r="AE741" i="54" s="1"/>
  <c r="Z363" i="54"/>
  <c r="AE363" i="54" s="1"/>
  <c r="Z699" i="54"/>
  <c r="AE699" i="54" s="1"/>
  <c r="Z447" i="54"/>
  <c r="AE447" i="54" s="1"/>
  <c r="Z678" i="54"/>
  <c r="AE678" i="54" s="1"/>
  <c r="Z342" i="54"/>
  <c r="AE342" i="54" s="1"/>
  <c r="Z489" i="54"/>
  <c r="AE489" i="54" s="1"/>
  <c r="Z615" i="54"/>
  <c r="AE615" i="54" s="1"/>
  <c r="Z384" i="54"/>
  <c r="AE384" i="54" s="1"/>
  <c r="Z720" i="54"/>
  <c r="AE720" i="54" s="1"/>
  <c r="Z468" i="54"/>
  <c r="AE468" i="54" s="1"/>
  <c r="Z510" i="54"/>
  <c r="AE510" i="54" s="1"/>
  <c r="Z552" i="54"/>
  <c r="AE552" i="54" s="1"/>
  <c r="Z426" i="54"/>
  <c r="AE426" i="54" s="1"/>
  <c r="Z573" i="54"/>
  <c r="AE573" i="54" s="1"/>
  <c r="Z636" i="54"/>
  <c r="AE636" i="54" s="1"/>
  <c r="Z531" i="54"/>
  <c r="AE531" i="54" s="1"/>
  <c r="Z762" i="54"/>
  <c r="AE762" i="54" s="1"/>
  <c r="Z594" i="54"/>
  <c r="AE594" i="54" s="1"/>
  <c r="Z657" i="54"/>
  <c r="AE657" i="54" s="1"/>
  <c r="AB405" i="54"/>
  <c r="AF405" i="54" s="1"/>
  <c r="AB510" i="54"/>
  <c r="AF510" i="54" s="1"/>
  <c r="AB615" i="54"/>
  <c r="AF615" i="54" s="1"/>
  <c r="AB594" i="54"/>
  <c r="AF594" i="54" s="1"/>
  <c r="AB678" i="54"/>
  <c r="AF678" i="54" s="1"/>
  <c r="AB762" i="54"/>
  <c r="AF762" i="54" s="1"/>
  <c r="AB531" i="54"/>
  <c r="AF531" i="54" s="1"/>
  <c r="AB741" i="54"/>
  <c r="AF741" i="54" s="1"/>
  <c r="AB489" i="54"/>
  <c r="AF489" i="54" s="1"/>
  <c r="AB363" i="54"/>
  <c r="AF363" i="54" s="1"/>
  <c r="AB699" i="54"/>
  <c r="AF699" i="54" s="1"/>
  <c r="AB636" i="54"/>
  <c r="AF636" i="54" s="1"/>
  <c r="AB720" i="54"/>
  <c r="AF720" i="54" s="1"/>
  <c r="AB342" i="54"/>
  <c r="AF342" i="54" s="1"/>
  <c r="AB426" i="54"/>
  <c r="AF426" i="54" s="1"/>
  <c r="AB657" i="54"/>
  <c r="AF657" i="54" s="1"/>
  <c r="AB573" i="54"/>
  <c r="AF573" i="54" s="1"/>
  <c r="AB447" i="54"/>
  <c r="AF447" i="54" s="1"/>
  <c r="AB468" i="54"/>
  <c r="AF468" i="54" s="1"/>
  <c r="AB384" i="54"/>
  <c r="AF384" i="54" s="1"/>
  <c r="AB552" i="54"/>
  <c r="AF552" i="54" s="1"/>
  <c r="R280" i="54"/>
  <c r="R28" i="54"/>
  <c r="R7" i="54"/>
  <c r="R70" i="54"/>
  <c r="R259" i="54"/>
  <c r="R49" i="54"/>
  <c r="R238" i="54"/>
  <c r="R112" i="54"/>
  <c r="R154" i="54"/>
  <c r="E17" i="53"/>
  <c r="R91" i="54"/>
  <c r="R217" i="54"/>
  <c r="R301" i="54"/>
  <c r="V280" i="54"/>
  <c r="V154" i="54"/>
  <c r="V217" i="54"/>
  <c r="V49" i="54"/>
  <c r="V175" i="54"/>
  <c r="V7" i="54"/>
  <c r="V28" i="54"/>
  <c r="V259" i="54"/>
  <c r="V238" i="54"/>
  <c r="V112" i="54"/>
  <c r="V301" i="54"/>
  <c r="V196" i="54"/>
  <c r="V322" i="54"/>
  <c r="V133" i="54"/>
  <c r="V91" i="54"/>
  <c r="V70" i="54"/>
  <c r="X133" i="54"/>
  <c r="AD133" i="54" s="1"/>
  <c r="T238" i="54"/>
  <c r="T7" i="54"/>
  <c r="T28" i="54"/>
  <c r="T322" i="54"/>
  <c r="T154" i="54"/>
  <c r="T301" i="54"/>
  <c r="T91" i="54"/>
  <c r="T112" i="54"/>
  <c r="T133" i="54"/>
  <c r="T49" i="54"/>
  <c r="T259" i="54"/>
  <c r="T70" i="54"/>
  <c r="T175" i="54"/>
  <c r="T196" i="54"/>
  <c r="T217" i="54"/>
  <c r="T280" i="54"/>
  <c r="O17" i="53"/>
  <c r="H43" i="53"/>
  <c r="F17" i="53"/>
  <c r="AJ89" i="54"/>
  <c r="AJ109" i="54"/>
  <c r="AJ69" i="54"/>
  <c r="AI69" i="54"/>
  <c r="AI109" i="54"/>
  <c r="AI89" i="54"/>
  <c r="AH130" i="54"/>
  <c r="AH110" i="54"/>
  <c r="AH90" i="54"/>
  <c r="N19" i="53"/>
  <c r="X322" i="54" l="1"/>
  <c r="AD322" i="54" s="1"/>
  <c r="D44" i="53"/>
  <c r="X70" i="54"/>
  <c r="AD70" i="54" s="1"/>
  <c r="AH70" i="54" s="1"/>
  <c r="X175" i="54"/>
  <c r="AD175" i="54" s="1"/>
  <c r="X49" i="54"/>
  <c r="AD49" i="54" s="1"/>
  <c r="AH49" i="54" s="1"/>
  <c r="X280" i="54"/>
  <c r="AD280" i="54" s="1"/>
  <c r="X91" i="54"/>
  <c r="AD91" i="54" s="1"/>
  <c r="AH91" i="54" s="1"/>
  <c r="X196" i="54"/>
  <c r="AD196" i="54" s="1"/>
  <c r="X28" i="54"/>
  <c r="AD28" i="54" s="1"/>
  <c r="AH28" i="54" s="1"/>
  <c r="X112" i="54"/>
  <c r="AD112" i="54" s="1"/>
  <c r="X217" i="54"/>
  <c r="AD217" i="54" s="1"/>
  <c r="X301" i="54"/>
  <c r="AD301" i="54" s="1"/>
  <c r="G18" i="53"/>
  <c r="X259" i="54"/>
  <c r="AD259" i="54" s="1"/>
  <c r="X154" i="54"/>
  <c r="AD154" i="54" s="1"/>
  <c r="X7" i="54"/>
  <c r="AD7" i="54" s="1"/>
  <c r="AH7" i="54" s="1"/>
  <c r="X238" i="54"/>
  <c r="AD238" i="54" s="1"/>
  <c r="AB91" i="54"/>
  <c r="AF91" i="54" s="1"/>
  <c r="AB112" i="54"/>
  <c r="AF112" i="54" s="1"/>
  <c r="AB133" i="54"/>
  <c r="AF133" i="54" s="1"/>
  <c r="AB238" i="54"/>
  <c r="AF238" i="54" s="1"/>
  <c r="AB259" i="54"/>
  <c r="AF259" i="54" s="1"/>
  <c r="AB301" i="54"/>
  <c r="AF301" i="54" s="1"/>
  <c r="AB7" i="54"/>
  <c r="AF7" i="54" s="1"/>
  <c r="AJ7" i="54" s="1"/>
  <c r="AB154" i="54"/>
  <c r="AF154" i="54" s="1"/>
  <c r="AB175" i="54"/>
  <c r="AF175" i="54" s="1"/>
  <c r="AB196" i="54"/>
  <c r="AF196" i="54" s="1"/>
  <c r="AB217" i="54"/>
  <c r="AF217" i="54" s="1"/>
  <c r="AB322" i="54"/>
  <c r="AF322" i="54" s="1"/>
  <c r="AB280" i="54"/>
  <c r="AF280" i="54" s="1"/>
  <c r="AB49" i="54"/>
  <c r="AF49" i="54" s="1"/>
  <c r="AJ49" i="54" s="1"/>
  <c r="AB70" i="54"/>
  <c r="AF70" i="54" s="1"/>
  <c r="AJ70" i="54" s="1"/>
  <c r="AB28" i="54"/>
  <c r="AF28" i="54" s="1"/>
  <c r="AJ28" i="54" s="1"/>
  <c r="Z112" i="54"/>
  <c r="AE112" i="54" s="1"/>
  <c r="Z175" i="54"/>
  <c r="AE175" i="54" s="1"/>
  <c r="Z133" i="54"/>
  <c r="AE133" i="54" s="1"/>
  <c r="Z301" i="54"/>
  <c r="AE301" i="54" s="1"/>
  <c r="Z28" i="54"/>
  <c r="AE28" i="54" s="1"/>
  <c r="AI28" i="54" s="1"/>
  <c r="Z49" i="54"/>
  <c r="AE49" i="54" s="1"/>
  <c r="AI49" i="54" s="1"/>
  <c r="Z91" i="54"/>
  <c r="AE91" i="54" s="1"/>
  <c r="Z238" i="54"/>
  <c r="AE238" i="54" s="1"/>
  <c r="Z196" i="54"/>
  <c r="AE196" i="54" s="1"/>
  <c r="Z259" i="54"/>
  <c r="AE259" i="54" s="1"/>
  <c r="Z154" i="54"/>
  <c r="AE154" i="54" s="1"/>
  <c r="Z322" i="54"/>
  <c r="AE322" i="54" s="1"/>
  <c r="Z280" i="54"/>
  <c r="AE280" i="54" s="1"/>
  <c r="Z217" i="54"/>
  <c r="AE217" i="54" s="1"/>
  <c r="Z7" i="54"/>
  <c r="AE7" i="54" s="1"/>
  <c r="AI7" i="54" s="1"/>
  <c r="Z70" i="54"/>
  <c r="AE70" i="54" s="1"/>
  <c r="AI70" i="54" s="1"/>
  <c r="H18" i="53"/>
  <c r="K18" i="53" s="1"/>
  <c r="G44" i="53"/>
  <c r="I44" i="53" s="1"/>
  <c r="E44" i="53"/>
  <c r="F44" i="53"/>
  <c r="AI130" i="54"/>
  <c r="AI110" i="54"/>
  <c r="AI90" i="54"/>
  <c r="AJ90" i="54"/>
  <c r="AJ130" i="54"/>
  <c r="AJ110" i="54"/>
  <c r="AH131" i="54"/>
  <c r="AH111" i="54"/>
  <c r="AH151" i="54"/>
  <c r="N20" i="53"/>
  <c r="J18" i="53" l="1"/>
  <c r="D18" i="53" s="1"/>
  <c r="I18" i="53"/>
  <c r="L18" i="53" s="1"/>
  <c r="AB553" i="54"/>
  <c r="AF553" i="54" s="1"/>
  <c r="AB511" i="54"/>
  <c r="AF511" i="54" s="1"/>
  <c r="AB364" i="54"/>
  <c r="AF364" i="54" s="1"/>
  <c r="AB574" i="54"/>
  <c r="AF574" i="54" s="1"/>
  <c r="AB658" i="54"/>
  <c r="AF658" i="54" s="1"/>
  <c r="AB763" i="54"/>
  <c r="AF763" i="54" s="1"/>
  <c r="AB343" i="54"/>
  <c r="AF343" i="54" s="1"/>
  <c r="AB406" i="54"/>
  <c r="AF406" i="54" s="1"/>
  <c r="AB595" i="54"/>
  <c r="AF595" i="54" s="1"/>
  <c r="AB742" i="54"/>
  <c r="AF742" i="54" s="1"/>
  <c r="AB637" i="54"/>
  <c r="AF637" i="54" s="1"/>
  <c r="AB721" i="54"/>
  <c r="AF721" i="54" s="1"/>
  <c r="AB469" i="54"/>
  <c r="AF469" i="54" s="1"/>
  <c r="AB532" i="54"/>
  <c r="AF532" i="54" s="1"/>
  <c r="AB385" i="54"/>
  <c r="AF385" i="54" s="1"/>
  <c r="AB490" i="54"/>
  <c r="AF490" i="54" s="1"/>
  <c r="AB679" i="54"/>
  <c r="AF679" i="54" s="1"/>
  <c r="AB616" i="54"/>
  <c r="AF616" i="54" s="1"/>
  <c r="AB700" i="54"/>
  <c r="AF700" i="54" s="1"/>
  <c r="AB427" i="54"/>
  <c r="AF427" i="54" s="1"/>
  <c r="AB448" i="54"/>
  <c r="AF448" i="54" s="1"/>
  <c r="Z469" i="54"/>
  <c r="AE469" i="54" s="1"/>
  <c r="Z448" i="54"/>
  <c r="AE448" i="54" s="1"/>
  <c r="Z616" i="54"/>
  <c r="AE616" i="54" s="1"/>
  <c r="Z532" i="54"/>
  <c r="AE532" i="54" s="1"/>
  <c r="Z574" i="54"/>
  <c r="AE574" i="54" s="1"/>
  <c r="Z721" i="54"/>
  <c r="AE721" i="54" s="1"/>
  <c r="Z427" i="54"/>
  <c r="AE427" i="54" s="1"/>
  <c r="Z406" i="54"/>
  <c r="AE406" i="54" s="1"/>
  <c r="Z553" i="54"/>
  <c r="AE553" i="54" s="1"/>
  <c r="Z595" i="54"/>
  <c r="AE595" i="54" s="1"/>
  <c r="Z679" i="54"/>
  <c r="AE679" i="54" s="1"/>
  <c r="Z700" i="54"/>
  <c r="AE700" i="54" s="1"/>
  <c r="Z385" i="54"/>
  <c r="AE385" i="54" s="1"/>
  <c r="Z364" i="54"/>
  <c r="AE364" i="54" s="1"/>
  <c r="Z490" i="54"/>
  <c r="AE490" i="54" s="1"/>
  <c r="Z637" i="54"/>
  <c r="AE637" i="54" s="1"/>
  <c r="Z658" i="54"/>
  <c r="AE658" i="54" s="1"/>
  <c r="Z742" i="54"/>
  <c r="AE742" i="54" s="1"/>
  <c r="Z763" i="54"/>
  <c r="AE763" i="54" s="1"/>
  <c r="Z343" i="54"/>
  <c r="AE343" i="54" s="1"/>
  <c r="Z511" i="54"/>
  <c r="AE511" i="54" s="1"/>
  <c r="X553" i="54"/>
  <c r="AD553" i="54" s="1"/>
  <c r="X490" i="54"/>
  <c r="AD490" i="54" s="1"/>
  <c r="X427" i="54"/>
  <c r="AD427" i="54" s="1"/>
  <c r="X763" i="54"/>
  <c r="AD763" i="54" s="1"/>
  <c r="X616" i="54"/>
  <c r="AD616" i="54" s="1"/>
  <c r="X742" i="54"/>
  <c r="AD742" i="54" s="1"/>
  <c r="X637" i="54"/>
  <c r="AD637" i="54" s="1"/>
  <c r="X574" i="54"/>
  <c r="AD574" i="54" s="1"/>
  <c r="X511" i="54"/>
  <c r="AD511" i="54" s="1"/>
  <c r="X364" i="54"/>
  <c r="AD364" i="54" s="1"/>
  <c r="X700" i="54"/>
  <c r="AD700" i="54" s="1"/>
  <c r="X679" i="54"/>
  <c r="AD679" i="54" s="1"/>
  <c r="X385" i="54"/>
  <c r="AD385" i="54" s="1"/>
  <c r="X721" i="54"/>
  <c r="AD721" i="54" s="1"/>
  <c r="X658" i="54"/>
  <c r="AD658" i="54" s="1"/>
  <c r="X595" i="54"/>
  <c r="AD595" i="54" s="1"/>
  <c r="X448" i="54"/>
  <c r="AD448" i="54" s="1"/>
  <c r="X469" i="54"/>
  <c r="AD469" i="54" s="1"/>
  <c r="X343" i="54"/>
  <c r="AD343" i="54" s="1"/>
  <c r="X406" i="54"/>
  <c r="AD406" i="54" s="1"/>
  <c r="X532" i="54"/>
  <c r="AD532" i="54" s="1"/>
  <c r="T155" i="54"/>
  <c r="T134" i="54"/>
  <c r="T260" i="54"/>
  <c r="T281" i="54"/>
  <c r="T176" i="54"/>
  <c r="T239" i="54"/>
  <c r="T8" i="54"/>
  <c r="T323" i="54"/>
  <c r="T71" i="54"/>
  <c r="T302" i="54"/>
  <c r="T92" i="54"/>
  <c r="T113" i="54"/>
  <c r="T50" i="54"/>
  <c r="T29" i="54"/>
  <c r="T197" i="54"/>
  <c r="V8" i="54"/>
  <c r="V134" i="54"/>
  <c r="V302" i="54"/>
  <c r="V50" i="54"/>
  <c r="V29" i="54"/>
  <c r="V92" i="54"/>
  <c r="V113" i="54"/>
  <c r="V218" i="54"/>
  <c r="V71" i="54"/>
  <c r="V260" i="54"/>
  <c r="V281" i="54"/>
  <c r="V176" i="54"/>
  <c r="V197" i="54"/>
  <c r="V239" i="54"/>
  <c r="V155" i="54"/>
  <c r="V323" i="54"/>
  <c r="H44" i="53"/>
  <c r="O18" i="53"/>
  <c r="AH112" i="54"/>
  <c r="AH152" i="54"/>
  <c r="AH132" i="54"/>
  <c r="AH172" i="54"/>
  <c r="AJ131" i="54"/>
  <c r="AJ111" i="54"/>
  <c r="AJ151" i="54"/>
  <c r="AI131" i="54"/>
  <c r="AI151" i="54"/>
  <c r="AI111" i="54"/>
  <c r="AI91" i="54"/>
  <c r="AJ91" i="54"/>
  <c r="N21" i="53"/>
  <c r="T218" i="54" l="1"/>
  <c r="R29" i="54"/>
  <c r="R92" i="54"/>
  <c r="R239" i="54"/>
  <c r="R281" i="54"/>
  <c r="R134" i="54"/>
  <c r="R155" i="54"/>
  <c r="R71" i="54"/>
  <c r="R302" i="54"/>
  <c r="R176" i="54"/>
  <c r="R197" i="54"/>
  <c r="R260" i="54"/>
  <c r="R113" i="54"/>
  <c r="R218" i="54"/>
  <c r="R50" i="54"/>
  <c r="R8" i="54"/>
  <c r="R323" i="54"/>
  <c r="AJ132" i="54"/>
  <c r="AJ152" i="54"/>
  <c r="AJ112" i="54"/>
  <c r="AJ172" i="54"/>
  <c r="AH133" i="54"/>
  <c r="AH193" i="54"/>
  <c r="AH173" i="54"/>
  <c r="AH153" i="54"/>
  <c r="AI132" i="54"/>
  <c r="AI112" i="54"/>
  <c r="AI152" i="54"/>
  <c r="AI172" i="54"/>
  <c r="N22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X176" i="54" l="1"/>
  <c r="AD176" i="54" s="1"/>
  <c r="X218" i="54"/>
  <c r="AD218" i="54" s="1"/>
  <c r="X155" i="54"/>
  <c r="AD155" i="54" s="1"/>
  <c r="X50" i="54"/>
  <c r="AD50" i="54" s="1"/>
  <c r="AH50" i="54" s="1"/>
  <c r="D45" i="53"/>
  <c r="X113" i="54"/>
  <c r="AD113" i="54" s="1"/>
  <c r="AH113" i="54" s="1"/>
  <c r="X281" i="54"/>
  <c r="AD281" i="54" s="1"/>
  <c r="X239" i="54"/>
  <c r="AD239" i="54" s="1"/>
  <c r="X197" i="54"/>
  <c r="AD197" i="54" s="1"/>
  <c r="X29" i="54"/>
  <c r="AD29" i="54" s="1"/>
  <c r="AH29" i="54" s="1"/>
  <c r="X134" i="54"/>
  <c r="AD134" i="54" s="1"/>
  <c r="AH134" i="54" s="1"/>
  <c r="X260" i="54"/>
  <c r="AD260" i="54" s="1"/>
  <c r="G19" i="53"/>
  <c r="E18" i="53"/>
  <c r="X8" i="54"/>
  <c r="AD8" i="54" s="1"/>
  <c r="AH8" i="54" s="1"/>
  <c r="X71" i="54"/>
  <c r="AD71" i="54" s="1"/>
  <c r="AH71" i="54" s="1"/>
  <c r="X323" i="54"/>
  <c r="AD323" i="54" s="1"/>
  <c r="X302" i="54"/>
  <c r="AD302" i="54" s="1"/>
  <c r="F18" i="53"/>
  <c r="X92" i="54"/>
  <c r="AD92" i="54" s="1"/>
  <c r="AH92" i="54" s="1"/>
  <c r="AJ133" i="54"/>
  <c r="AJ193" i="54"/>
  <c r="AJ153" i="54"/>
  <c r="AJ173" i="54"/>
  <c r="AI193" i="54"/>
  <c r="AI133" i="54"/>
  <c r="AI153" i="54"/>
  <c r="AI173" i="54"/>
  <c r="AH154" i="54"/>
  <c r="AH214" i="54"/>
  <c r="AH194" i="54"/>
  <c r="AH174" i="54"/>
  <c r="N23" i="53"/>
  <c r="J19" i="53" l="1"/>
  <c r="D19" i="53" s="1"/>
  <c r="I19" i="53"/>
  <c r="X533" i="54"/>
  <c r="AD533" i="54" s="1"/>
  <c r="X386" i="54"/>
  <c r="AD386" i="54" s="1"/>
  <c r="X722" i="54"/>
  <c r="AD722" i="54" s="1"/>
  <c r="X659" i="54"/>
  <c r="AD659" i="54" s="1"/>
  <c r="X617" i="54"/>
  <c r="AD617" i="54" s="1"/>
  <c r="X470" i="54"/>
  <c r="AD470" i="54" s="1"/>
  <c r="X407" i="54"/>
  <c r="AD407" i="54" s="1"/>
  <c r="X743" i="54"/>
  <c r="AD743" i="54" s="1"/>
  <c r="X680" i="54"/>
  <c r="AD680" i="54" s="1"/>
  <c r="X449" i="54"/>
  <c r="AD449" i="54" s="1"/>
  <c r="X638" i="54"/>
  <c r="AD638" i="54" s="1"/>
  <c r="X344" i="54"/>
  <c r="AD344" i="54" s="1"/>
  <c r="X365" i="54"/>
  <c r="AD365" i="54" s="1"/>
  <c r="X701" i="54"/>
  <c r="AD701" i="54" s="1"/>
  <c r="X554" i="54"/>
  <c r="AD554" i="54" s="1"/>
  <c r="X491" i="54"/>
  <c r="AD491" i="54" s="1"/>
  <c r="X428" i="54"/>
  <c r="AD428" i="54" s="1"/>
  <c r="X575" i="54"/>
  <c r="AD575" i="54" s="1"/>
  <c r="X596" i="54"/>
  <c r="AD596" i="54" s="1"/>
  <c r="X512" i="54"/>
  <c r="AD512" i="54" s="1"/>
  <c r="AB50" i="54"/>
  <c r="AF50" i="54" s="1"/>
  <c r="AJ50" i="54" s="1"/>
  <c r="AB323" i="54"/>
  <c r="AF323" i="54" s="1"/>
  <c r="AB218" i="54"/>
  <c r="AF218" i="54" s="1"/>
  <c r="AB281" i="54"/>
  <c r="AF281" i="54" s="1"/>
  <c r="AB134" i="54"/>
  <c r="AF134" i="54" s="1"/>
  <c r="AB155" i="54"/>
  <c r="AF155" i="54" s="1"/>
  <c r="AB239" i="54"/>
  <c r="AF239" i="54" s="1"/>
  <c r="AB71" i="54"/>
  <c r="AF71" i="54" s="1"/>
  <c r="AJ71" i="54" s="1"/>
  <c r="AB29" i="54"/>
  <c r="AF29" i="54" s="1"/>
  <c r="AJ29" i="54" s="1"/>
  <c r="AB176" i="54"/>
  <c r="AF176" i="54" s="1"/>
  <c r="AB113" i="54"/>
  <c r="AF113" i="54" s="1"/>
  <c r="AJ113" i="54" s="1"/>
  <c r="AB8" i="54"/>
  <c r="AF8" i="54" s="1"/>
  <c r="AJ8" i="54" s="1"/>
  <c r="AB197" i="54"/>
  <c r="AF197" i="54" s="1"/>
  <c r="AB92" i="54"/>
  <c r="AF92" i="54" s="1"/>
  <c r="AJ92" i="54" s="1"/>
  <c r="AB302" i="54"/>
  <c r="AF302" i="54" s="1"/>
  <c r="L19" i="53"/>
  <c r="AB260" i="54"/>
  <c r="AF260" i="54" s="1"/>
  <c r="Z281" i="54"/>
  <c r="AE281" i="54" s="1"/>
  <c r="Z71" i="54"/>
  <c r="AE71" i="54" s="1"/>
  <c r="AI71" i="54" s="1"/>
  <c r="Z134" i="54"/>
  <c r="AE134" i="54" s="1"/>
  <c r="AI134" i="54" s="1"/>
  <c r="Z50" i="54"/>
  <c r="AE50" i="54" s="1"/>
  <c r="AI50" i="54" s="1"/>
  <c r="Z92" i="54"/>
  <c r="AE92" i="54" s="1"/>
  <c r="AI92" i="54" s="1"/>
  <c r="Z260" i="54"/>
  <c r="AE260" i="54" s="1"/>
  <c r="Z218" i="54"/>
  <c r="AE218" i="54" s="1"/>
  <c r="Z302" i="54"/>
  <c r="AE302" i="54" s="1"/>
  <c r="H19" i="53"/>
  <c r="K19" i="53" s="1"/>
  <c r="Z323" i="54"/>
  <c r="AE323" i="54" s="1"/>
  <c r="Z29" i="54"/>
  <c r="AE29" i="54" s="1"/>
  <c r="AI29" i="54" s="1"/>
  <c r="Z155" i="54"/>
  <c r="AE155" i="54" s="1"/>
  <c r="Z197" i="54"/>
  <c r="AE197" i="54" s="1"/>
  <c r="Z176" i="54"/>
  <c r="AE176" i="54" s="1"/>
  <c r="Z8" i="54"/>
  <c r="AE8" i="54" s="1"/>
  <c r="AI8" i="54" s="1"/>
  <c r="Z113" i="54"/>
  <c r="AE113" i="54" s="1"/>
  <c r="AI113" i="54" s="1"/>
  <c r="Z239" i="54"/>
  <c r="AE239" i="54" s="1"/>
  <c r="G45" i="53"/>
  <c r="I45" i="53" s="1"/>
  <c r="E45" i="53"/>
  <c r="F45" i="53"/>
  <c r="AH235" i="54"/>
  <c r="AH215" i="54"/>
  <c r="AH155" i="54"/>
  <c r="AH195" i="54"/>
  <c r="AH175" i="54"/>
  <c r="AJ134" i="54"/>
  <c r="AJ214" i="54"/>
  <c r="AJ194" i="54"/>
  <c r="AJ154" i="54"/>
  <c r="AJ174" i="54"/>
  <c r="AI214" i="54"/>
  <c r="AI194" i="54"/>
  <c r="AI154" i="54"/>
  <c r="AI174" i="54"/>
  <c r="N24" i="53"/>
  <c r="AB386" i="54" l="1"/>
  <c r="AF386" i="54" s="1"/>
  <c r="AB491" i="54"/>
  <c r="AF491" i="54" s="1"/>
  <c r="AB428" i="54"/>
  <c r="AF428" i="54" s="1"/>
  <c r="AB596" i="54"/>
  <c r="AF596" i="54" s="1"/>
  <c r="AB680" i="54"/>
  <c r="AF680" i="54" s="1"/>
  <c r="AB743" i="54"/>
  <c r="AF743" i="54" s="1"/>
  <c r="AB365" i="54"/>
  <c r="AF365" i="54" s="1"/>
  <c r="AB470" i="54"/>
  <c r="AF470" i="54" s="1"/>
  <c r="AB575" i="54"/>
  <c r="AF575" i="54" s="1"/>
  <c r="AB722" i="54"/>
  <c r="AF722" i="54" s="1"/>
  <c r="AB617" i="54"/>
  <c r="AF617" i="54" s="1"/>
  <c r="AB701" i="54"/>
  <c r="AF701" i="54" s="1"/>
  <c r="AB407" i="54"/>
  <c r="AF407" i="54" s="1"/>
  <c r="AB638" i="54"/>
  <c r="AF638" i="54" s="1"/>
  <c r="AB449" i="54"/>
  <c r="AF449" i="54" s="1"/>
  <c r="AB554" i="54"/>
  <c r="AF554" i="54" s="1"/>
  <c r="AB659" i="54"/>
  <c r="AF659" i="54" s="1"/>
  <c r="AB512" i="54"/>
  <c r="AF512" i="54" s="1"/>
  <c r="AB344" i="54"/>
  <c r="AF344" i="54" s="1"/>
  <c r="AB533" i="54"/>
  <c r="AF533" i="54" s="1"/>
  <c r="Z554" i="54"/>
  <c r="AE554" i="54" s="1"/>
  <c r="Z617" i="54"/>
  <c r="AE617" i="54" s="1"/>
  <c r="Z575" i="54"/>
  <c r="AE575" i="54" s="1"/>
  <c r="Z659" i="54"/>
  <c r="AE659" i="54" s="1"/>
  <c r="Z722" i="54"/>
  <c r="AE722" i="54" s="1"/>
  <c r="Z470" i="54"/>
  <c r="AE470" i="54" s="1"/>
  <c r="Z638" i="54"/>
  <c r="AE638" i="54" s="1"/>
  <c r="Z344" i="54"/>
  <c r="AE344" i="54" s="1"/>
  <c r="Z365" i="54"/>
  <c r="AE365" i="54" s="1"/>
  <c r="Z701" i="54"/>
  <c r="AE701" i="54" s="1"/>
  <c r="Z491" i="54"/>
  <c r="AE491" i="54" s="1"/>
  <c r="Z743" i="54"/>
  <c r="AE743" i="54" s="1"/>
  <c r="Z533" i="54"/>
  <c r="AE533" i="54" s="1"/>
  <c r="Z680" i="54"/>
  <c r="AE680" i="54" s="1"/>
  <c r="Z386" i="54"/>
  <c r="AE386" i="54" s="1"/>
  <c r="Z449" i="54"/>
  <c r="AE449" i="54" s="1"/>
  <c r="Z407" i="54"/>
  <c r="AE407" i="54" s="1"/>
  <c r="Z596" i="54"/>
  <c r="AE596" i="54" s="1"/>
  <c r="Z512" i="54"/>
  <c r="AE512" i="54" s="1"/>
  <c r="Z428" i="54"/>
  <c r="AE428" i="54" s="1"/>
  <c r="R282" i="54"/>
  <c r="R114" i="54"/>
  <c r="R72" i="54"/>
  <c r="R219" i="54"/>
  <c r="R303" i="54"/>
  <c r="R51" i="54"/>
  <c r="R177" i="54"/>
  <c r="R9" i="54"/>
  <c r="R240" i="54"/>
  <c r="R324" i="54"/>
  <c r="R30" i="54"/>
  <c r="R198" i="54"/>
  <c r="R156" i="54"/>
  <c r="R261" i="54"/>
  <c r="R135" i="54"/>
  <c r="R93" i="54"/>
  <c r="H45" i="53"/>
  <c r="AJ215" i="54"/>
  <c r="AJ235" i="54"/>
  <c r="AJ195" i="54"/>
  <c r="AJ155" i="54"/>
  <c r="AJ175" i="54"/>
  <c r="AH216" i="54"/>
  <c r="AH236" i="54"/>
  <c r="AH196" i="54"/>
  <c r="AH256" i="54"/>
  <c r="AH176" i="54"/>
  <c r="AI195" i="54"/>
  <c r="AI215" i="54"/>
  <c r="AI155" i="54"/>
  <c r="AI235" i="54"/>
  <c r="AI175" i="54"/>
  <c r="N25" i="53"/>
  <c r="V51" i="54" l="1"/>
  <c r="V177" i="54"/>
  <c r="V156" i="54"/>
  <c r="V114" i="54"/>
  <c r="V282" i="54"/>
  <c r="V198" i="54"/>
  <c r="V93" i="54"/>
  <c r="V240" i="54"/>
  <c r="V135" i="54"/>
  <c r="V9" i="54"/>
  <c r="V324" i="54"/>
  <c r="V30" i="54"/>
  <c r="V261" i="54"/>
  <c r="V303" i="54"/>
  <c r="V219" i="54"/>
  <c r="V72" i="54"/>
  <c r="T51" i="54"/>
  <c r="T72" i="54"/>
  <c r="T135" i="54"/>
  <c r="T324" i="54"/>
  <c r="O19" i="53"/>
  <c r="T93" i="54"/>
  <c r="T114" i="54"/>
  <c r="T282" i="54"/>
  <c r="T219" i="54"/>
  <c r="T177" i="54"/>
  <c r="T156" i="54"/>
  <c r="T303" i="54"/>
  <c r="T9" i="54"/>
  <c r="T240" i="54"/>
  <c r="T261" i="54"/>
  <c r="T30" i="54"/>
  <c r="T198" i="54"/>
  <c r="X324" i="54"/>
  <c r="AD324" i="54" s="1"/>
  <c r="X282" i="54"/>
  <c r="AD282" i="54" s="1"/>
  <c r="X72" i="54"/>
  <c r="AD72" i="54" s="1"/>
  <c r="AH72" i="54" s="1"/>
  <c r="X240" i="54"/>
  <c r="AD240" i="54" s="1"/>
  <c r="E19" i="53"/>
  <c r="X114" i="54"/>
  <c r="AD114" i="54" s="1"/>
  <c r="AH114" i="54" s="1"/>
  <c r="F19" i="53"/>
  <c r="X93" i="54"/>
  <c r="AD93" i="54" s="1"/>
  <c r="AH93" i="54" s="1"/>
  <c r="X156" i="54"/>
  <c r="AD156" i="54" s="1"/>
  <c r="AH156" i="54" s="1"/>
  <c r="X135" i="54"/>
  <c r="AD135" i="54" s="1"/>
  <c r="AH135" i="54" s="1"/>
  <c r="X9" i="54"/>
  <c r="AD9" i="54" s="1"/>
  <c r="AH9" i="54" s="1"/>
  <c r="G20" i="53"/>
  <c r="D46" i="53"/>
  <c r="X177" i="54"/>
  <c r="AD177" i="54" s="1"/>
  <c r="AH177" i="54" s="1"/>
  <c r="X198" i="54"/>
  <c r="AD198" i="54" s="1"/>
  <c r="X30" i="54"/>
  <c r="AD30" i="54" s="1"/>
  <c r="AH30" i="54" s="1"/>
  <c r="X51" i="54"/>
  <c r="AD51" i="54" s="1"/>
  <c r="AH51" i="54" s="1"/>
  <c r="X219" i="54"/>
  <c r="AD219" i="54" s="1"/>
  <c r="X261" i="54"/>
  <c r="AD261" i="54" s="1"/>
  <c r="X303" i="54"/>
  <c r="AD303" i="54" s="1"/>
  <c r="AJ216" i="54"/>
  <c r="AJ196" i="54"/>
  <c r="AJ256" i="54"/>
  <c r="AJ176" i="54"/>
  <c r="AJ236" i="54"/>
  <c r="AH277" i="54"/>
  <c r="AH217" i="54"/>
  <c r="AH197" i="54"/>
  <c r="AH257" i="54"/>
  <c r="AH237" i="54"/>
  <c r="AI216" i="54"/>
  <c r="AI236" i="54"/>
  <c r="AI196" i="54"/>
  <c r="AI176" i="54"/>
  <c r="AI256" i="54"/>
  <c r="N26" i="53"/>
  <c r="J20" i="53" l="1"/>
  <c r="I20" i="53"/>
  <c r="X429" i="54"/>
  <c r="AD429" i="54" s="1"/>
  <c r="X408" i="54"/>
  <c r="AD408" i="54" s="1"/>
  <c r="X723" i="54"/>
  <c r="AD723" i="54" s="1"/>
  <c r="X555" i="54"/>
  <c r="AD555" i="54" s="1"/>
  <c r="X597" i="54"/>
  <c r="AD597" i="54" s="1"/>
  <c r="X576" i="54"/>
  <c r="AD576" i="54" s="1"/>
  <c r="X660" i="54"/>
  <c r="AD660" i="54" s="1"/>
  <c r="X345" i="54"/>
  <c r="AD345" i="54" s="1"/>
  <c r="X681" i="54"/>
  <c r="AD681" i="54" s="1"/>
  <c r="X387" i="54"/>
  <c r="AD387" i="54" s="1"/>
  <c r="X534" i="54"/>
  <c r="AD534" i="54" s="1"/>
  <c r="X744" i="54"/>
  <c r="AD744" i="54" s="1"/>
  <c r="X513" i="54"/>
  <c r="AD513" i="54" s="1"/>
  <c r="X492" i="54"/>
  <c r="AD492" i="54" s="1"/>
  <c r="X450" i="54"/>
  <c r="AD450" i="54" s="1"/>
  <c r="X618" i="54"/>
  <c r="AD618" i="54" s="1"/>
  <c r="X366" i="54"/>
  <c r="AD366" i="54" s="1"/>
  <c r="X471" i="54"/>
  <c r="AD471" i="54" s="1"/>
  <c r="X702" i="54"/>
  <c r="AD702" i="54" s="1"/>
  <c r="X639" i="54"/>
  <c r="AD639" i="54" s="1"/>
  <c r="R178" i="54"/>
  <c r="R157" i="54"/>
  <c r="R31" i="54"/>
  <c r="R73" i="54"/>
  <c r="R52" i="54"/>
  <c r="R199" i="54"/>
  <c r="R325" i="54"/>
  <c r="R262" i="54"/>
  <c r="R94" i="54"/>
  <c r="R241" i="54"/>
  <c r="R220" i="54"/>
  <c r="R115" i="54"/>
  <c r="R283" i="54"/>
  <c r="R136" i="54"/>
  <c r="R304" i="54"/>
  <c r="E46" i="53"/>
  <c r="F46" i="53"/>
  <c r="G46" i="53"/>
  <c r="I46" i="53" s="1"/>
  <c r="Z93" i="54"/>
  <c r="AE93" i="54" s="1"/>
  <c r="AI93" i="54" s="1"/>
  <c r="Z282" i="54"/>
  <c r="AE282" i="54" s="1"/>
  <c r="Z135" i="54"/>
  <c r="AE135" i="54" s="1"/>
  <c r="AI135" i="54" s="1"/>
  <c r="Z261" i="54"/>
  <c r="AE261" i="54" s="1"/>
  <c r="H20" i="53"/>
  <c r="K20" i="53" s="1"/>
  <c r="Z72" i="54"/>
  <c r="AE72" i="54" s="1"/>
  <c r="AI72" i="54" s="1"/>
  <c r="Z114" i="54"/>
  <c r="AE114" i="54" s="1"/>
  <c r="AI114" i="54" s="1"/>
  <c r="Z303" i="54"/>
  <c r="AE303" i="54" s="1"/>
  <c r="Z177" i="54"/>
  <c r="AE177" i="54" s="1"/>
  <c r="AI177" i="54" s="1"/>
  <c r="Z240" i="54"/>
  <c r="AE240" i="54" s="1"/>
  <c r="Z30" i="54"/>
  <c r="AE30" i="54" s="1"/>
  <c r="AI30" i="54" s="1"/>
  <c r="Z156" i="54"/>
  <c r="AE156" i="54" s="1"/>
  <c r="AI156" i="54" s="1"/>
  <c r="Z51" i="54"/>
  <c r="AE51" i="54" s="1"/>
  <c r="AI51" i="54" s="1"/>
  <c r="Z324" i="54"/>
  <c r="AE324" i="54" s="1"/>
  <c r="Z198" i="54"/>
  <c r="AE198" i="54" s="1"/>
  <c r="Z9" i="54"/>
  <c r="AE9" i="54" s="1"/>
  <c r="AI9" i="54" s="1"/>
  <c r="Z219" i="54"/>
  <c r="AE219" i="54" s="1"/>
  <c r="AB72" i="54"/>
  <c r="AF72" i="54" s="1"/>
  <c r="AJ72" i="54" s="1"/>
  <c r="AB240" i="54"/>
  <c r="AF240" i="54" s="1"/>
  <c r="AB135" i="54"/>
  <c r="AF135" i="54" s="1"/>
  <c r="AJ135" i="54" s="1"/>
  <c r="AB219" i="54"/>
  <c r="AF219" i="54" s="1"/>
  <c r="AB30" i="54"/>
  <c r="AF30" i="54" s="1"/>
  <c r="AJ30" i="54" s="1"/>
  <c r="AB51" i="54"/>
  <c r="AF51" i="54" s="1"/>
  <c r="AJ51" i="54" s="1"/>
  <c r="AB177" i="54"/>
  <c r="AF177" i="54" s="1"/>
  <c r="AJ177" i="54" s="1"/>
  <c r="AB114" i="54"/>
  <c r="AF114" i="54" s="1"/>
  <c r="AJ114" i="54" s="1"/>
  <c r="AB156" i="54"/>
  <c r="AF156" i="54" s="1"/>
  <c r="AJ156" i="54" s="1"/>
  <c r="AB198" i="54"/>
  <c r="AF198" i="54" s="1"/>
  <c r="L20" i="53"/>
  <c r="AB9" i="54"/>
  <c r="AF9" i="54" s="1"/>
  <c r="AJ9" i="54" s="1"/>
  <c r="AB324" i="54"/>
  <c r="AF324" i="54" s="1"/>
  <c r="AB303" i="54"/>
  <c r="AF303" i="54" s="1"/>
  <c r="AB261" i="54"/>
  <c r="AF261" i="54" s="1"/>
  <c r="AB93" i="54"/>
  <c r="AF93" i="54" s="1"/>
  <c r="AJ93" i="54" s="1"/>
  <c r="AB282" i="54"/>
  <c r="AF282" i="54" s="1"/>
  <c r="AJ217" i="54"/>
  <c r="AJ237" i="54"/>
  <c r="AJ257" i="54"/>
  <c r="AJ277" i="54"/>
  <c r="AJ197" i="54"/>
  <c r="AH298" i="54"/>
  <c r="AH218" i="54"/>
  <c r="AH238" i="54"/>
  <c r="AH198" i="54"/>
  <c r="AH278" i="54"/>
  <c r="AH258" i="54"/>
  <c r="AI277" i="54"/>
  <c r="AI217" i="54"/>
  <c r="AI237" i="54"/>
  <c r="AI197" i="54"/>
  <c r="AI257" i="54"/>
  <c r="N27" i="53"/>
  <c r="R10" i="54" l="1"/>
  <c r="D20" i="53"/>
  <c r="AB471" i="54"/>
  <c r="AF471" i="54" s="1"/>
  <c r="AB387" i="54"/>
  <c r="AF387" i="54" s="1"/>
  <c r="AB555" i="54"/>
  <c r="AF555" i="54" s="1"/>
  <c r="AB597" i="54"/>
  <c r="AF597" i="54" s="1"/>
  <c r="AB639" i="54"/>
  <c r="AF639" i="54" s="1"/>
  <c r="AB723" i="54"/>
  <c r="AF723" i="54" s="1"/>
  <c r="AB429" i="54"/>
  <c r="AF429" i="54" s="1"/>
  <c r="AB513" i="54"/>
  <c r="AF513" i="54" s="1"/>
  <c r="AB534" i="54"/>
  <c r="AF534" i="54" s="1"/>
  <c r="AB660" i="54"/>
  <c r="AF660" i="54" s="1"/>
  <c r="AB492" i="54"/>
  <c r="AF492" i="54" s="1"/>
  <c r="AB681" i="54"/>
  <c r="AF681" i="54" s="1"/>
  <c r="AB618" i="54"/>
  <c r="AF618" i="54" s="1"/>
  <c r="AB702" i="54"/>
  <c r="AF702" i="54" s="1"/>
  <c r="AB744" i="54"/>
  <c r="AF744" i="54" s="1"/>
  <c r="AB576" i="54"/>
  <c r="AF576" i="54" s="1"/>
  <c r="AB450" i="54"/>
  <c r="AF450" i="54" s="1"/>
  <c r="AB345" i="54"/>
  <c r="AF345" i="54" s="1"/>
  <c r="AB408" i="54"/>
  <c r="AF408" i="54" s="1"/>
  <c r="AB366" i="54"/>
  <c r="AF366" i="54" s="1"/>
  <c r="Z513" i="54"/>
  <c r="AE513" i="54" s="1"/>
  <c r="Z744" i="54"/>
  <c r="AE744" i="54" s="1"/>
  <c r="Z639" i="54"/>
  <c r="AE639" i="54" s="1"/>
  <c r="Z555" i="54"/>
  <c r="AE555" i="54" s="1"/>
  <c r="Z723" i="54"/>
  <c r="AE723" i="54" s="1"/>
  <c r="Z366" i="54"/>
  <c r="AE366" i="54" s="1"/>
  <c r="Z471" i="54"/>
  <c r="AE471" i="54" s="1"/>
  <c r="Z345" i="54"/>
  <c r="AE345" i="54" s="1"/>
  <c r="Z450" i="54"/>
  <c r="AE450" i="54" s="1"/>
  <c r="Z492" i="54"/>
  <c r="AE492" i="54" s="1"/>
  <c r="Z534" i="54"/>
  <c r="AE534" i="54" s="1"/>
  <c r="Z429" i="54"/>
  <c r="AE429" i="54" s="1"/>
  <c r="Z702" i="54"/>
  <c r="AE702" i="54" s="1"/>
  <c r="Z387" i="54"/>
  <c r="AE387" i="54" s="1"/>
  <c r="Z576" i="54"/>
  <c r="AE576" i="54" s="1"/>
  <c r="Z597" i="54"/>
  <c r="AE597" i="54" s="1"/>
  <c r="Z618" i="54"/>
  <c r="AE618" i="54" s="1"/>
  <c r="Z681" i="54"/>
  <c r="AE681" i="54" s="1"/>
  <c r="Z660" i="54"/>
  <c r="AE660" i="54" s="1"/>
  <c r="Z408" i="54"/>
  <c r="AE408" i="54" s="1"/>
  <c r="T31" i="54"/>
  <c r="T241" i="54"/>
  <c r="T115" i="54"/>
  <c r="T220" i="54"/>
  <c r="O20" i="53"/>
  <c r="T10" i="54"/>
  <c r="T94" i="54"/>
  <c r="T73" i="54"/>
  <c r="T283" i="54"/>
  <c r="T136" i="54"/>
  <c r="T262" i="54"/>
  <c r="T199" i="54"/>
  <c r="T52" i="54"/>
  <c r="T325" i="54"/>
  <c r="T157" i="54"/>
  <c r="T304" i="54"/>
  <c r="T178" i="54"/>
  <c r="H46" i="53"/>
  <c r="X115" i="54"/>
  <c r="AD115" i="54" s="1"/>
  <c r="AH115" i="54" s="1"/>
  <c r="X178" i="54"/>
  <c r="AD178" i="54" s="1"/>
  <c r="AH178" i="54" s="1"/>
  <c r="X31" i="54"/>
  <c r="AD31" i="54" s="1"/>
  <c r="AH31" i="54" s="1"/>
  <c r="X199" i="54"/>
  <c r="AD199" i="54" s="1"/>
  <c r="AH199" i="54" s="1"/>
  <c r="D47" i="53"/>
  <c r="X136" i="54"/>
  <c r="AD136" i="54" s="1"/>
  <c r="AH136" i="54" s="1"/>
  <c r="X241" i="54"/>
  <c r="AD241" i="54" s="1"/>
  <c r="X304" i="54"/>
  <c r="AD304" i="54" s="1"/>
  <c r="X94" i="54"/>
  <c r="AD94" i="54" s="1"/>
  <c r="AH94" i="54" s="1"/>
  <c r="X73" i="54"/>
  <c r="AD73" i="54" s="1"/>
  <c r="AH73" i="54" s="1"/>
  <c r="E20" i="53"/>
  <c r="F20" i="53"/>
  <c r="X157" i="54"/>
  <c r="AD157" i="54" s="1"/>
  <c r="AH157" i="54" s="1"/>
  <c r="X283" i="54"/>
  <c r="AD283" i="54" s="1"/>
  <c r="X52" i="54"/>
  <c r="AD52" i="54" s="1"/>
  <c r="AH52" i="54" s="1"/>
  <c r="X262" i="54"/>
  <c r="AD262" i="54" s="1"/>
  <c r="X10" i="54"/>
  <c r="AD10" i="54" s="1"/>
  <c r="AH10" i="54" s="1"/>
  <c r="X220" i="54"/>
  <c r="AD220" i="54" s="1"/>
  <c r="G21" i="53"/>
  <c r="X325" i="54"/>
  <c r="AD325" i="54" s="1"/>
  <c r="V178" i="54"/>
  <c r="V199" i="54"/>
  <c r="V73" i="54"/>
  <c r="V241" i="54"/>
  <c r="V304" i="54"/>
  <c r="V136" i="54"/>
  <c r="V262" i="54"/>
  <c r="V94" i="54"/>
  <c r="V10" i="54"/>
  <c r="V220" i="54"/>
  <c r="V31" i="54"/>
  <c r="V52" i="54"/>
  <c r="V325" i="54"/>
  <c r="V283" i="54"/>
  <c r="V115" i="54"/>
  <c r="V157" i="54"/>
  <c r="AH239" i="54"/>
  <c r="AH299" i="54"/>
  <c r="AH219" i="54"/>
  <c r="AH279" i="54"/>
  <c r="AH259" i="54"/>
  <c r="AJ218" i="54"/>
  <c r="AJ278" i="54"/>
  <c r="AJ298" i="54"/>
  <c r="AJ238" i="54"/>
  <c r="AJ258" i="54"/>
  <c r="AJ198" i="54"/>
  <c r="AI298" i="54"/>
  <c r="AI218" i="54"/>
  <c r="AI278" i="54"/>
  <c r="AI238" i="54"/>
  <c r="AI198" i="54"/>
  <c r="AI258" i="54"/>
  <c r="N28" i="53"/>
  <c r="J21" i="53" l="1"/>
  <c r="D21" i="53" s="1"/>
  <c r="I21" i="53"/>
  <c r="X745" i="54"/>
  <c r="AD745" i="54" s="1"/>
  <c r="X724" i="54"/>
  <c r="AD724" i="54" s="1"/>
  <c r="X514" i="54"/>
  <c r="AD514" i="54" s="1"/>
  <c r="X577" i="54"/>
  <c r="AD577" i="54" s="1"/>
  <c r="X682" i="54"/>
  <c r="AD682" i="54" s="1"/>
  <c r="X451" i="54"/>
  <c r="AD451" i="54" s="1"/>
  <c r="X619" i="54"/>
  <c r="AD619" i="54" s="1"/>
  <c r="X556" i="54"/>
  <c r="AD556" i="54" s="1"/>
  <c r="X703" i="54"/>
  <c r="AD703" i="54" s="1"/>
  <c r="X388" i="54"/>
  <c r="AD388" i="54" s="1"/>
  <c r="X430" i="54"/>
  <c r="AD430" i="54" s="1"/>
  <c r="X535" i="54"/>
  <c r="AD535" i="54" s="1"/>
  <c r="X367" i="54"/>
  <c r="AD367" i="54" s="1"/>
  <c r="X493" i="54"/>
  <c r="AD493" i="54" s="1"/>
  <c r="X472" i="54"/>
  <c r="AD472" i="54" s="1"/>
  <c r="X598" i="54"/>
  <c r="AD598" i="54" s="1"/>
  <c r="X661" i="54"/>
  <c r="AD661" i="54" s="1"/>
  <c r="X409" i="54"/>
  <c r="AD409" i="54" s="1"/>
  <c r="X346" i="54"/>
  <c r="AD346" i="54" s="1"/>
  <c r="X640" i="54"/>
  <c r="AD640" i="54" s="1"/>
  <c r="AB73" i="54"/>
  <c r="AF73" i="54" s="1"/>
  <c r="AJ73" i="54" s="1"/>
  <c r="AB136" i="54"/>
  <c r="AF136" i="54" s="1"/>
  <c r="AJ136" i="54" s="1"/>
  <c r="AB178" i="54"/>
  <c r="AF178" i="54" s="1"/>
  <c r="AJ178" i="54" s="1"/>
  <c r="AB52" i="54"/>
  <c r="AF52" i="54" s="1"/>
  <c r="AJ52" i="54" s="1"/>
  <c r="AB115" i="54"/>
  <c r="AF115" i="54" s="1"/>
  <c r="AJ115" i="54" s="1"/>
  <c r="AB262" i="54"/>
  <c r="AF262" i="54" s="1"/>
  <c r="AB157" i="54"/>
  <c r="AF157" i="54" s="1"/>
  <c r="AJ157" i="54" s="1"/>
  <c r="AB199" i="54"/>
  <c r="AF199" i="54" s="1"/>
  <c r="AJ199" i="54" s="1"/>
  <c r="AB304" i="54"/>
  <c r="AF304" i="54" s="1"/>
  <c r="L21" i="53"/>
  <c r="AB94" i="54"/>
  <c r="AF94" i="54" s="1"/>
  <c r="AJ94" i="54" s="1"/>
  <c r="AB10" i="54"/>
  <c r="AF10" i="54" s="1"/>
  <c r="AJ10" i="54" s="1"/>
  <c r="AB283" i="54"/>
  <c r="AF283" i="54" s="1"/>
  <c r="AB325" i="54"/>
  <c r="AF325" i="54" s="1"/>
  <c r="AB220" i="54"/>
  <c r="AF220" i="54" s="1"/>
  <c r="AB31" i="54"/>
  <c r="AF31" i="54" s="1"/>
  <c r="AJ31" i="54" s="1"/>
  <c r="AB241" i="54"/>
  <c r="AF241" i="54" s="1"/>
  <c r="Z94" i="54"/>
  <c r="AE94" i="54" s="1"/>
  <c r="AI94" i="54" s="1"/>
  <c r="Z115" i="54"/>
  <c r="AE115" i="54" s="1"/>
  <c r="AI115" i="54" s="1"/>
  <c r="Z52" i="54"/>
  <c r="AE52" i="54" s="1"/>
  <c r="AI52" i="54" s="1"/>
  <c r="Z325" i="54"/>
  <c r="AE325" i="54" s="1"/>
  <c r="Z304" i="54"/>
  <c r="AE304" i="54" s="1"/>
  <c r="Z157" i="54"/>
  <c r="AE157" i="54" s="1"/>
  <c r="AI157" i="54" s="1"/>
  <c r="Z178" i="54"/>
  <c r="AE178" i="54" s="1"/>
  <c r="AI178" i="54" s="1"/>
  <c r="Z220" i="54"/>
  <c r="AE220" i="54" s="1"/>
  <c r="Z283" i="54"/>
  <c r="AE283" i="54" s="1"/>
  <c r="Z10" i="54"/>
  <c r="AE10" i="54" s="1"/>
  <c r="AI10" i="54" s="1"/>
  <c r="Z262" i="54"/>
  <c r="AE262" i="54" s="1"/>
  <c r="Z31" i="54"/>
  <c r="AE31" i="54" s="1"/>
  <c r="AI31" i="54" s="1"/>
  <c r="Z73" i="54"/>
  <c r="AE73" i="54" s="1"/>
  <c r="AI73" i="54" s="1"/>
  <c r="Z241" i="54"/>
  <c r="AE241" i="54" s="1"/>
  <c r="Z199" i="54"/>
  <c r="AE199" i="54" s="1"/>
  <c r="AI199" i="54" s="1"/>
  <c r="H21" i="53"/>
  <c r="K21" i="53" s="1"/>
  <c r="Z136" i="54"/>
  <c r="AE136" i="54" s="1"/>
  <c r="AI136" i="54" s="1"/>
  <c r="F47" i="53"/>
  <c r="G47" i="53"/>
  <c r="I47" i="53" s="1"/>
  <c r="E47" i="53"/>
  <c r="AI219" i="54"/>
  <c r="AI299" i="54"/>
  <c r="AI279" i="54"/>
  <c r="AI239" i="54"/>
  <c r="AI259" i="54"/>
  <c r="AH240" i="54"/>
  <c r="AH220" i="54"/>
  <c r="AH280" i="54"/>
  <c r="AH300" i="54"/>
  <c r="AH260" i="54"/>
  <c r="AJ299" i="54"/>
  <c r="AJ239" i="54"/>
  <c r="AJ279" i="54"/>
  <c r="AJ219" i="54"/>
  <c r="AJ259" i="54"/>
  <c r="N29" i="53"/>
  <c r="Z724" i="54" l="1"/>
  <c r="AE724" i="54" s="1"/>
  <c r="Z493" i="54"/>
  <c r="AE493" i="54" s="1"/>
  <c r="Z451" i="54"/>
  <c r="AE451" i="54" s="1"/>
  <c r="Z367" i="54"/>
  <c r="AE367" i="54" s="1"/>
  <c r="Z640" i="54"/>
  <c r="AE640" i="54" s="1"/>
  <c r="Z472" i="54"/>
  <c r="AE472" i="54" s="1"/>
  <c r="Z598" i="54"/>
  <c r="AE598" i="54" s="1"/>
  <c r="Z388" i="54"/>
  <c r="AE388" i="54" s="1"/>
  <c r="Z409" i="54"/>
  <c r="AE409" i="54" s="1"/>
  <c r="Z619" i="54"/>
  <c r="AE619" i="54" s="1"/>
  <c r="Z682" i="54"/>
  <c r="AE682" i="54" s="1"/>
  <c r="Z346" i="54"/>
  <c r="AE346" i="54" s="1"/>
  <c r="Z430" i="54"/>
  <c r="AE430" i="54" s="1"/>
  <c r="Z535" i="54"/>
  <c r="AE535" i="54" s="1"/>
  <c r="Z514" i="54"/>
  <c r="AE514" i="54" s="1"/>
  <c r="Z556" i="54"/>
  <c r="AE556" i="54" s="1"/>
  <c r="Z745" i="54"/>
  <c r="AE745" i="54" s="1"/>
  <c r="Z577" i="54"/>
  <c r="AE577" i="54" s="1"/>
  <c r="Z661" i="54"/>
  <c r="AE661" i="54" s="1"/>
  <c r="Z703" i="54"/>
  <c r="AE703" i="54" s="1"/>
  <c r="AB745" i="54"/>
  <c r="AF745" i="54" s="1"/>
  <c r="AB388" i="54"/>
  <c r="AF388" i="54" s="1"/>
  <c r="AB556" i="54"/>
  <c r="AF556" i="54" s="1"/>
  <c r="AB514" i="54"/>
  <c r="AF514" i="54" s="1"/>
  <c r="AB346" i="54"/>
  <c r="AF346" i="54" s="1"/>
  <c r="AB451" i="54"/>
  <c r="AF451" i="54" s="1"/>
  <c r="AB619" i="54"/>
  <c r="AF619" i="54" s="1"/>
  <c r="AB682" i="54"/>
  <c r="AF682" i="54" s="1"/>
  <c r="AB724" i="54"/>
  <c r="AF724" i="54" s="1"/>
  <c r="AB493" i="54"/>
  <c r="AF493" i="54" s="1"/>
  <c r="AB640" i="54"/>
  <c r="AF640" i="54" s="1"/>
  <c r="AB535" i="54"/>
  <c r="AF535" i="54" s="1"/>
  <c r="AB703" i="54"/>
  <c r="AF703" i="54" s="1"/>
  <c r="AB577" i="54"/>
  <c r="AF577" i="54" s="1"/>
  <c r="AB472" i="54"/>
  <c r="AF472" i="54" s="1"/>
  <c r="AB430" i="54"/>
  <c r="AF430" i="54" s="1"/>
  <c r="AB598" i="54"/>
  <c r="AF598" i="54" s="1"/>
  <c r="AB661" i="54"/>
  <c r="AF661" i="54" s="1"/>
  <c r="AB367" i="54"/>
  <c r="AF367" i="54" s="1"/>
  <c r="AB409" i="54"/>
  <c r="AF409" i="54" s="1"/>
  <c r="T200" i="54"/>
  <c r="T95" i="54"/>
  <c r="T284" i="54"/>
  <c r="T116" i="54"/>
  <c r="T263" i="54"/>
  <c r="T221" i="54"/>
  <c r="T53" i="54"/>
  <c r="T305" i="54"/>
  <c r="T137" i="54"/>
  <c r="T326" i="54"/>
  <c r="T74" i="54"/>
  <c r="T11" i="54"/>
  <c r="T158" i="54"/>
  <c r="T242" i="54"/>
  <c r="O21" i="53"/>
  <c r="T179" i="54"/>
  <c r="T32" i="54"/>
  <c r="H47" i="53"/>
  <c r="R179" i="54"/>
  <c r="R137" i="54"/>
  <c r="R305" i="54"/>
  <c r="R11" i="54"/>
  <c r="R74" i="54"/>
  <c r="R242" i="54"/>
  <c r="R200" i="54"/>
  <c r="R158" i="54"/>
  <c r="R116" i="54"/>
  <c r="R326" i="54"/>
  <c r="R53" i="54"/>
  <c r="R32" i="54"/>
  <c r="R95" i="54"/>
  <c r="R263" i="54"/>
  <c r="R221" i="54"/>
  <c r="R284" i="54"/>
  <c r="V242" i="54"/>
  <c r="V326" i="54"/>
  <c r="V305" i="54"/>
  <c r="V74" i="54"/>
  <c r="V263" i="54"/>
  <c r="V200" i="54"/>
  <c r="V53" i="54"/>
  <c r="V11" i="54"/>
  <c r="V116" i="54"/>
  <c r="V221" i="54"/>
  <c r="V284" i="54"/>
  <c r="V137" i="54"/>
  <c r="V32" i="54"/>
  <c r="V179" i="54"/>
  <c r="V158" i="54"/>
  <c r="V95" i="54"/>
  <c r="AJ240" i="54"/>
  <c r="AJ300" i="54"/>
  <c r="AJ220" i="54"/>
  <c r="AJ280" i="54"/>
  <c r="AJ260" i="54"/>
  <c r="AH281" i="54"/>
  <c r="AH301" i="54"/>
  <c r="AH241" i="54"/>
  <c r="AH261" i="54"/>
  <c r="AI300" i="54"/>
  <c r="AI220" i="54"/>
  <c r="AI240" i="54"/>
  <c r="AI280" i="54"/>
  <c r="AI260" i="54"/>
  <c r="N30" i="53"/>
  <c r="X305" i="54" l="1"/>
  <c r="AD305" i="54" s="1"/>
  <c r="X326" i="54"/>
  <c r="AD326" i="54" s="1"/>
  <c r="X74" i="54"/>
  <c r="AD74" i="54" s="1"/>
  <c r="AH74" i="54" s="1"/>
  <c r="X242" i="54"/>
  <c r="AD242" i="54" s="1"/>
  <c r="AH242" i="54" s="1"/>
  <c r="E21" i="53"/>
  <c r="X158" i="54"/>
  <c r="AD158" i="54" s="1"/>
  <c r="AH158" i="54" s="1"/>
  <c r="X263" i="54"/>
  <c r="AD263" i="54" s="1"/>
  <c r="X137" i="54"/>
  <c r="AD137" i="54" s="1"/>
  <c r="AH137" i="54" s="1"/>
  <c r="X95" i="54"/>
  <c r="AD95" i="54" s="1"/>
  <c r="AH95" i="54" s="1"/>
  <c r="X53" i="54"/>
  <c r="AD53" i="54" s="1"/>
  <c r="AH53" i="54" s="1"/>
  <c r="D48" i="53"/>
  <c r="F21" i="53"/>
  <c r="X221" i="54"/>
  <c r="AD221" i="54" s="1"/>
  <c r="AH221" i="54" s="1"/>
  <c r="X179" i="54"/>
  <c r="AD179" i="54" s="1"/>
  <c r="AH179" i="54" s="1"/>
  <c r="G22" i="53"/>
  <c r="X11" i="54"/>
  <c r="AD11" i="54" s="1"/>
  <c r="AH11" i="54" s="1"/>
  <c r="X32" i="54"/>
  <c r="AD32" i="54" s="1"/>
  <c r="AH32" i="54" s="1"/>
  <c r="X200" i="54"/>
  <c r="AD200" i="54" s="1"/>
  <c r="AH200" i="54" s="1"/>
  <c r="X284" i="54"/>
  <c r="AD284" i="54" s="1"/>
  <c r="X116" i="54"/>
  <c r="AD116" i="54" s="1"/>
  <c r="AH116" i="54" s="1"/>
  <c r="AI301" i="54"/>
  <c r="AI241" i="54"/>
  <c r="AI281" i="54"/>
  <c r="AI261" i="54"/>
  <c r="AH302" i="54"/>
  <c r="AH282" i="54"/>
  <c r="AH262" i="54"/>
  <c r="AJ241" i="54"/>
  <c r="AJ281" i="54"/>
  <c r="AJ301" i="54"/>
  <c r="AJ261" i="54"/>
  <c r="N31" i="53"/>
  <c r="J22" i="53" l="1"/>
  <c r="D22" i="53" s="1"/>
  <c r="I22" i="53"/>
  <c r="X746" i="54"/>
  <c r="AD746" i="54" s="1"/>
  <c r="X494" i="54"/>
  <c r="AD494" i="54" s="1"/>
  <c r="X725" i="54"/>
  <c r="AD725" i="54" s="1"/>
  <c r="X578" i="54"/>
  <c r="AD578" i="54" s="1"/>
  <c r="X536" i="54"/>
  <c r="AD536" i="54" s="1"/>
  <c r="X599" i="54"/>
  <c r="AD599" i="54" s="1"/>
  <c r="X368" i="54"/>
  <c r="AD368" i="54" s="1"/>
  <c r="X410" i="54"/>
  <c r="AD410" i="54" s="1"/>
  <c r="X557" i="54"/>
  <c r="AD557" i="54" s="1"/>
  <c r="X620" i="54"/>
  <c r="AD620" i="54" s="1"/>
  <c r="X683" i="54"/>
  <c r="AD683" i="54" s="1"/>
  <c r="X389" i="54"/>
  <c r="AD389" i="54" s="1"/>
  <c r="X431" i="54"/>
  <c r="AD431" i="54" s="1"/>
  <c r="X452" i="54"/>
  <c r="AD452" i="54" s="1"/>
  <c r="X515" i="54"/>
  <c r="AD515" i="54" s="1"/>
  <c r="X662" i="54"/>
  <c r="AD662" i="54" s="1"/>
  <c r="X473" i="54"/>
  <c r="AD473" i="54" s="1"/>
  <c r="X347" i="54"/>
  <c r="AD347" i="54" s="1"/>
  <c r="X641" i="54"/>
  <c r="AD641" i="54" s="1"/>
  <c r="X704" i="54"/>
  <c r="AD704" i="54" s="1"/>
  <c r="R159" i="54"/>
  <c r="R138" i="54"/>
  <c r="R222" i="54"/>
  <c r="R180" i="54"/>
  <c r="R264" i="54"/>
  <c r="R243" i="54"/>
  <c r="R96" i="54"/>
  <c r="R54" i="54"/>
  <c r="R201" i="54"/>
  <c r="R12" i="54"/>
  <c r="R75" i="54"/>
  <c r="R306" i="54"/>
  <c r="R327" i="54"/>
  <c r="R33" i="54"/>
  <c r="R117" i="54"/>
  <c r="R285" i="54"/>
  <c r="Z221" i="54"/>
  <c r="AE221" i="54" s="1"/>
  <c r="AI221" i="54" s="1"/>
  <c r="Z11" i="54"/>
  <c r="AE11" i="54" s="1"/>
  <c r="AI11" i="54" s="1"/>
  <c r="Z116" i="54"/>
  <c r="AE116" i="54" s="1"/>
  <c r="AI116" i="54" s="1"/>
  <c r="Z263" i="54"/>
  <c r="AE263" i="54" s="1"/>
  <c r="Z53" i="54"/>
  <c r="AE53" i="54" s="1"/>
  <c r="AI53" i="54" s="1"/>
  <c r="Z95" i="54"/>
  <c r="AE95" i="54" s="1"/>
  <c r="AI95" i="54" s="1"/>
  <c r="Z179" i="54"/>
  <c r="AE179" i="54" s="1"/>
  <c r="AI179" i="54" s="1"/>
  <c r="Z326" i="54"/>
  <c r="AE326" i="54" s="1"/>
  <c r="Z32" i="54"/>
  <c r="AE32" i="54" s="1"/>
  <c r="AI32" i="54" s="1"/>
  <c r="Z242" i="54"/>
  <c r="AE242" i="54" s="1"/>
  <c r="AI242" i="54" s="1"/>
  <c r="Z284" i="54"/>
  <c r="AE284" i="54" s="1"/>
  <c r="Z200" i="54"/>
  <c r="AE200" i="54" s="1"/>
  <c r="AI200" i="54" s="1"/>
  <c r="Z74" i="54"/>
  <c r="AE74" i="54" s="1"/>
  <c r="AI74" i="54" s="1"/>
  <c r="Z137" i="54"/>
  <c r="AE137" i="54" s="1"/>
  <c r="AI137" i="54" s="1"/>
  <c r="H22" i="53"/>
  <c r="K22" i="53" s="1"/>
  <c r="Z158" i="54"/>
  <c r="AE158" i="54" s="1"/>
  <c r="AI158" i="54" s="1"/>
  <c r="Z305" i="54"/>
  <c r="AE305" i="54" s="1"/>
  <c r="AB32" i="54"/>
  <c r="AF32" i="54" s="1"/>
  <c r="AJ32" i="54" s="1"/>
  <c r="AB95" i="54"/>
  <c r="AF95" i="54" s="1"/>
  <c r="AJ95" i="54" s="1"/>
  <c r="AB179" i="54"/>
  <c r="AF179" i="54" s="1"/>
  <c r="AJ179" i="54" s="1"/>
  <c r="AB284" i="54"/>
  <c r="AF284" i="54" s="1"/>
  <c r="AB158" i="54"/>
  <c r="AF158" i="54" s="1"/>
  <c r="AJ158" i="54" s="1"/>
  <c r="AB116" i="54"/>
  <c r="AF116" i="54" s="1"/>
  <c r="AJ116" i="54" s="1"/>
  <c r="AB200" i="54"/>
  <c r="AF200" i="54" s="1"/>
  <c r="AJ200" i="54" s="1"/>
  <c r="AB53" i="54"/>
  <c r="AF53" i="54" s="1"/>
  <c r="AJ53" i="54" s="1"/>
  <c r="AB11" i="54"/>
  <c r="AF11" i="54" s="1"/>
  <c r="AJ11" i="54" s="1"/>
  <c r="AB242" i="54"/>
  <c r="AF242" i="54" s="1"/>
  <c r="AJ242" i="54" s="1"/>
  <c r="AB74" i="54"/>
  <c r="AF74" i="54" s="1"/>
  <c r="AJ74" i="54" s="1"/>
  <c r="AB263" i="54"/>
  <c r="AF263" i="54" s="1"/>
  <c r="AB137" i="54"/>
  <c r="AF137" i="54" s="1"/>
  <c r="AJ137" i="54" s="1"/>
  <c r="AB221" i="54"/>
  <c r="AF221" i="54" s="1"/>
  <c r="AJ221" i="54" s="1"/>
  <c r="L22" i="53"/>
  <c r="AB305" i="54"/>
  <c r="AF305" i="54" s="1"/>
  <c r="AB326" i="54"/>
  <c r="AF326" i="54" s="1"/>
  <c r="E48" i="53"/>
  <c r="G48" i="53"/>
  <c r="I48" i="53" s="1"/>
  <c r="F48" i="53"/>
  <c r="AI282" i="54"/>
  <c r="AI302" i="54"/>
  <c r="AI262" i="54"/>
  <c r="AH303" i="54"/>
  <c r="AH304" i="54" s="1"/>
  <c r="AH305" i="54" s="1"/>
  <c r="AH283" i="54"/>
  <c r="AH284" i="54" s="1"/>
  <c r="AH263" i="54"/>
  <c r="AJ302" i="54"/>
  <c r="AJ282" i="54"/>
  <c r="AJ262" i="54"/>
  <c r="N32" i="53"/>
  <c r="Z578" i="54" l="1"/>
  <c r="AE578" i="54" s="1"/>
  <c r="Z410" i="54"/>
  <c r="AE410" i="54" s="1"/>
  <c r="Z347" i="54"/>
  <c r="AE347" i="54" s="1"/>
  <c r="Z515" i="54"/>
  <c r="AE515" i="54" s="1"/>
  <c r="Z452" i="54"/>
  <c r="AE452" i="54" s="1"/>
  <c r="Z473" i="54"/>
  <c r="AE473" i="54" s="1"/>
  <c r="Z662" i="54"/>
  <c r="AE662" i="54" s="1"/>
  <c r="Z557" i="54"/>
  <c r="AE557" i="54" s="1"/>
  <c r="Z683" i="54"/>
  <c r="AE683" i="54" s="1"/>
  <c r="Z725" i="54"/>
  <c r="AE725" i="54" s="1"/>
  <c r="Z431" i="54"/>
  <c r="AE431" i="54" s="1"/>
  <c r="Z620" i="54"/>
  <c r="AE620" i="54" s="1"/>
  <c r="Z368" i="54"/>
  <c r="AE368" i="54" s="1"/>
  <c r="Z389" i="54"/>
  <c r="AE389" i="54" s="1"/>
  <c r="Z536" i="54"/>
  <c r="AE536" i="54" s="1"/>
  <c r="Z641" i="54"/>
  <c r="AE641" i="54" s="1"/>
  <c r="Z494" i="54"/>
  <c r="AE494" i="54" s="1"/>
  <c r="Z599" i="54"/>
  <c r="AE599" i="54" s="1"/>
  <c r="Z746" i="54"/>
  <c r="AE746" i="54" s="1"/>
  <c r="Z704" i="54"/>
  <c r="AE704" i="54" s="1"/>
  <c r="AB515" i="54"/>
  <c r="AF515" i="54" s="1"/>
  <c r="AB473" i="54"/>
  <c r="AF473" i="54" s="1"/>
  <c r="AB599" i="54"/>
  <c r="AF599" i="54" s="1"/>
  <c r="AB683" i="54"/>
  <c r="AF683" i="54" s="1"/>
  <c r="AB431" i="54"/>
  <c r="AF431" i="54" s="1"/>
  <c r="AB557" i="54"/>
  <c r="AF557" i="54" s="1"/>
  <c r="AB746" i="54"/>
  <c r="AF746" i="54" s="1"/>
  <c r="AB452" i="54"/>
  <c r="AF452" i="54" s="1"/>
  <c r="AB368" i="54"/>
  <c r="AF368" i="54" s="1"/>
  <c r="AB578" i="54"/>
  <c r="AF578" i="54" s="1"/>
  <c r="AB347" i="54"/>
  <c r="AF347" i="54" s="1"/>
  <c r="AB620" i="54"/>
  <c r="AF620" i="54" s="1"/>
  <c r="AB725" i="54"/>
  <c r="AF725" i="54" s="1"/>
  <c r="AB410" i="54"/>
  <c r="AF410" i="54" s="1"/>
  <c r="AB641" i="54"/>
  <c r="AF641" i="54" s="1"/>
  <c r="AB704" i="54"/>
  <c r="AF704" i="54" s="1"/>
  <c r="AB389" i="54"/>
  <c r="AF389" i="54" s="1"/>
  <c r="AB662" i="54"/>
  <c r="AF662" i="54" s="1"/>
  <c r="AB536" i="54"/>
  <c r="AF536" i="54" s="1"/>
  <c r="AB494" i="54"/>
  <c r="AF494" i="54" s="1"/>
  <c r="T201" i="54"/>
  <c r="T117" i="54"/>
  <c r="T285" i="54"/>
  <c r="T54" i="54"/>
  <c r="O22" i="53"/>
  <c r="T180" i="54"/>
  <c r="T96" i="54"/>
  <c r="T33" i="54"/>
  <c r="T243" i="54"/>
  <c r="T138" i="54"/>
  <c r="T222" i="54"/>
  <c r="T306" i="54"/>
  <c r="T75" i="54"/>
  <c r="T327" i="54"/>
  <c r="T159" i="54"/>
  <c r="T12" i="54"/>
  <c r="T264" i="54"/>
  <c r="H48" i="53"/>
  <c r="X327" i="54"/>
  <c r="AD327" i="54" s="1"/>
  <c r="X159" i="54"/>
  <c r="AD159" i="54" s="1"/>
  <c r="AH159" i="54" s="1"/>
  <c r="X54" i="54"/>
  <c r="AD54" i="54" s="1"/>
  <c r="AH54" i="54" s="1"/>
  <c r="X264" i="54"/>
  <c r="AD264" i="54" s="1"/>
  <c r="AH264" i="54" s="1"/>
  <c r="X12" i="54"/>
  <c r="AD12" i="54" s="1"/>
  <c r="AH12" i="54" s="1"/>
  <c r="D49" i="53"/>
  <c r="X117" i="54"/>
  <c r="AD117" i="54" s="1"/>
  <c r="AH117" i="54" s="1"/>
  <c r="X96" i="54"/>
  <c r="AD96" i="54" s="1"/>
  <c r="AH96" i="54" s="1"/>
  <c r="X201" i="54"/>
  <c r="AD201" i="54" s="1"/>
  <c r="AH201" i="54" s="1"/>
  <c r="X33" i="54"/>
  <c r="AD33" i="54" s="1"/>
  <c r="AH33" i="54" s="1"/>
  <c r="G23" i="53"/>
  <c r="F22" i="53"/>
  <c r="E22" i="53"/>
  <c r="X180" i="54"/>
  <c r="AD180" i="54" s="1"/>
  <c r="AH180" i="54" s="1"/>
  <c r="X222" i="54"/>
  <c r="AD222" i="54" s="1"/>
  <c r="AH222" i="54" s="1"/>
  <c r="X285" i="54"/>
  <c r="AD285" i="54" s="1"/>
  <c r="AH285" i="54" s="1"/>
  <c r="X306" i="54"/>
  <c r="AD306" i="54" s="1"/>
  <c r="AH306" i="54" s="1"/>
  <c r="X243" i="54"/>
  <c r="AD243" i="54" s="1"/>
  <c r="AH243" i="54" s="1"/>
  <c r="X75" i="54"/>
  <c r="AD75" i="54" s="1"/>
  <c r="AH75" i="54" s="1"/>
  <c r="X138" i="54"/>
  <c r="AD138" i="54" s="1"/>
  <c r="AH138" i="54" s="1"/>
  <c r="AJ283" i="54"/>
  <c r="AJ284" i="54" s="1"/>
  <c r="AJ303" i="54"/>
  <c r="AJ304" i="54" s="1"/>
  <c r="AJ305" i="54" s="1"/>
  <c r="AJ263" i="54"/>
  <c r="AI303" i="54"/>
  <c r="AI304" i="54" s="1"/>
  <c r="AI305" i="54" s="1"/>
  <c r="AI263" i="54"/>
  <c r="AI283" i="54"/>
  <c r="AI284" i="54" s="1"/>
  <c r="N33" i="53"/>
  <c r="J23" i="53" l="1"/>
  <c r="D23" i="53" s="1"/>
  <c r="I23" i="53"/>
  <c r="X663" i="54"/>
  <c r="AD663" i="54" s="1"/>
  <c r="X621" i="54"/>
  <c r="AD621" i="54" s="1"/>
  <c r="X684" i="54"/>
  <c r="AD684" i="54" s="1"/>
  <c r="X516" i="54"/>
  <c r="AD516" i="54" s="1"/>
  <c r="X495" i="54"/>
  <c r="AD495" i="54" s="1"/>
  <c r="X579" i="54"/>
  <c r="AD579" i="54" s="1"/>
  <c r="X411" i="54"/>
  <c r="AD411" i="54" s="1"/>
  <c r="X642" i="54"/>
  <c r="AD642" i="54" s="1"/>
  <c r="X537" i="54"/>
  <c r="AD537" i="54" s="1"/>
  <c r="X600" i="54"/>
  <c r="AD600" i="54" s="1"/>
  <c r="X474" i="54"/>
  <c r="AD474" i="54" s="1"/>
  <c r="X369" i="54"/>
  <c r="AD369" i="54" s="1"/>
  <c r="X432" i="54"/>
  <c r="AD432" i="54" s="1"/>
  <c r="X348" i="54"/>
  <c r="AD348" i="54" s="1"/>
  <c r="X390" i="54"/>
  <c r="AD390" i="54" s="1"/>
  <c r="X453" i="54"/>
  <c r="AD453" i="54" s="1"/>
  <c r="X726" i="54"/>
  <c r="AD726" i="54" s="1"/>
  <c r="X747" i="54"/>
  <c r="AD747" i="54" s="1"/>
  <c r="X558" i="54"/>
  <c r="AD558" i="54" s="1"/>
  <c r="X705" i="54"/>
  <c r="AD705" i="54" s="1"/>
  <c r="E49" i="53"/>
  <c r="G49" i="53"/>
  <c r="I49" i="53" s="1"/>
  <c r="F49" i="53"/>
  <c r="V306" i="54"/>
  <c r="V264" i="54"/>
  <c r="V12" i="54"/>
  <c r="V285" i="54"/>
  <c r="V327" i="54"/>
  <c r="V180" i="54"/>
  <c r="V138" i="54"/>
  <c r="V33" i="54"/>
  <c r="V243" i="54"/>
  <c r="V159" i="54"/>
  <c r="V117" i="54"/>
  <c r="V201" i="54"/>
  <c r="V54" i="54"/>
  <c r="V222" i="54"/>
  <c r="V96" i="54"/>
  <c r="V75" i="54"/>
  <c r="Z54" i="54"/>
  <c r="AE54" i="54" s="1"/>
  <c r="AI54" i="54" s="1"/>
  <c r="Z12" i="54"/>
  <c r="AE12" i="54" s="1"/>
  <c r="AI12" i="54" s="1"/>
  <c r="Z138" i="54"/>
  <c r="AE138" i="54" s="1"/>
  <c r="AI138" i="54" s="1"/>
  <c r="Z201" i="54"/>
  <c r="AE201" i="54" s="1"/>
  <c r="AI201" i="54" s="1"/>
  <c r="H23" i="53"/>
  <c r="K23" i="53" s="1"/>
  <c r="Z285" i="54"/>
  <c r="AE285" i="54" s="1"/>
  <c r="AI285" i="54" s="1"/>
  <c r="Z75" i="54"/>
  <c r="AE75" i="54" s="1"/>
  <c r="AI75" i="54" s="1"/>
  <c r="Z159" i="54"/>
  <c r="AE159" i="54" s="1"/>
  <c r="AI159" i="54" s="1"/>
  <c r="Z96" i="54"/>
  <c r="AE96" i="54" s="1"/>
  <c r="AI96" i="54" s="1"/>
  <c r="Z327" i="54"/>
  <c r="AE327" i="54" s="1"/>
  <c r="Z243" i="54"/>
  <c r="AE243" i="54" s="1"/>
  <c r="AI243" i="54" s="1"/>
  <c r="Z264" i="54"/>
  <c r="AE264" i="54" s="1"/>
  <c r="AI264" i="54" s="1"/>
  <c r="Z33" i="54"/>
  <c r="AE33" i="54" s="1"/>
  <c r="AI33" i="54" s="1"/>
  <c r="Z180" i="54"/>
  <c r="AE180" i="54" s="1"/>
  <c r="AI180" i="54" s="1"/>
  <c r="Z117" i="54"/>
  <c r="AE117" i="54" s="1"/>
  <c r="AI117" i="54" s="1"/>
  <c r="Z306" i="54"/>
  <c r="AE306" i="54" s="1"/>
  <c r="AI306" i="54" s="1"/>
  <c r="Z222" i="54"/>
  <c r="AE222" i="54" s="1"/>
  <c r="AI222" i="54" s="1"/>
  <c r="AB54" i="54"/>
  <c r="AF54" i="54" s="1"/>
  <c r="AJ54" i="54" s="1"/>
  <c r="AB117" i="54"/>
  <c r="AF117" i="54" s="1"/>
  <c r="AJ117" i="54" s="1"/>
  <c r="AB75" i="54"/>
  <c r="AF75" i="54" s="1"/>
  <c r="AJ75" i="54" s="1"/>
  <c r="AB264" i="54"/>
  <c r="AF264" i="54" s="1"/>
  <c r="AJ264" i="54" s="1"/>
  <c r="AB138" i="54"/>
  <c r="AF138" i="54" s="1"/>
  <c r="AJ138" i="54" s="1"/>
  <c r="AB243" i="54"/>
  <c r="AF243" i="54" s="1"/>
  <c r="AJ243" i="54" s="1"/>
  <c r="AB285" i="54"/>
  <c r="AF285" i="54" s="1"/>
  <c r="AJ285" i="54" s="1"/>
  <c r="AB222" i="54"/>
  <c r="AF222" i="54" s="1"/>
  <c r="AJ222" i="54" s="1"/>
  <c r="AB180" i="54"/>
  <c r="AF180" i="54" s="1"/>
  <c r="AJ180" i="54" s="1"/>
  <c r="L23" i="53"/>
  <c r="AB96" i="54"/>
  <c r="AF96" i="54" s="1"/>
  <c r="AJ96" i="54" s="1"/>
  <c r="AB306" i="54"/>
  <c r="AF306" i="54" s="1"/>
  <c r="AJ306" i="54" s="1"/>
  <c r="AB12" i="54"/>
  <c r="AF12" i="54" s="1"/>
  <c r="AJ12" i="54" s="1"/>
  <c r="AB33" i="54"/>
  <c r="AF33" i="54" s="1"/>
  <c r="AJ33" i="54" s="1"/>
  <c r="AB159" i="54"/>
  <c r="AF159" i="54" s="1"/>
  <c r="AJ159" i="54" s="1"/>
  <c r="AB201" i="54"/>
  <c r="AF201" i="54" s="1"/>
  <c r="AJ201" i="54" s="1"/>
  <c r="AB327" i="54"/>
  <c r="AF327" i="54" s="1"/>
  <c r="Z516" i="54" l="1"/>
  <c r="AE516" i="54" s="1"/>
  <c r="Z453" i="54"/>
  <c r="AE453" i="54" s="1"/>
  <c r="Z600" i="54"/>
  <c r="AE600" i="54" s="1"/>
  <c r="Z642" i="54"/>
  <c r="AE642" i="54" s="1"/>
  <c r="Z663" i="54"/>
  <c r="AE663" i="54" s="1"/>
  <c r="Z747" i="54"/>
  <c r="AE747" i="54" s="1"/>
  <c r="Z684" i="54"/>
  <c r="AE684" i="54" s="1"/>
  <c r="Z726" i="54"/>
  <c r="AE726" i="54" s="1"/>
  <c r="Z474" i="54"/>
  <c r="AE474" i="54" s="1"/>
  <c r="Z411" i="54"/>
  <c r="AE411" i="54" s="1"/>
  <c r="Z558" i="54"/>
  <c r="AE558" i="54" s="1"/>
  <c r="Z432" i="54"/>
  <c r="AE432" i="54" s="1"/>
  <c r="Z369" i="54"/>
  <c r="AE369" i="54" s="1"/>
  <c r="Z579" i="54"/>
  <c r="AE579" i="54" s="1"/>
  <c r="Z537" i="54"/>
  <c r="AE537" i="54" s="1"/>
  <c r="Z348" i="54"/>
  <c r="AE348" i="54" s="1"/>
  <c r="Z621" i="54"/>
  <c r="AE621" i="54" s="1"/>
  <c r="Z495" i="54"/>
  <c r="AE495" i="54" s="1"/>
  <c r="Z705" i="54"/>
  <c r="AE705" i="54" s="1"/>
  <c r="Z390" i="54"/>
  <c r="AE390" i="54" s="1"/>
  <c r="AB621" i="54"/>
  <c r="AF621" i="54" s="1"/>
  <c r="AB642" i="54"/>
  <c r="AF642" i="54" s="1"/>
  <c r="AB369" i="54"/>
  <c r="AF369" i="54" s="1"/>
  <c r="AB684" i="54"/>
  <c r="AF684" i="54" s="1"/>
  <c r="AB537" i="54"/>
  <c r="AF537" i="54" s="1"/>
  <c r="AB726" i="54"/>
  <c r="AF726" i="54" s="1"/>
  <c r="AB390" i="54"/>
  <c r="AF390" i="54" s="1"/>
  <c r="AB474" i="54"/>
  <c r="AF474" i="54" s="1"/>
  <c r="AB411" i="54"/>
  <c r="AF411" i="54" s="1"/>
  <c r="AB558" i="54"/>
  <c r="AF558" i="54" s="1"/>
  <c r="AB495" i="54"/>
  <c r="AF495" i="54" s="1"/>
  <c r="AB663" i="54"/>
  <c r="AF663" i="54" s="1"/>
  <c r="AB579" i="54"/>
  <c r="AF579" i="54" s="1"/>
  <c r="AB453" i="54"/>
  <c r="AF453" i="54" s="1"/>
  <c r="AB747" i="54"/>
  <c r="AF747" i="54" s="1"/>
  <c r="AB705" i="54"/>
  <c r="AF705" i="54" s="1"/>
  <c r="AB516" i="54"/>
  <c r="AF516" i="54" s="1"/>
  <c r="AB348" i="54"/>
  <c r="AF348" i="54" s="1"/>
  <c r="AB600" i="54"/>
  <c r="AF600" i="54" s="1"/>
  <c r="AB432" i="54"/>
  <c r="AF432" i="54" s="1"/>
  <c r="H49" i="53"/>
  <c r="V202" i="54"/>
  <c r="V139" i="54"/>
  <c r="V181" i="54"/>
  <c r="V265" i="54"/>
  <c r="V97" i="54"/>
  <c r="V160" i="54"/>
  <c r="V307" i="54"/>
  <c r="V118" i="54"/>
  <c r="V223" i="54"/>
  <c r="V244" i="54"/>
  <c r="V13" i="54"/>
  <c r="V55" i="54"/>
  <c r="V328" i="54"/>
  <c r="V34" i="54"/>
  <c r="V286" i="54"/>
  <c r="V76" i="54"/>
  <c r="R244" i="54"/>
  <c r="R307" i="54"/>
  <c r="R34" i="54"/>
  <c r="R160" i="54"/>
  <c r="R202" i="54"/>
  <c r="R97" i="54"/>
  <c r="R55" i="54"/>
  <c r="R286" i="54"/>
  <c r="R76" i="54"/>
  <c r="R265" i="54"/>
  <c r="R118" i="54"/>
  <c r="R181" i="54"/>
  <c r="R139" i="54"/>
  <c r="R328" i="54"/>
  <c r="R223" i="54"/>
  <c r="R13" i="54"/>
  <c r="X286" i="54" l="1"/>
  <c r="AD286" i="54" s="1"/>
  <c r="AH286" i="54" s="1"/>
  <c r="X139" i="54"/>
  <c r="AD139" i="54" s="1"/>
  <c r="AH139" i="54" s="1"/>
  <c r="X13" i="54"/>
  <c r="AD13" i="54" s="1"/>
  <c r="AH13" i="54" s="1"/>
  <c r="X244" i="54"/>
  <c r="AD244" i="54" s="1"/>
  <c r="AH244" i="54" s="1"/>
  <c r="G24" i="53"/>
  <c r="F23" i="53"/>
  <c r="X118" i="54"/>
  <c r="AD118" i="54" s="1"/>
  <c r="AH118" i="54" s="1"/>
  <c r="X307" i="54"/>
  <c r="AD307" i="54" s="1"/>
  <c r="AH307" i="54" s="1"/>
  <c r="X202" i="54"/>
  <c r="AD202" i="54" s="1"/>
  <c r="AH202" i="54" s="1"/>
  <c r="X34" i="54"/>
  <c r="AD34" i="54" s="1"/>
  <c r="AH34" i="54" s="1"/>
  <c r="X97" i="54"/>
  <c r="AD97" i="54" s="1"/>
  <c r="AH97" i="54" s="1"/>
  <c r="D50" i="53"/>
  <c r="X181" i="54"/>
  <c r="AD181" i="54" s="1"/>
  <c r="AH181" i="54" s="1"/>
  <c r="X76" i="54"/>
  <c r="AD76" i="54" s="1"/>
  <c r="AH76" i="54" s="1"/>
  <c r="X55" i="54"/>
  <c r="AD55" i="54" s="1"/>
  <c r="AH55" i="54" s="1"/>
  <c r="X328" i="54"/>
  <c r="AD328" i="54" s="1"/>
  <c r="X223" i="54"/>
  <c r="AD223" i="54" s="1"/>
  <c r="AH223" i="54" s="1"/>
  <c r="X265" i="54"/>
  <c r="AD265" i="54" s="1"/>
  <c r="AH265" i="54" s="1"/>
  <c r="X160" i="54"/>
  <c r="AD160" i="54" s="1"/>
  <c r="AH160" i="54" s="1"/>
  <c r="E23" i="53"/>
  <c r="T34" i="54"/>
  <c r="T328" i="54"/>
  <c r="T139" i="54"/>
  <c r="T244" i="54"/>
  <c r="T223" i="54"/>
  <c r="T202" i="54"/>
  <c r="T76" i="54"/>
  <c r="T307" i="54"/>
  <c r="T160" i="54"/>
  <c r="T286" i="54"/>
  <c r="T13" i="54"/>
  <c r="T118" i="54"/>
  <c r="T181" i="54"/>
  <c r="T55" i="54"/>
  <c r="T265" i="54"/>
  <c r="T97" i="54"/>
  <c r="O23" i="53"/>
  <c r="J24" i="53" l="1"/>
  <c r="D24" i="53" s="1"/>
  <c r="I24" i="53"/>
  <c r="X517" i="54"/>
  <c r="AD517" i="54" s="1"/>
  <c r="X538" i="54"/>
  <c r="AD538" i="54" s="1"/>
  <c r="X706" i="54"/>
  <c r="AD706" i="54" s="1"/>
  <c r="X622" i="54"/>
  <c r="AD622" i="54" s="1"/>
  <c r="X370" i="54"/>
  <c r="AD370" i="54" s="1"/>
  <c r="X643" i="54"/>
  <c r="AD643" i="54" s="1"/>
  <c r="X559" i="54"/>
  <c r="AD559" i="54" s="1"/>
  <c r="X391" i="54"/>
  <c r="AD391" i="54" s="1"/>
  <c r="X349" i="54"/>
  <c r="AD349" i="54" s="1"/>
  <c r="X475" i="54"/>
  <c r="AD475" i="54" s="1"/>
  <c r="X496" i="54"/>
  <c r="AD496" i="54" s="1"/>
  <c r="X601" i="54"/>
  <c r="AD601" i="54" s="1"/>
  <c r="X580" i="54"/>
  <c r="AD580" i="54" s="1"/>
  <c r="X727" i="54"/>
  <c r="AD727" i="54" s="1"/>
  <c r="X433" i="54"/>
  <c r="AD433" i="54" s="1"/>
  <c r="X412" i="54"/>
  <c r="AD412" i="54" s="1"/>
  <c r="X454" i="54"/>
  <c r="AD454" i="54" s="1"/>
  <c r="X685" i="54"/>
  <c r="AD685" i="54" s="1"/>
  <c r="X664" i="54"/>
  <c r="AD664" i="54" s="1"/>
  <c r="X748" i="54"/>
  <c r="AD748" i="54" s="1"/>
  <c r="R56" i="54"/>
  <c r="R182" i="54"/>
  <c r="R161" i="54"/>
  <c r="R35" i="54"/>
  <c r="R14" i="54"/>
  <c r="R308" i="54"/>
  <c r="R98" i="54"/>
  <c r="R245" i="54"/>
  <c r="R203" i="54"/>
  <c r="R266" i="54"/>
  <c r="R140" i="54"/>
  <c r="R119" i="54"/>
  <c r="R329" i="54"/>
  <c r="R224" i="54"/>
  <c r="R287" i="54"/>
  <c r="R77" i="54"/>
  <c r="Z181" i="54"/>
  <c r="AE181" i="54" s="1"/>
  <c r="AI181" i="54" s="1"/>
  <c r="Z223" i="54"/>
  <c r="AE223" i="54" s="1"/>
  <c r="AI223" i="54" s="1"/>
  <c r="Z244" i="54"/>
  <c r="AE244" i="54" s="1"/>
  <c r="AI244" i="54" s="1"/>
  <c r="Z13" i="54"/>
  <c r="AE13" i="54" s="1"/>
  <c r="AI13" i="54" s="1"/>
  <c r="Z118" i="54"/>
  <c r="AE118" i="54" s="1"/>
  <c r="AI118" i="54" s="1"/>
  <c r="Z328" i="54"/>
  <c r="AE328" i="54" s="1"/>
  <c r="Z76" i="54"/>
  <c r="AE76" i="54" s="1"/>
  <c r="AI76" i="54" s="1"/>
  <c r="Z34" i="54"/>
  <c r="AE34" i="54" s="1"/>
  <c r="AI34" i="54" s="1"/>
  <c r="Z202" i="54"/>
  <c r="AE202" i="54" s="1"/>
  <c r="AI202" i="54" s="1"/>
  <c r="Z307" i="54"/>
  <c r="AE307" i="54" s="1"/>
  <c r="AI307" i="54" s="1"/>
  <c r="H24" i="53"/>
  <c r="K24" i="53" s="1"/>
  <c r="Z55" i="54"/>
  <c r="AE55" i="54" s="1"/>
  <c r="AI55" i="54" s="1"/>
  <c r="Z139" i="54"/>
  <c r="AE139" i="54" s="1"/>
  <c r="AI139" i="54" s="1"/>
  <c r="Z97" i="54"/>
  <c r="AE97" i="54" s="1"/>
  <c r="AI97" i="54" s="1"/>
  <c r="Z265" i="54"/>
  <c r="AE265" i="54" s="1"/>
  <c r="AI265" i="54" s="1"/>
  <c r="Z286" i="54"/>
  <c r="AE286" i="54" s="1"/>
  <c r="AI286" i="54" s="1"/>
  <c r="Z160" i="54"/>
  <c r="AE160" i="54" s="1"/>
  <c r="AI160" i="54" s="1"/>
  <c r="E50" i="53"/>
  <c r="F50" i="53"/>
  <c r="G50" i="53"/>
  <c r="I50" i="53" s="1"/>
  <c r="AB55" i="54"/>
  <c r="AF55" i="54" s="1"/>
  <c r="AJ55" i="54" s="1"/>
  <c r="AB244" i="54"/>
  <c r="AF244" i="54" s="1"/>
  <c r="AJ244" i="54" s="1"/>
  <c r="AB307" i="54"/>
  <c r="AF307" i="54" s="1"/>
  <c r="AJ307" i="54" s="1"/>
  <c r="AB328" i="54"/>
  <c r="AF328" i="54" s="1"/>
  <c r="AB223" i="54"/>
  <c r="AF223" i="54" s="1"/>
  <c r="AJ223" i="54" s="1"/>
  <c r="AB139" i="54"/>
  <c r="AF139" i="54" s="1"/>
  <c r="AJ139" i="54" s="1"/>
  <c r="AB76" i="54"/>
  <c r="AF76" i="54" s="1"/>
  <c r="AJ76" i="54" s="1"/>
  <c r="AB202" i="54"/>
  <c r="AF202" i="54" s="1"/>
  <c r="AJ202" i="54" s="1"/>
  <c r="AB97" i="54"/>
  <c r="AF97" i="54" s="1"/>
  <c r="AJ97" i="54" s="1"/>
  <c r="L24" i="53"/>
  <c r="AB265" i="54"/>
  <c r="AF265" i="54" s="1"/>
  <c r="AJ265" i="54" s="1"/>
  <c r="AB34" i="54"/>
  <c r="AF34" i="54" s="1"/>
  <c r="AJ34" i="54" s="1"/>
  <c r="AB160" i="54"/>
  <c r="AF160" i="54" s="1"/>
  <c r="AJ160" i="54" s="1"/>
  <c r="AB13" i="54"/>
  <c r="AF13" i="54" s="1"/>
  <c r="AJ13" i="54" s="1"/>
  <c r="AB181" i="54"/>
  <c r="AF181" i="54" s="1"/>
  <c r="AJ181" i="54" s="1"/>
  <c r="AB286" i="54"/>
  <c r="AF286" i="54" s="1"/>
  <c r="AJ286" i="54" s="1"/>
  <c r="AB118" i="54"/>
  <c r="AF118" i="54" s="1"/>
  <c r="AJ118" i="54" s="1"/>
  <c r="AB727" i="54" l="1"/>
  <c r="AF727" i="54" s="1"/>
  <c r="AB412" i="54"/>
  <c r="AF412" i="54" s="1"/>
  <c r="AB748" i="54"/>
  <c r="AF748" i="54" s="1"/>
  <c r="AB559" i="54"/>
  <c r="AF559" i="54" s="1"/>
  <c r="AB643" i="54"/>
  <c r="AF643" i="54" s="1"/>
  <c r="AB517" i="54"/>
  <c r="AF517" i="54" s="1"/>
  <c r="AB580" i="54"/>
  <c r="AF580" i="54" s="1"/>
  <c r="AB496" i="54"/>
  <c r="AF496" i="54" s="1"/>
  <c r="AB349" i="54"/>
  <c r="AF349" i="54" s="1"/>
  <c r="AB391" i="54"/>
  <c r="AF391" i="54" s="1"/>
  <c r="AB454" i="54"/>
  <c r="AF454" i="54" s="1"/>
  <c r="AB601" i="54"/>
  <c r="AF601" i="54" s="1"/>
  <c r="AB664" i="54"/>
  <c r="AF664" i="54" s="1"/>
  <c r="AB370" i="54"/>
  <c r="AF370" i="54" s="1"/>
  <c r="AB685" i="54"/>
  <c r="AF685" i="54" s="1"/>
  <c r="AB433" i="54"/>
  <c r="AF433" i="54" s="1"/>
  <c r="AB622" i="54"/>
  <c r="AF622" i="54" s="1"/>
  <c r="AB538" i="54"/>
  <c r="AF538" i="54" s="1"/>
  <c r="AB706" i="54"/>
  <c r="AF706" i="54" s="1"/>
  <c r="AB475" i="54"/>
  <c r="AF475" i="54" s="1"/>
  <c r="Z685" i="54"/>
  <c r="AE685" i="54" s="1"/>
  <c r="Z601" i="54"/>
  <c r="AE601" i="54" s="1"/>
  <c r="Z391" i="54"/>
  <c r="AE391" i="54" s="1"/>
  <c r="Z454" i="54"/>
  <c r="AE454" i="54" s="1"/>
  <c r="Z559" i="54"/>
  <c r="AE559" i="54" s="1"/>
  <c r="Z580" i="54"/>
  <c r="AE580" i="54" s="1"/>
  <c r="Z706" i="54"/>
  <c r="AE706" i="54" s="1"/>
  <c r="Z496" i="54"/>
  <c r="AE496" i="54" s="1"/>
  <c r="Z643" i="54"/>
  <c r="AE643" i="54" s="1"/>
  <c r="Z622" i="54"/>
  <c r="AE622" i="54" s="1"/>
  <c r="Z349" i="54"/>
  <c r="AE349" i="54" s="1"/>
  <c r="Z664" i="54"/>
  <c r="AE664" i="54" s="1"/>
  <c r="Z370" i="54"/>
  <c r="AE370" i="54" s="1"/>
  <c r="Z475" i="54"/>
  <c r="AE475" i="54" s="1"/>
  <c r="Z538" i="54"/>
  <c r="AE538" i="54" s="1"/>
  <c r="Z727" i="54"/>
  <c r="AE727" i="54" s="1"/>
  <c r="Z433" i="54"/>
  <c r="AE433" i="54" s="1"/>
  <c r="Z748" i="54"/>
  <c r="AE748" i="54" s="1"/>
  <c r="Z517" i="54"/>
  <c r="AE517" i="54" s="1"/>
  <c r="Z412" i="54"/>
  <c r="AE412" i="54" s="1"/>
  <c r="X329" i="54"/>
  <c r="AD329" i="54" s="1"/>
  <c r="X182" i="54"/>
  <c r="AD182" i="54" s="1"/>
  <c r="AH182" i="54" s="1"/>
  <c r="X308" i="54"/>
  <c r="AD308" i="54" s="1"/>
  <c r="AH308" i="54" s="1"/>
  <c r="X287" i="54"/>
  <c r="AD287" i="54" s="1"/>
  <c r="AH287" i="54" s="1"/>
  <c r="D51" i="53"/>
  <c r="X77" i="54"/>
  <c r="AD77" i="54" s="1"/>
  <c r="AH77" i="54" s="1"/>
  <c r="X35" i="54"/>
  <c r="AD35" i="54" s="1"/>
  <c r="AH35" i="54" s="1"/>
  <c r="X224" i="54"/>
  <c r="AD224" i="54" s="1"/>
  <c r="AH224" i="54" s="1"/>
  <c r="X56" i="54"/>
  <c r="AD56" i="54" s="1"/>
  <c r="AH56" i="54" s="1"/>
  <c r="G25" i="53"/>
  <c r="X119" i="54"/>
  <c r="AD119" i="54" s="1"/>
  <c r="AH119" i="54" s="1"/>
  <c r="X266" i="54"/>
  <c r="AD266" i="54" s="1"/>
  <c r="AH266" i="54" s="1"/>
  <c r="X245" i="54"/>
  <c r="AD245" i="54" s="1"/>
  <c r="AH245" i="54" s="1"/>
  <c r="X161" i="54"/>
  <c r="AD161" i="54" s="1"/>
  <c r="AH161" i="54" s="1"/>
  <c r="X98" i="54"/>
  <c r="AD98" i="54" s="1"/>
  <c r="AH98" i="54" s="1"/>
  <c r="F24" i="53"/>
  <c r="X14" i="54"/>
  <c r="AD14" i="54" s="1"/>
  <c r="AH14" i="54" s="1"/>
  <c r="X140" i="54"/>
  <c r="AD140" i="54" s="1"/>
  <c r="AH140" i="54" s="1"/>
  <c r="X203" i="54"/>
  <c r="AD203" i="54" s="1"/>
  <c r="AH203" i="54" s="1"/>
  <c r="E24" i="53"/>
  <c r="V329" i="54"/>
  <c r="V119" i="54"/>
  <c r="V56" i="54"/>
  <c r="V245" i="54"/>
  <c r="V203" i="54"/>
  <c r="V140" i="54"/>
  <c r="V224" i="54"/>
  <c r="V35" i="54"/>
  <c r="V308" i="54"/>
  <c r="V77" i="54"/>
  <c r="V266" i="54"/>
  <c r="V98" i="54"/>
  <c r="V14" i="54"/>
  <c r="V182" i="54"/>
  <c r="V287" i="54"/>
  <c r="V161" i="54"/>
  <c r="H50" i="53"/>
  <c r="J25" i="53" l="1"/>
  <c r="D25" i="53" s="1"/>
  <c r="I25" i="53"/>
  <c r="X497" i="54"/>
  <c r="AD497" i="54" s="1"/>
  <c r="X476" i="54"/>
  <c r="AD476" i="54" s="1"/>
  <c r="X581" i="54"/>
  <c r="AD581" i="54" s="1"/>
  <c r="X560" i="54"/>
  <c r="AD560" i="54" s="1"/>
  <c r="X539" i="54"/>
  <c r="AD539" i="54" s="1"/>
  <c r="X455" i="54"/>
  <c r="AD455" i="54" s="1"/>
  <c r="X392" i="54"/>
  <c r="AD392" i="54" s="1"/>
  <c r="X413" i="54"/>
  <c r="AD413" i="54" s="1"/>
  <c r="X434" i="54"/>
  <c r="AD434" i="54" s="1"/>
  <c r="X350" i="54"/>
  <c r="AD350" i="54" s="1"/>
  <c r="X518" i="54"/>
  <c r="AD518" i="54" s="1"/>
  <c r="X623" i="54"/>
  <c r="AD623" i="54" s="1"/>
  <c r="X707" i="54"/>
  <c r="AD707" i="54" s="1"/>
  <c r="X749" i="54"/>
  <c r="AD749" i="54" s="1"/>
  <c r="X686" i="54"/>
  <c r="AD686" i="54" s="1"/>
  <c r="X371" i="54"/>
  <c r="AD371" i="54" s="1"/>
  <c r="X665" i="54"/>
  <c r="AD665" i="54" s="1"/>
  <c r="X644" i="54"/>
  <c r="AD644" i="54" s="1"/>
  <c r="X728" i="54"/>
  <c r="AD728" i="54" s="1"/>
  <c r="X602" i="54"/>
  <c r="AD602" i="54" s="1"/>
  <c r="E51" i="53"/>
  <c r="G51" i="53"/>
  <c r="I51" i="53" s="1"/>
  <c r="F51" i="53"/>
  <c r="Z98" i="54"/>
  <c r="AE98" i="54" s="1"/>
  <c r="AI98" i="54" s="1"/>
  <c r="Z224" i="54"/>
  <c r="AE224" i="54" s="1"/>
  <c r="AI224" i="54" s="1"/>
  <c r="Z14" i="54"/>
  <c r="AE14" i="54" s="1"/>
  <c r="AI14" i="54" s="1"/>
  <c r="Z161" i="54"/>
  <c r="AE161" i="54" s="1"/>
  <c r="AI161" i="54" s="1"/>
  <c r="Z35" i="54"/>
  <c r="AE35" i="54" s="1"/>
  <c r="AI35" i="54" s="1"/>
  <c r="Z56" i="54"/>
  <c r="AE56" i="54" s="1"/>
  <c r="AI56" i="54" s="1"/>
  <c r="Z245" i="54"/>
  <c r="AE245" i="54" s="1"/>
  <c r="AI245" i="54" s="1"/>
  <c r="Z77" i="54"/>
  <c r="AE77" i="54" s="1"/>
  <c r="AI77" i="54" s="1"/>
  <c r="Z203" i="54"/>
  <c r="AE203" i="54" s="1"/>
  <c r="AI203" i="54" s="1"/>
  <c r="Z266" i="54"/>
  <c r="AE266" i="54" s="1"/>
  <c r="AI266" i="54" s="1"/>
  <c r="Z308" i="54"/>
  <c r="AE308" i="54" s="1"/>
  <c r="AI308" i="54" s="1"/>
  <c r="Z119" i="54"/>
  <c r="AE119" i="54" s="1"/>
  <c r="AI119" i="54" s="1"/>
  <c r="Z329" i="54"/>
  <c r="AE329" i="54" s="1"/>
  <c r="Z182" i="54"/>
  <c r="AE182" i="54" s="1"/>
  <c r="AI182" i="54" s="1"/>
  <c r="H25" i="53"/>
  <c r="K25" i="53" s="1"/>
  <c r="Z287" i="54"/>
  <c r="AE287" i="54" s="1"/>
  <c r="AI287" i="54" s="1"/>
  <c r="Z140" i="54"/>
  <c r="AE140" i="54" s="1"/>
  <c r="AI140" i="54" s="1"/>
  <c r="AB245" i="54"/>
  <c r="AF245" i="54" s="1"/>
  <c r="AJ245" i="54" s="1"/>
  <c r="AB119" i="54"/>
  <c r="AF119" i="54" s="1"/>
  <c r="AJ119" i="54" s="1"/>
  <c r="AB308" i="54"/>
  <c r="AF308" i="54" s="1"/>
  <c r="AJ308" i="54" s="1"/>
  <c r="AB140" i="54"/>
  <c r="AF140" i="54" s="1"/>
  <c r="AJ140" i="54" s="1"/>
  <c r="AB266" i="54"/>
  <c r="AF266" i="54" s="1"/>
  <c r="AJ266" i="54" s="1"/>
  <c r="AB56" i="54"/>
  <c r="AF56" i="54" s="1"/>
  <c r="AJ56" i="54" s="1"/>
  <c r="AB161" i="54"/>
  <c r="AF161" i="54" s="1"/>
  <c r="AJ161" i="54" s="1"/>
  <c r="AB182" i="54"/>
  <c r="AF182" i="54" s="1"/>
  <c r="AJ182" i="54" s="1"/>
  <c r="AB329" i="54"/>
  <c r="AF329" i="54" s="1"/>
  <c r="L25" i="53"/>
  <c r="AB224" i="54"/>
  <c r="AF224" i="54" s="1"/>
  <c r="AJ224" i="54" s="1"/>
  <c r="AB287" i="54"/>
  <c r="AF287" i="54" s="1"/>
  <c r="AJ287" i="54" s="1"/>
  <c r="AB203" i="54"/>
  <c r="AF203" i="54" s="1"/>
  <c r="AJ203" i="54" s="1"/>
  <c r="AB35" i="54"/>
  <c r="AF35" i="54" s="1"/>
  <c r="AJ35" i="54" s="1"/>
  <c r="AB98" i="54"/>
  <c r="AF98" i="54" s="1"/>
  <c r="AJ98" i="54" s="1"/>
  <c r="AB14" i="54"/>
  <c r="AF14" i="54" s="1"/>
  <c r="AJ14" i="54" s="1"/>
  <c r="AB77" i="54"/>
  <c r="AF77" i="54" s="1"/>
  <c r="AJ77" i="54" s="1"/>
  <c r="T329" i="54"/>
  <c r="T245" i="54"/>
  <c r="T56" i="54"/>
  <c r="T224" i="54"/>
  <c r="T77" i="54"/>
  <c r="T266" i="54"/>
  <c r="T98" i="54"/>
  <c r="T14" i="54"/>
  <c r="T119" i="54"/>
  <c r="T203" i="54"/>
  <c r="T287" i="54"/>
  <c r="T140" i="54"/>
  <c r="T35" i="54"/>
  <c r="T161" i="54"/>
  <c r="T308" i="54"/>
  <c r="T182" i="54"/>
  <c r="O24" i="53"/>
  <c r="AB371" i="54" l="1"/>
  <c r="AF371" i="54" s="1"/>
  <c r="AB350" i="54"/>
  <c r="AF350" i="54" s="1"/>
  <c r="AB455" i="54"/>
  <c r="AF455" i="54" s="1"/>
  <c r="AB413" i="54"/>
  <c r="AF413" i="54" s="1"/>
  <c r="AB539" i="54"/>
  <c r="AF539" i="54" s="1"/>
  <c r="AB623" i="54"/>
  <c r="AF623" i="54" s="1"/>
  <c r="AB707" i="54"/>
  <c r="AF707" i="54" s="1"/>
  <c r="AB518" i="54"/>
  <c r="AF518" i="54" s="1"/>
  <c r="AB665" i="54"/>
  <c r="AF665" i="54" s="1"/>
  <c r="AB476" i="54"/>
  <c r="AF476" i="54" s="1"/>
  <c r="AB686" i="54"/>
  <c r="AF686" i="54" s="1"/>
  <c r="AB602" i="54"/>
  <c r="AF602" i="54" s="1"/>
  <c r="AB728" i="54"/>
  <c r="AF728" i="54" s="1"/>
  <c r="AB392" i="54"/>
  <c r="AF392" i="54" s="1"/>
  <c r="AB497" i="54"/>
  <c r="AF497" i="54" s="1"/>
  <c r="AB749" i="54"/>
  <c r="AF749" i="54" s="1"/>
  <c r="AB581" i="54"/>
  <c r="AF581" i="54" s="1"/>
  <c r="AB560" i="54"/>
  <c r="AF560" i="54" s="1"/>
  <c r="AB434" i="54"/>
  <c r="AF434" i="54" s="1"/>
  <c r="AB644" i="54"/>
  <c r="AF644" i="54" s="1"/>
  <c r="Z518" i="54"/>
  <c r="AE518" i="54" s="1"/>
  <c r="Z455" i="54"/>
  <c r="AE455" i="54" s="1"/>
  <c r="Z413" i="54"/>
  <c r="AE413" i="54" s="1"/>
  <c r="Z476" i="54"/>
  <c r="AE476" i="54" s="1"/>
  <c r="Z497" i="54"/>
  <c r="AE497" i="54" s="1"/>
  <c r="Z707" i="54"/>
  <c r="AE707" i="54" s="1"/>
  <c r="Z392" i="54"/>
  <c r="AE392" i="54" s="1"/>
  <c r="Z665" i="54"/>
  <c r="AE665" i="54" s="1"/>
  <c r="Z350" i="54"/>
  <c r="AE350" i="54" s="1"/>
  <c r="Z749" i="54"/>
  <c r="AE749" i="54" s="1"/>
  <c r="Z434" i="54"/>
  <c r="AE434" i="54" s="1"/>
  <c r="Z371" i="54"/>
  <c r="AE371" i="54" s="1"/>
  <c r="Z728" i="54"/>
  <c r="AE728" i="54" s="1"/>
  <c r="Z539" i="54"/>
  <c r="AE539" i="54" s="1"/>
  <c r="Z581" i="54"/>
  <c r="AE581" i="54" s="1"/>
  <c r="Z560" i="54"/>
  <c r="AE560" i="54" s="1"/>
  <c r="Z602" i="54"/>
  <c r="AE602" i="54" s="1"/>
  <c r="Z623" i="54"/>
  <c r="AE623" i="54" s="1"/>
  <c r="Z644" i="54"/>
  <c r="AE644" i="54" s="1"/>
  <c r="Z686" i="54"/>
  <c r="AE686" i="54" s="1"/>
  <c r="R183" i="54"/>
  <c r="R330" i="54"/>
  <c r="R267" i="54"/>
  <c r="R99" i="54"/>
  <c r="R204" i="54"/>
  <c r="R120" i="54"/>
  <c r="R288" i="54"/>
  <c r="R57" i="54"/>
  <c r="R246" i="54"/>
  <c r="R309" i="54"/>
  <c r="R36" i="54"/>
  <c r="R225" i="54"/>
  <c r="R141" i="54"/>
  <c r="R15" i="54"/>
  <c r="R78" i="54"/>
  <c r="R162" i="54"/>
  <c r="H51" i="53"/>
  <c r="O42" i="53"/>
  <c r="T225" i="54" l="1"/>
  <c r="T309" i="54"/>
  <c r="T141" i="54"/>
  <c r="T57" i="54"/>
  <c r="T204" i="54"/>
  <c r="T288" i="54"/>
  <c r="O25" i="53"/>
  <c r="T78" i="54"/>
  <c r="T162" i="54"/>
  <c r="T15" i="54"/>
  <c r="T246" i="54"/>
  <c r="T120" i="54"/>
  <c r="T183" i="54"/>
  <c r="T267" i="54"/>
  <c r="T36" i="54"/>
  <c r="T330" i="54"/>
  <c r="T99" i="54"/>
  <c r="X57" i="54"/>
  <c r="AD57" i="54" s="1"/>
  <c r="AH57" i="54" s="1"/>
  <c r="X183" i="54"/>
  <c r="AD183" i="54" s="1"/>
  <c r="AH183" i="54" s="1"/>
  <c r="X78" i="54"/>
  <c r="AD78" i="54" s="1"/>
  <c r="AH78" i="54" s="1"/>
  <c r="X99" i="54"/>
  <c r="AD99" i="54" s="1"/>
  <c r="AH99" i="54" s="1"/>
  <c r="X288" i="54"/>
  <c r="AD288" i="54" s="1"/>
  <c r="AH288" i="54" s="1"/>
  <c r="X120" i="54"/>
  <c r="AD120" i="54" s="1"/>
  <c r="AH120" i="54" s="1"/>
  <c r="X141" i="54"/>
  <c r="AD141" i="54" s="1"/>
  <c r="AH141" i="54" s="1"/>
  <c r="X15" i="54"/>
  <c r="AD15" i="54" s="1"/>
  <c r="AH15" i="54" s="1"/>
  <c r="X162" i="54"/>
  <c r="AD162" i="54" s="1"/>
  <c r="AH162" i="54" s="1"/>
  <c r="X267" i="54"/>
  <c r="AD267" i="54" s="1"/>
  <c r="AH267" i="54" s="1"/>
  <c r="G26" i="53"/>
  <c r="E25" i="53"/>
  <c r="X36" i="54"/>
  <c r="AD36" i="54" s="1"/>
  <c r="AH36" i="54" s="1"/>
  <c r="D52" i="53"/>
  <c r="X246" i="54"/>
  <c r="AD246" i="54" s="1"/>
  <c r="AH246" i="54" s="1"/>
  <c r="X225" i="54"/>
  <c r="AD225" i="54" s="1"/>
  <c r="AH225" i="54" s="1"/>
  <c r="X330" i="54"/>
  <c r="AD330" i="54" s="1"/>
  <c r="X309" i="54"/>
  <c r="AD309" i="54" s="1"/>
  <c r="AH309" i="54" s="1"/>
  <c r="F25" i="53"/>
  <c r="X204" i="54"/>
  <c r="AD204" i="54" s="1"/>
  <c r="AH204" i="54" s="1"/>
  <c r="V57" i="54"/>
  <c r="V309" i="54"/>
  <c r="V141" i="54"/>
  <c r="V225" i="54"/>
  <c r="V99" i="54"/>
  <c r="V288" i="54"/>
  <c r="V15" i="54"/>
  <c r="V78" i="54"/>
  <c r="V183" i="54"/>
  <c r="V120" i="54"/>
  <c r="V162" i="54"/>
  <c r="V36" i="54"/>
  <c r="V267" i="54"/>
  <c r="V330" i="54"/>
  <c r="V246" i="54"/>
  <c r="V204" i="54"/>
  <c r="J26" i="53" l="1"/>
  <c r="D26" i="53" s="1"/>
  <c r="I26" i="53"/>
  <c r="X750" i="54"/>
  <c r="AD750" i="54" s="1"/>
  <c r="X498" i="54"/>
  <c r="AD498" i="54" s="1"/>
  <c r="X393" i="54"/>
  <c r="AD393" i="54" s="1"/>
  <c r="X582" i="54"/>
  <c r="AD582" i="54" s="1"/>
  <c r="X687" i="54"/>
  <c r="AD687" i="54" s="1"/>
  <c r="X729" i="54"/>
  <c r="AD729" i="54" s="1"/>
  <c r="X435" i="54"/>
  <c r="AD435" i="54" s="1"/>
  <c r="X603" i="54"/>
  <c r="AD603" i="54" s="1"/>
  <c r="X519" i="54"/>
  <c r="AD519" i="54" s="1"/>
  <c r="X666" i="54"/>
  <c r="AD666" i="54" s="1"/>
  <c r="X477" i="54"/>
  <c r="AD477" i="54" s="1"/>
  <c r="X540" i="54"/>
  <c r="AD540" i="54" s="1"/>
  <c r="X372" i="54"/>
  <c r="AD372" i="54" s="1"/>
  <c r="X456" i="54"/>
  <c r="AD456" i="54" s="1"/>
  <c r="X414" i="54"/>
  <c r="AD414" i="54" s="1"/>
  <c r="X351" i="54"/>
  <c r="AD351" i="54" s="1"/>
  <c r="X561" i="54"/>
  <c r="AD561" i="54" s="1"/>
  <c r="X624" i="54"/>
  <c r="AD624" i="54" s="1"/>
  <c r="X645" i="54"/>
  <c r="AD645" i="54" s="1"/>
  <c r="X708" i="54"/>
  <c r="AD708" i="54" s="1"/>
  <c r="AB183" i="54"/>
  <c r="AF183" i="54" s="1"/>
  <c r="AJ183" i="54" s="1"/>
  <c r="AB36" i="54"/>
  <c r="AF36" i="54" s="1"/>
  <c r="AJ36" i="54" s="1"/>
  <c r="AB309" i="54"/>
  <c r="AF309" i="54" s="1"/>
  <c r="AJ309" i="54" s="1"/>
  <c r="AB162" i="54"/>
  <c r="AF162" i="54" s="1"/>
  <c r="AJ162" i="54" s="1"/>
  <c r="AB15" i="54"/>
  <c r="AF15" i="54" s="1"/>
  <c r="AJ15" i="54" s="1"/>
  <c r="AB204" i="54"/>
  <c r="AF204" i="54" s="1"/>
  <c r="AJ204" i="54" s="1"/>
  <c r="AB246" i="54"/>
  <c r="AF246" i="54" s="1"/>
  <c r="AJ246" i="54" s="1"/>
  <c r="AB57" i="54"/>
  <c r="AF57" i="54" s="1"/>
  <c r="AJ57" i="54" s="1"/>
  <c r="AB99" i="54"/>
  <c r="AF99" i="54" s="1"/>
  <c r="AJ99" i="54" s="1"/>
  <c r="L26" i="53"/>
  <c r="AB330" i="54"/>
  <c r="AF330" i="54" s="1"/>
  <c r="AB141" i="54"/>
  <c r="AF141" i="54" s="1"/>
  <c r="AJ141" i="54" s="1"/>
  <c r="AB225" i="54"/>
  <c r="AF225" i="54" s="1"/>
  <c r="AJ225" i="54" s="1"/>
  <c r="AB267" i="54"/>
  <c r="AF267" i="54" s="1"/>
  <c r="AJ267" i="54" s="1"/>
  <c r="AB78" i="54"/>
  <c r="AF78" i="54" s="1"/>
  <c r="AJ78" i="54" s="1"/>
  <c r="AB120" i="54"/>
  <c r="AF120" i="54" s="1"/>
  <c r="AJ120" i="54" s="1"/>
  <c r="AB288" i="54"/>
  <c r="AF288" i="54" s="1"/>
  <c r="AJ288" i="54" s="1"/>
  <c r="G52" i="53"/>
  <c r="I52" i="53" s="1"/>
  <c r="E52" i="53"/>
  <c r="F52" i="53"/>
  <c r="Z120" i="54"/>
  <c r="AE120" i="54" s="1"/>
  <c r="AI120" i="54" s="1"/>
  <c r="Z225" i="54"/>
  <c r="AE225" i="54" s="1"/>
  <c r="AI225" i="54" s="1"/>
  <c r="Z267" i="54"/>
  <c r="AE267" i="54" s="1"/>
  <c r="AI267" i="54" s="1"/>
  <c r="Z36" i="54"/>
  <c r="AE36" i="54" s="1"/>
  <c r="AI36" i="54" s="1"/>
  <c r="Z204" i="54"/>
  <c r="AE204" i="54" s="1"/>
  <c r="AI204" i="54" s="1"/>
  <c r="Z183" i="54"/>
  <c r="AE183" i="54" s="1"/>
  <c r="AI183" i="54" s="1"/>
  <c r="Z99" i="54"/>
  <c r="AE99" i="54" s="1"/>
  <c r="AI99" i="54" s="1"/>
  <c r="Z162" i="54"/>
  <c r="AE162" i="54" s="1"/>
  <c r="AI162" i="54" s="1"/>
  <c r="Z57" i="54"/>
  <c r="AE57" i="54" s="1"/>
  <c r="AI57" i="54" s="1"/>
  <c r="Z288" i="54"/>
  <c r="AE288" i="54" s="1"/>
  <c r="AI288" i="54" s="1"/>
  <c r="Z141" i="54"/>
  <c r="AE141" i="54" s="1"/>
  <c r="AI141" i="54" s="1"/>
  <c r="Z246" i="54"/>
  <c r="AE246" i="54" s="1"/>
  <c r="AI246" i="54" s="1"/>
  <c r="Z330" i="54"/>
  <c r="AE330" i="54" s="1"/>
  <c r="Z15" i="54"/>
  <c r="AE15" i="54" s="1"/>
  <c r="AI15" i="54" s="1"/>
  <c r="H26" i="53"/>
  <c r="K26" i="53" s="1"/>
  <c r="Z309" i="54"/>
  <c r="AE309" i="54" s="1"/>
  <c r="AI309" i="54" s="1"/>
  <c r="Z78" i="54"/>
  <c r="AE78" i="54" s="1"/>
  <c r="AI78" i="54" s="1"/>
  <c r="AB687" i="54" l="1"/>
  <c r="AF687" i="54" s="1"/>
  <c r="AB603" i="54"/>
  <c r="AF603" i="54" s="1"/>
  <c r="AB645" i="54"/>
  <c r="AF645" i="54" s="1"/>
  <c r="AB666" i="54"/>
  <c r="AF666" i="54" s="1"/>
  <c r="AB729" i="54"/>
  <c r="AF729" i="54" s="1"/>
  <c r="AB708" i="54"/>
  <c r="AF708" i="54" s="1"/>
  <c r="AB624" i="54"/>
  <c r="AF624" i="54" s="1"/>
  <c r="AB456" i="54"/>
  <c r="AF456" i="54" s="1"/>
  <c r="AB561" i="54"/>
  <c r="AF561" i="54" s="1"/>
  <c r="AB750" i="54"/>
  <c r="AF750" i="54" s="1"/>
  <c r="AB393" i="54"/>
  <c r="AF393" i="54" s="1"/>
  <c r="AB372" i="54"/>
  <c r="AF372" i="54" s="1"/>
  <c r="AB477" i="54"/>
  <c r="AF477" i="54" s="1"/>
  <c r="AB582" i="54"/>
  <c r="AF582" i="54" s="1"/>
  <c r="AB519" i="54"/>
  <c r="AF519" i="54" s="1"/>
  <c r="AB498" i="54"/>
  <c r="AF498" i="54" s="1"/>
  <c r="AB435" i="54"/>
  <c r="AF435" i="54" s="1"/>
  <c r="AB351" i="54"/>
  <c r="AF351" i="54" s="1"/>
  <c r="AB540" i="54"/>
  <c r="AF540" i="54" s="1"/>
  <c r="AB414" i="54"/>
  <c r="AF414" i="54" s="1"/>
  <c r="Z603" i="54"/>
  <c r="AE603" i="54" s="1"/>
  <c r="Z435" i="54"/>
  <c r="AE435" i="54" s="1"/>
  <c r="Z666" i="54"/>
  <c r="AE666" i="54" s="1"/>
  <c r="Z498" i="54"/>
  <c r="AE498" i="54" s="1"/>
  <c r="Z624" i="54"/>
  <c r="AE624" i="54" s="1"/>
  <c r="Z393" i="54"/>
  <c r="AE393" i="54" s="1"/>
  <c r="Z687" i="54"/>
  <c r="AE687" i="54" s="1"/>
  <c r="Z477" i="54"/>
  <c r="AE477" i="54" s="1"/>
  <c r="Z750" i="54"/>
  <c r="AE750" i="54" s="1"/>
  <c r="Z645" i="54"/>
  <c r="AE645" i="54" s="1"/>
  <c r="Z351" i="54"/>
  <c r="AE351" i="54" s="1"/>
  <c r="Z729" i="54"/>
  <c r="AE729" i="54" s="1"/>
  <c r="Z414" i="54"/>
  <c r="AE414" i="54" s="1"/>
  <c r="Z456" i="54"/>
  <c r="AE456" i="54" s="1"/>
  <c r="Z708" i="54"/>
  <c r="AE708" i="54" s="1"/>
  <c r="Z519" i="54"/>
  <c r="AE519" i="54" s="1"/>
  <c r="Z561" i="54"/>
  <c r="AE561" i="54" s="1"/>
  <c r="Z582" i="54"/>
  <c r="AE582" i="54" s="1"/>
  <c r="Z540" i="54"/>
  <c r="AE540" i="54" s="1"/>
  <c r="Z372" i="54"/>
  <c r="AE372" i="54" s="1"/>
  <c r="R121" i="54"/>
  <c r="R289" i="54"/>
  <c r="R205" i="54"/>
  <c r="R79" i="54"/>
  <c r="R163" i="54"/>
  <c r="R268" i="54"/>
  <c r="R142" i="54"/>
  <c r="R184" i="54"/>
  <c r="R226" i="54"/>
  <c r="R58" i="54"/>
  <c r="R247" i="54"/>
  <c r="R16" i="54"/>
  <c r="R100" i="54"/>
  <c r="R37" i="54"/>
  <c r="R310" i="54"/>
  <c r="R331" i="54"/>
  <c r="H52" i="53"/>
  <c r="V331" i="54"/>
  <c r="V247" i="54"/>
  <c r="V58" i="54"/>
  <c r="V163" i="54"/>
  <c r="V184" i="54"/>
  <c r="V268" i="54"/>
  <c r="V100" i="54"/>
  <c r="V16" i="54"/>
  <c r="V121" i="54"/>
  <c r="V310" i="54"/>
  <c r="V142" i="54"/>
  <c r="V226" i="54"/>
  <c r="V205" i="54"/>
  <c r="V79" i="54"/>
  <c r="V289" i="54"/>
  <c r="V37" i="54"/>
  <c r="T58" i="54"/>
  <c r="T226" i="54"/>
  <c r="T79" i="54"/>
  <c r="T16" i="54"/>
  <c r="T37" i="54"/>
  <c r="T310" i="54"/>
  <c r="T142" i="54"/>
  <c r="T247" i="54"/>
  <c r="T184" i="54"/>
  <c r="T121" i="54"/>
  <c r="T268" i="54"/>
  <c r="T100" i="54"/>
  <c r="T163" i="54"/>
  <c r="T331" i="54"/>
  <c r="T205" i="54"/>
  <c r="T289" i="54"/>
  <c r="O26" i="53"/>
  <c r="X58" i="54" l="1"/>
  <c r="AD58" i="54" s="1"/>
  <c r="AH58" i="54" s="1"/>
  <c r="X331" i="54"/>
  <c r="AD331" i="54" s="1"/>
  <c r="X79" i="54"/>
  <c r="AD79" i="54" s="1"/>
  <c r="AH79" i="54" s="1"/>
  <c r="X247" i="54"/>
  <c r="AD247" i="54" s="1"/>
  <c r="AH247" i="54" s="1"/>
  <c r="E26" i="53"/>
  <c r="F26" i="53"/>
  <c r="D53" i="53"/>
  <c r="X268" i="54"/>
  <c r="AD268" i="54" s="1"/>
  <c r="AH268" i="54" s="1"/>
  <c r="X184" i="54"/>
  <c r="AD184" i="54" s="1"/>
  <c r="AH184" i="54" s="1"/>
  <c r="X205" i="54"/>
  <c r="AD205" i="54" s="1"/>
  <c r="AH205" i="54" s="1"/>
  <c r="X142" i="54"/>
  <c r="AD142" i="54" s="1"/>
  <c r="AH142" i="54" s="1"/>
  <c r="X100" i="54"/>
  <c r="AD100" i="54" s="1"/>
  <c r="AH100" i="54" s="1"/>
  <c r="X16" i="54"/>
  <c r="AD16" i="54" s="1"/>
  <c r="AH16" i="54" s="1"/>
  <c r="X310" i="54"/>
  <c r="AD310" i="54" s="1"/>
  <c r="AH310" i="54" s="1"/>
  <c r="X289" i="54"/>
  <c r="AD289" i="54" s="1"/>
  <c r="AH289" i="54" s="1"/>
  <c r="X37" i="54"/>
  <c r="AD37" i="54" s="1"/>
  <c r="AH37" i="54" s="1"/>
  <c r="X163" i="54"/>
  <c r="AD163" i="54" s="1"/>
  <c r="AH163" i="54" s="1"/>
  <c r="G27" i="53"/>
  <c r="X121" i="54"/>
  <c r="AD121" i="54" s="1"/>
  <c r="AH121" i="54" s="1"/>
  <c r="X226" i="54"/>
  <c r="AD226" i="54" s="1"/>
  <c r="AH226" i="54" s="1"/>
  <c r="J27" i="53" l="1"/>
  <c r="D27" i="53" s="1"/>
  <c r="I27" i="53"/>
  <c r="X352" i="54"/>
  <c r="AD352" i="54" s="1"/>
  <c r="X394" i="54"/>
  <c r="AD394" i="54" s="1"/>
  <c r="X562" i="54"/>
  <c r="AD562" i="54" s="1"/>
  <c r="X478" i="54"/>
  <c r="AD478" i="54" s="1"/>
  <c r="X646" i="54"/>
  <c r="AD646" i="54" s="1"/>
  <c r="X709" i="54"/>
  <c r="AD709" i="54" s="1"/>
  <c r="X730" i="54"/>
  <c r="AD730" i="54" s="1"/>
  <c r="X415" i="54"/>
  <c r="AD415" i="54" s="1"/>
  <c r="X583" i="54"/>
  <c r="AD583" i="54" s="1"/>
  <c r="X436" i="54"/>
  <c r="AD436" i="54" s="1"/>
  <c r="X667" i="54"/>
  <c r="AD667" i="54" s="1"/>
  <c r="X751" i="54"/>
  <c r="AD751" i="54" s="1"/>
  <c r="X373" i="54"/>
  <c r="AD373" i="54" s="1"/>
  <c r="X457" i="54"/>
  <c r="AD457" i="54" s="1"/>
  <c r="X520" i="54"/>
  <c r="AD520" i="54" s="1"/>
  <c r="X541" i="54"/>
  <c r="AD541" i="54" s="1"/>
  <c r="X604" i="54"/>
  <c r="AD604" i="54" s="1"/>
  <c r="X625" i="54"/>
  <c r="AD625" i="54" s="1"/>
  <c r="X688" i="54"/>
  <c r="AD688" i="54" s="1"/>
  <c r="X499" i="54"/>
  <c r="AD499" i="54" s="1"/>
  <c r="Z247" i="54"/>
  <c r="AE247" i="54" s="1"/>
  <c r="AI247" i="54" s="1"/>
  <c r="Z58" i="54"/>
  <c r="AE58" i="54" s="1"/>
  <c r="AI58" i="54" s="1"/>
  <c r="Z16" i="54"/>
  <c r="AE16" i="54" s="1"/>
  <c r="AI16" i="54" s="1"/>
  <c r="Z226" i="54"/>
  <c r="AE226" i="54" s="1"/>
  <c r="AI226" i="54" s="1"/>
  <c r="Z268" i="54"/>
  <c r="AE268" i="54" s="1"/>
  <c r="AI268" i="54" s="1"/>
  <c r="Z142" i="54"/>
  <c r="AE142" i="54" s="1"/>
  <c r="AI142" i="54" s="1"/>
  <c r="Z100" i="54"/>
  <c r="AE100" i="54" s="1"/>
  <c r="AI100" i="54" s="1"/>
  <c r="Z205" i="54"/>
  <c r="AE205" i="54" s="1"/>
  <c r="AI205" i="54" s="1"/>
  <c r="Z163" i="54"/>
  <c r="AE163" i="54" s="1"/>
  <c r="AI163" i="54" s="1"/>
  <c r="H27" i="53"/>
  <c r="K27" i="53" s="1"/>
  <c r="Z184" i="54"/>
  <c r="AE184" i="54" s="1"/>
  <c r="AI184" i="54" s="1"/>
  <c r="Z79" i="54"/>
  <c r="AE79" i="54" s="1"/>
  <c r="AI79" i="54" s="1"/>
  <c r="Z310" i="54"/>
  <c r="AE310" i="54" s="1"/>
  <c r="AI310" i="54" s="1"/>
  <c r="Z121" i="54"/>
  <c r="AE121" i="54" s="1"/>
  <c r="AI121" i="54" s="1"/>
  <c r="Z331" i="54"/>
  <c r="AE331" i="54" s="1"/>
  <c r="Z289" i="54"/>
  <c r="AE289" i="54" s="1"/>
  <c r="AI289" i="54" s="1"/>
  <c r="Z37" i="54"/>
  <c r="AE37" i="54" s="1"/>
  <c r="AI37" i="54" s="1"/>
  <c r="AB268" i="54"/>
  <c r="AF268" i="54" s="1"/>
  <c r="AJ268" i="54" s="1"/>
  <c r="AB121" i="54"/>
  <c r="AF121" i="54" s="1"/>
  <c r="AJ121" i="54" s="1"/>
  <c r="AB247" i="54"/>
  <c r="AF247" i="54" s="1"/>
  <c r="AJ247" i="54" s="1"/>
  <c r="AB100" i="54"/>
  <c r="AF100" i="54" s="1"/>
  <c r="AJ100" i="54" s="1"/>
  <c r="AB163" i="54"/>
  <c r="AF163" i="54" s="1"/>
  <c r="AJ163" i="54" s="1"/>
  <c r="AB37" i="54"/>
  <c r="AF37" i="54" s="1"/>
  <c r="AJ37" i="54" s="1"/>
  <c r="AB289" i="54"/>
  <c r="AF289" i="54" s="1"/>
  <c r="AJ289" i="54" s="1"/>
  <c r="AB79" i="54"/>
  <c r="AF79" i="54" s="1"/>
  <c r="AJ79" i="54" s="1"/>
  <c r="AB16" i="54"/>
  <c r="AF16" i="54" s="1"/>
  <c r="AJ16" i="54" s="1"/>
  <c r="AB226" i="54"/>
  <c r="AF226" i="54" s="1"/>
  <c r="AJ226" i="54" s="1"/>
  <c r="AB205" i="54"/>
  <c r="AF205" i="54" s="1"/>
  <c r="AJ205" i="54" s="1"/>
  <c r="AB331" i="54"/>
  <c r="AF331" i="54" s="1"/>
  <c r="AB184" i="54"/>
  <c r="AF184" i="54" s="1"/>
  <c r="AJ184" i="54" s="1"/>
  <c r="AB142" i="54"/>
  <c r="AF142" i="54" s="1"/>
  <c r="AJ142" i="54" s="1"/>
  <c r="AB310" i="54"/>
  <c r="AF310" i="54" s="1"/>
  <c r="AJ310" i="54" s="1"/>
  <c r="AB58" i="54"/>
  <c r="AF58" i="54" s="1"/>
  <c r="AJ58" i="54" s="1"/>
  <c r="L27" i="53"/>
  <c r="R206" i="54"/>
  <c r="R101" i="54"/>
  <c r="R80" i="54"/>
  <c r="R59" i="54"/>
  <c r="R185" i="54"/>
  <c r="R143" i="54"/>
  <c r="R311" i="54"/>
  <c r="R227" i="54"/>
  <c r="R332" i="54"/>
  <c r="R122" i="54"/>
  <c r="R164" i="54"/>
  <c r="R290" i="54"/>
  <c r="R269" i="54"/>
  <c r="R17" i="54"/>
  <c r="R248" i="54"/>
  <c r="R38" i="54"/>
  <c r="G53" i="53"/>
  <c r="I53" i="53" s="1"/>
  <c r="F53" i="53"/>
  <c r="E53" i="53"/>
  <c r="Z415" i="54" l="1"/>
  <c r="AE415" i="54" s="1"/>
  <c r="Z709" i="54"/>
  <c r="AE709" i="54" s="1"/>
  <c r="Z436" i="54"/>
  <c r="AE436" i="54" s="1"/>
  <c r="Z373" i="54"/>
  <c r="AE373" i="54" s="1"/>
  <c r="Z688" i="54"/>
  <c r="AE688" i="54" s="1"/>
  <c r="Z730" i="54"/>
  <c r="AE730" i="54" s="1"/>
  <c r="Z625" i="54"/>
  <c r="AE625" i="54" s="1"/>
  <c r="Z751" i="54"/>
  <c r="AE751" i="54" s="1"/>
  <c r="Z646" i="54"/>
  <c r="AE646" i="54" s="1"/>
  <c r="Z520" i="54"/>
  <c r="AE520" i="54" s="1"/>
  <c r="Z499" i="54"/>
  <c r="AE499" i="54" s="1"/>
  <c r="Z667" i="54"/>
  <c r="AE667" i="54" s="1"/>
  <c r="Z562" i="54"/>
  <c r="AE562" i="54" s="1"/>
  <c r="Z394" i="54"/>
  <c r="AE394" i="54" s="1"/>
  <c r="Z583" i="54"/>
  <c r="AE583" i="54" s="1"/>
  <c r="Z478" i="54"/>
  <c r="AE478" i="54" s="1"/>
  <c r="Z604" i="54"/>
  <c r="AE604" i="54" s="1"/>
  <c r="Z457" i="54"/>
  <c r="AE457" i="54" s="1"/>
  <c r="Z541" i="54"/>
  <c r="AE541" i="54" s="1"/>
  <c r="Z352" i="54"/>
  <c r="AE352" i="54" s="1"/>
  <c r="AB583" i="54"/>
  <c r="AF583" i="54" s="1"/>
  <c r="AB646" i="54"/>
  <c r="AF646" i="54" s="1"/>
  <c r="AB457" i="54"/>
  <c r="AF457" i="54" s="1"/>
  <c r="AB394" i="54"/>
  <c r="AF394" i="54" s="1"/>
  <c r="AB751" i="54"/>
  <c r="AF751" i="54" s="1"/>
  <c r="AB625" i="54"/>
  <c r="AF625" i="54" s="1"/>
  <c r="AB352" i="54"/>
  <c r="AF352" i="54" s="1"/>
  <c r="AB688" i="54"/>
  <c r="AF688" i="54" s="1"/>
  <c r="AB604" i="54"/>
  <c r="AF604" i="54" s="1"/>
  <c r="AB520" i="54"/>
  <c r="AF520" i="54" s="1"/>
  <c r="AB562" i="54"/>
  <c r="AF562" i="54" s="1"/>
  <c r="AB709" i="54"/>
  <c r="AF709" i="54" s="1"/>
  <c r="AB415" i="54"/>
  <c r="AF415" i="54" s="1"/>
  <c r="AB373" i="54"/>
  <c r="AF373" i="54" s="1"/>
  <c r="AB436" i="54"/>
  <c r="AF436" i="54" s="1"/>
  <c r="AB499" i="54"/>
  <c r="AF499" i="54" s="1"/>
  <c r="AB667" i="54"/>
  <c r="AF667" i="54" s="1"/>
  <c r="AB541" i="54"/>
  <c r="AF541" i="54" s="1"/>
  <c r="AB730" i="54"/>
  <c r="AF730" i="54" s="1"/>
  <c r="AB478" i="54"/>
  <c r="AF478" i="54" s="1"/>
  <c r="X332" i="54"/>
  <c r="AD332" i="54" s="1"/>
  <c r="X290" i="54"/>
  <c r="AD290" i="54" s="1"/>
  <c r="AH290" i="54" s="1"/>
  <c r="X227" i="54"/>
  <c r="AD227" i="54" s="1"/>
  <c r="AH227" i="54" s="1"/>
  <c r="X248" i="54"/>
  <c r="AD248" i="54" s="1"/>
  <c r="AH248" i="54" s="1"/>
  <c r="F27" i="53"/>
  <c r="X164" i="54"/>
  <c r="AD164" i="54" s="1"/>
  <c r="AH164" i="54" s="1"/>
  <c r="G28" i="53"/>
  <c r="X101" i="54"/>
  <c r="AD101" i="54" s="1"/>
  <c r="AH101" i="54" s="1"/>
  <c r="X122" i="54"/>
  <c r="AD122" i="54" s="1"/>
  <c r="AH122" i="54" s="1"/>
  <c r="X38" i="54"/>
  <c r="AD38" i="54" s="1"/>
  <c r="AH38" i="54" s="1"/>
  <c r="X80" i="54"/>
  <c r="AD80" i="54" s="1"/>
  <c r="AH80" i="54" s="1"/>
  <c r="D54" i="53"/>
  <c r="X185" i="54"/>
  <c r="AD185" i="54" s="1"/>
  <c r="AH185" i="54" s="1"/>
  <c r="X206" i="54"/>
  <c r="AD206" i="54" s="1"/>
  <c r="AH206" i="54" s="1"/>
  <c r="X269" i="54"/>
  <c r="AD269" i="54" s="1"/>
  <c r="AH269" i="54" s="1"/>
  <c r="X59" i="54"/>
  <c r="AD59" i="54" s="1"/>
  <c r="AH59" i="54" s="1"/>
  <c r="X17" i="54"/>
  <c r="AD17" i="54" s="1"/>
  <c r="AH17" i="54" s="1"/>
  <c r="E27" i="53"/>
  <c r="X311" i="54"/>
  <c r="AD311" i="54" s="1"/>
  <c r="AH311" i="54" s="1"/>
  <c r="X143" i="54"/>
  <c r="AD143" i="54" s="1"/>
  <c r="AH143" i="54" s="1"/>
  <c r="T269" i="54"/>
  <c r="T248" i="54"/>
  <c r="T311" i="54"/>
  <c r="T185" i="54"/>
  <c r="T164" i="54"/>
  <c r="T17" i="54"/>
  <c r="T122" i="54"/>
  <c r="T38" i="54"/>
  <c r="T332" i="54"/>
  <c r="T101" i="54"/>
  <c r="T290" i="54"/>
  <c r="T143" i="54"/>
  <c r="T206" i="54"/>
  <c r="T80" i="54"/>
  <c r="T59" i="54"/>
  <c r="T227" i="54"/>
  <c r="O27" i="53"/>
  <c r="H53" i="53"/>
  <c r="J28" i="53" l="1"/>
  <c r="D28" i="53" s="1"/>
  <c r="I28" i="53"/>
  <c r="X395" i="54"/>
  <c r="AD395" i="54" s="1"/>
  <c r="X647" i="54"/>
  <c r="AD647" i="54" s="1"/>
  <c r="X479" i="54"/>
  <c r="AD479" i="54" s="1"/>
  <c r="X710" i="54"/>
  <c r="AD710" i="54" s="1"/>
  <c r="X458" i="54"/>
  <c r="AD458" i="54" s="1"/>
  <c r="X563" i="54"/>
  <c r="AD563" i="54" s="1"/>
  <c r="X731" i="54"/>
  <c r="AD731" i="54" s="1"/>
  <c r="X437" i="54"/>
  <c r="AD437" i="54" s="1"/>
  <c r="X416" i="54"/>
  <c r="AD416" i="54" s="1"/>
  <c r="X584" i="54"/>
  <c r="AD584" i="54" s="1"/>
  <c r="X542" i="54"/>
  <c r="AD542" i="54" s="1"/>
  <c r="X626" i="54"/>
  <c r="AD626" i="54" s="1"/>
  <c r="X353" i="54"/>
  <c r="AD353" i="54" s="1"/>
  <c r="X689" i="54"/>
  <c r="AD689" i="54" s="1"/>
  <c r="X668" i="54"/>
  <c r="AD668" i="54" s="1"/>
  <c r="X752" i="54"/>
  <c r="AD752" i="54" s="1"/>
  <c r="X521" i="54"/>
  <c r="AD521" i="54" s="1"/>
  <c r="X500" i="54"/>
  <c r="AD500" i="54" s="1"/>
  <c r="X605" i="54"/>
  <c r="AD605" i="54" s="1"/>
  <c r="X374" i="54"/>
  <c r="AD374" i="54" s="1"/>
  <c r="Z290" i="54"/>
  <c r="AE290" i="54" s="1"/>
  <c r="AI290" i="54" s="1"/>
  <c r="Z248" i="54"/>
  <c r="AE248" i="54" s="1"/>
  <c r="AI248" i="54" s="1"/>
  <c r="Z101" i="54"/>
  <c r="AE101" i="54" s="1"/>
  <c r="AI101" i="54" s="1"/>
  <c r="Z206" i="54"/>
  <c r="AE206" i="54" s="1"/>
  <c r="AI206" i="54" s="1"/>
  <c r="Z164" i="54"/>
  <c r="AE164" i="54" s="1"/>
  <c r="AI164" i="54" s="1"/>
  <c r="Z311" i="54"/>
  <c r="AE311" i="54" s="1"/>
  <c r="AI311" i="54" s="1"/>
  <c r="H28" i="53"/>
  <c r="K28" i="53" s="1"/>
  <c r="Z59" i="54"/>
  <c r="AE59" i="54" s="1"/>
  <c r="AI59" i="54" s="1"/>
  <c r="Z80" i="54"/>
  <c r="AE80" i="54" s="1"/>
  <c r="AI80" i="54" s="1"/>
  <c r="Z269" i="54"/>
  <c r="AE269" i="54" s="1"/>
  <c r="AI269" i="54" s="1"/>
  <c r="Z332" i="54"/>
  <c r="AE332" i="54" s="1"/>
  <c r="Z38" i="54"/>
  <c r="AE38" i="54" s="1"/>
  <c r="AI38" i="54" s="1"/>
  <c r="Z122" i="54"/>
  <c r="AE122" i="54" s="1"/>
  <c r="AI122" i="54" s="1"/>
  <c r="Z227" i="54"/>
  <c r="AE227" i="54" s="1"/>
  <c r="AI227" i="54" s="1"/>
  <c r="Z17" i="54"/>
  <c r="AE17" i="54" s="1"/>
  <c r="AI17" i="54" s="1"/>
  <c r="Z185" i="54"/>
  <c r="AE185" i="54" s="1"/>
  <c r="AI185" i="54" s="1"/>
  <c r="Z143" i="54"/>
  <c r="AE143" i="54" s="1"/>
  <c r="AI143" i="54" s="1"/>
  <c r="AB59" i="54"/>
  <c r="AF59" i="54" s="1"/>
  <c r="AJ59" i="54" s="1"/>
  <c r="AB143" i="54"/>
  <c r="AF143" i="54" s="1"/>
  <c r="AJ143" i="54" s="1"/>
  <c r="AB101" i="54"/>
  <c r="AF101" i="54" s="1"/>
  <c r="AJ101" i="54" s="1"/>
  <c r="AB332" i="54"/>
  <c r="AF332" i="54" s="1"/>
  <c r="AB227" i="54"/>
  <c r="AF227" i="54" s="1"/>
  <c r="AJ227" i="54" s="1"/>
  <c r="AB38" i="54"/>
  <c r="AF38" i="54" s="1"/>
  <c r="AJ38" i="54" s="1"/>
  <c r="AB206" i="54"/>
  <c r="AF206" i="54" s="1"/>
  <c r="AJ206" i="54" s="1"/>
  <c r="AB80" i="54"/>
  <c r="AF80" i="54" s="1"/>
  <c r="AJ80" i="54" s="1"/>
  <c r="AB185" i="54"/>
  <c r="AF185" i="54" s="1"/>
  <c r="AJ185" i="54" s="1"/>
  <c r="AB122" i="54"/>
  <c r="AF122" i="54" s="1"/>
  <c r="AJ122" i="54" s="1"/>
  <c r="AB311" i="54"/>
  <c r="AF311" i="54" s="1"/>
  <c r="AJ311" i="54" s="1"/>
  <c r="AB269" i="54"/>
  <c r="AF269" i="54" s="1"/>
  <c r="AJ269" i="54" s="1"/>
  <c r="AB248" i="54"/>
  <c r="AF248" i="54" s="1"/>
  <c r="AJ248" i="54" s="1"/>
  <c r="AB17" i="54"/>
  <c r="AF17" i="54" s="1"/>
  <c r="AJ17" i="54" s="1"/>
  <c r="AB290" i="54"/>
  <c r="AF290" i="54" s="1"/>
  <c r="AJ290" i="54" s="1"/>
  <c r="AB164" i="54"/>
  <c r="AF164" i="54" s="1"/>
  <c r="AJ164" i="54" s="1"/>
  <c r="L28" i="53"/>
  <c r="V311" i="54"/>
  <c r="V122" i="54"/>
  <c r="V101" i="54"/>
  <c r="V143" i="54"/>
  <c r="V206" i="54"/>
  <c r="V59" i="54"/>
  <c r="V164" i="54"/>
  <c r="V80" i="54"/>
  <c r="V227" i="54"/>
  <c r="V38" i="54"/>
  <c r="V248" i="54"/>
  <c r="V17" i="54"/>
  <c r="V290" i="54"/>
  <c r="V332" i="54"/>
  <c r="V269" i="54"/>
  <c r="V185" i="54"/>
  <c r="F54" i="53"/>
  <c r="G54" i="53"/>
  <c r="I54" i="53" s="1"/>
  <c r="E54" i="53"/>
  <c r="AB416" i="54" l="1"/>
  <c r="AF416" i="54" s="1"/>
  <c r="AB437" i="54"/>
  <c r="AF437" i="54" s="1"/>
  <c r="AB500" i="54"/>
  <c r="AF500" i="54" s="1"/>
  <c r="AB521" i="54"/>
  <c r="AF521" i="54" s="1"/>
  <c r="AB584" i="54"/>
  <c r="AF584" i="54" s="1"/>
  <c r="AB710" i="54"/>
  <c r="AF710" i="54" s="1"/>
  <c r="AB458" i="54"/>
  <c r="AF458" i="54" s="1"/>
  <c r="AB542" i="54"/>
  <c r="AF542" i="54" s="1"/>
  <c r="AB731" i="54"/>
  <c r="AF731" i="54" s="1"/>
  <c r="AB752" i="54"/>
  <c r="AF752" i="54" s="1"/>
  <c r="AB353" i="54"/>
  <c r="AF353" i="54" s="1"/>
  <c r="AB479" i="54"/>
  <c r="AF479" i="54" s="1"/>
  <c r="AB689" i="54"/>
  <c r="AF689" i="54" s="1"/>
  <c r="AB374" i="54"/>
  <c r="AF374" i="54" s="1"/>
  <c r="AB563" i="54"/>
  <c r="AF563" i="54" s="1"/>
  <c r="AB605" i="54"/>
  <c r="AF605" i="54" s="1"/>
  <c r="AB647" i="54"/>
  <c r="AF647" i="54" s="1"/>
  <c r="AB395" i="54"/>
  <c r="AF395" i="54" s="1"/>
  <c r="AB626" i="54"/>
  <c r="AF626" i="54" s="1"/>
  <c r="AB668" i="54"/>
  <c r="AF668" i="54" s="1"/>
  <c r="Z542" i="54"/>
  <c r="AE542" i="54" s="1"/>
  <c r="Z500" i="54"/>
  <c r="AE500" i="54" s="1"/>
  <c r="Z437" i="54"/>
  <c r="AE437" i="54" s="1"/>
  <c r="Z563" i="54"/>
  <c r="AE563" i="54" s="1"/>
  <c r="Z521" i="54"/>
  <c r="AE521" i="54" s="1"/>
  <c r="Z584" i="54"/>
  <c r="AE584" i="54" s="1"/>
  <c r="Z689" i="54"/>
  <c r="AE689" i="54" s="1"/>
  <c r="Z647" i="54"/>
  <c r="AE647" i="54" s="1"/>
  <c r="Z479" i="54"/>
  <c r="AE479" i="54" s="1"/>
  <c r="Z458" i="54"/>
  <c r="AE458" i="54" s="1"/>
  <c r="Z626" i="54"/>
  <c r="AE626" i="54" s="1"/>
  <c r="Z605" i="54"/>
  <c r="AE605" i="54" s="1"/>
  <c r="Z752" i="54"/>
  <c r="AE752" i="54" s="1"/>
  <c r="Z668" i="54"/>
  <c r="AE668" i="54" s="1"/>
  <c r="Z353" i="54"/>
  <c r="AE353" i="54" s="1"/>
  <c r="Z710" i="54"/>
  <c r="AE710" i="54" s="1"/>
  <c r="Z416" i="54"/>
  <c r="AE416" i="54" s="1"/>
  <c r="Z395" i="54"/>
  <c r="AE395" i="54" s="1"/>
  <c r="Z731" i="54"/>
  <c r="AE731" i="54" s="1"/>
  <c r="Z374" i="54"/>
  <c r="AE374" i="54" s="1"/>
  <c r="R228" i="54"/>
  <c r="R144" i="54"/>
  <c r="R312" i="54"/>
  <c r="R60" i="54"/>
  <c r="R249" i="54"/>
  <c r="R165" i="54"/>
  <c r="R186" i="54"/>
  <c r="R18" i="54"/>
  <c r="R102" i="54"/>
  <c r="R291" i="54"/>
  <c r="R81" i="54"/>
  <c r="R333" i="54"/>
  <c r="R270" i="54"/>
  <c r="R207" i="54"/>
  <c r="R39" i="54"/>
  <c r="R123" i="54"/>
  <c r="H54" i="53"/>
  <c r="V123" i="54" l="1"/>
  <c r="V60" i="54"/>
  <c r="V102" i="54"/>
  <c r="V81" i="54"/>
  <c r="V144" i="54"/>
  <c r="V18" i="54"/>
  <c r="V249" i="54"/>
  <c r="V39" i="54"/>
  <c r="V207" i="54"/>
  <c r="V291" i="54"/>
  <c r="V312" i="54"/>
  <c r="V333" i="54"/>
  <c r="V165" i="54"/>
  <c r="V186" i="54"/>
  <c r="V228" i="54"/>
  <c r="V270" i="54"/>
  <c r="T81" i="54"/>
  <c r="T312" i="54"/>
  <c r="T165" i="54"/>
  <c r="T291" i="54"/>
  <c r="T123" i="54"/>
  <c r="T60" i="54"/>
  <c r="T102" i="54"/>
  <c r="T186" i="54"/>
  <c r="T333" i="54"/>
  <c r="O28" i="53"/>
  <c r="T18" i="54"/>
  <c r="T228" i="54"/>
  <c r="T207" i="54"/>
  <c r="T39" i="54"/>
  <c r="T270" i="54"/>
  <c r="T144" i="54"/>
  <c r="T249" i="54"/>
  <c r="X207" i="54"/>
  <c r="AD207" i="54" s="1"/>
  <c r="AH207" i="54" s="1"/>
  <c r="X39" i="54"/>
  <c r="AD39" i="54" s="1"/>
  <c r="AH39" i="54" s="1"/>
  <c r="X270" i="54"/>
  <c r="AD270" i="54" s="1"/>
  <c r="AH270" i="54" s="1"/>
  <c r="X60" i="54"/>
  <c r="AD60" i="54" s="1"/>
  <c r="AH60" i="54" s="1"/>
  <c r="F28" i="53"/>
  <c r="X144" i="54"/>
  <c r="AD144" i="54" s="1"/>
  <c r="AH144" i="54" s="1"/>
  <c r="X291" i="54"/>
  <c r="AD291" i="54" s="1"/>
  <c r="AH291" i="54" s="1"/>
  <c r="D55" i="53"/>
  <c r="X18" i="54"/>
  <c r="AD18" i="54" s="1"/>
  <c r="AH18" i="54" s="1"/>
  <c r="X102" i="54"/>
  <c r="AD102" i="54" s="1"/>
  <c r="AH102" i="54" s="1"/>
  <c r="X228" i="54"/>
  <c r="AD228" i="54" s="1"/>
  <c r="AH228" i="54" s="1"/>
  <c r="X123" i="54"/>
  <c r="AD123" i="54" s="1"/>
  <c r="AH123" i="54" s="1"/>
  <c r="X165" i="54"/>
  <c r="AD165" i="54" s="1"/>
  <c r="AH165" i="54" s="1"/>
  <c r="X333" i="54"/>
  <c r="AD333" i="54" s="1"/>
  <c r="G29" i="53"/>
  <c r="X186" i="54"/>
  <c r="AD186" i="54" s="1"/>
  <c r="AH186" i="54" s="1"/>
  <c r="X312" i="54"/>
  <c r="AD312" i="54" s="1"/>
  <c r="AH312" i="54" s="1"/>
  <c r="X81" i="54"/>
  <c r="AD81" i="54" s="1"/>
  <c r="AH81" i="54" s="1"/>
  <c r="X249" i="54"/>
  <c r="AD249" i="54" s="1"/>
  <c r="AH249" i="54" s="1"/>
  <c r="E28" i="53"/>
  <c r="J29" i="53" l="1"/>
  <c r="D29" i="53" s="1"/>
  <c r="I29" i="53"/>
  <c r="X627" i="54"/>
  <c r="AD627" i="54" s="1"/>
  <c r="X585" i="54"/>
  <c r="AD585" i="54" s="1"/>
  <c r="X669" i="54"/>
  <c r="AD669" i="54" s="1"/>
  <c r="X543" i="54"/>
  <c r="AD543" i="54" s="1"/>
  <c r="X690" i="54"/>
  <c r="AD690" i="54" s="1"/>
  <c r="X396" i="54"/>
  <c r="AD396" i="54" s="1"/>
  <c r="X501" i="54"/>
  <c r="AD501" i="54" s="1"/>
  <c r="X480" i="54"/>
  <c r="AD480" i="54" s="1"/>
  <c r="X375" i="54"/>
  <c r="AD375" i="54" s="1"/>
  <c r="X459" i="54"/>
  <c r="AD459" i="54" s="1"/>
  <c r="X732" i="54"/>
  <c r="AD732" i="54" s="1"/>
  <c r="X606" i="54"/>
  <c r="AD606" i="54" s="1"/>
  <c r="X438" i="54"/>
  <c r="AD438" i="54" s="1"/>
  <c r="X354" i="54"/>
  <c r="AD354" i="54" s="1"/>
  <c r="X564" i="54"/>
  <c r="AD564" i="54" s="1"/>
  <c r="X648" i="54"/>
  <c r="AD648" i="54" s="1"/>
  <c r="X522" i="54"/>
  <c r="AD522" i="54" s="1"/>
  <c r="X753" i="54"/>
  <c r="AD753" i="54" s="1"/>
  <c r="X711" i="54"/>
  <c r="AD711" i="54" s="1"/>
  <c r="X417" i="54"/>
  <c r="AD417" i="54" s="1"/>
  <c r="Z312" i="54"/>
  <c r="AE312" i="54" s="1"/>
  <c r="AI312" i="54" s="1"/>
  <c r="Z207" i="54"/>
  <c r="AE207" i="54" s="1"/>
  <c r="AI207" i="54" s="1"/>
  <c r="Z165" i="54"/>
  <c r="AE165" i="54" s="1"/>
  <c r="AI165" i="54" s="1"/>
  <c r="Z186" i="54"/>
  <c r="AE186" i="54" s="1"/>
  <c r="AI186" i="54" s="1"/>
  <c r="Z81" i="54"/>
  <c r="AE81" i="54" s="1"/>
  <c r="AI81" i="54" s="1"/>
  <c r="Z144" i="54"/>
  <c r="AE144" i="54" s="1"/>
  <c r="AI144" i="54" s="1"/>
  <c r="Z60" i="54"/>
  <c r="AE60" i="54" s="1"/>
  <c r="AI60" i="54" s="1"/>
  <c r="Z123" i="54"/>
  <c r="AE123" i="54" s="1"/>
  <c r="AI123" i="54" s="1"/>
  <c r="Z291" i="54"/>
  <c r="AE291" i="54" s="1"/>
  <c r="AI291" i="54" s="1"/>
  <c r="Z39" i="54"/>
  <c r="AE39" i="54" s="1"/>
  <c r="AI39" i="54" s="1"/>
  <c r="Z333" i="54"/>
  <c r="AE333" i="54" s="1"/>
  <c r="Z249" i="54"/>
  <c r="AE249" i="54" s="1"/>
  <c r="AI249" i="54" s="1"/>
  <c r="Z18" i="54"/>
  <c r="AE18" i="54" s="1"/>
  <c r="AI18" i="54" s="1"/>
  <c r="Z228" i="54"/>
  <c r="AE228" i="54" s="1"/>
  <c r="AI228" i="54" s="1"/>
  <c r="Z102" i="54"/>
  <c r="AE102" i="54" s="1"/>
  <c r="AI102" i="54" s="1"/>
  <c r="Z270" i="54"/>
  <c r="AE270" i="54" s="1"/>
  <c r="AI270" i="54" s="1"/>
  <c r="H29" i="53"/>
  <c r="K29" i="53" s="1"/>
  <c r="G55" i="53"/>
  <c r="I55" i="53" s="1"/>
  <c r="F55" i="53"/>
  <c r="E55" i="53"/>
  <c r="AB18" i="54"/>
  <c r="AF18" i="54" s="1"/>
  <c r="AJ18" i="54" s="1"/>
  <c r="AB312" i="54"/>
  <c r="AF312" i="54" s="1"/>
  <c r="AJ312" i="54" s="1"/>
  <c r="AB333" i="54"/>
  <c r="AF333" i="54" s="1"/>
  <c r="AB249" i="54"/>
  <c r="AF249" i="54" s="1"/>
  <c r="AJ249" i="54" s="1"/>
  <c r="AB81" i="54"/>
  <c r="AF81" i="54" s="1"/>
  <c r="AJ81" i="54" s="1"/>
  <c r="AB207" i="54"/>
  <c r="AF207" i="54" s="1"/>
  <c r="AJ207" i="54" s="1"/>
  <c r="AB102" i="54"/>
  <c r="AF102" i="54" s="1"/>
  <c r="AJ102" i="54" s="1"/>
  <c r="L29" i="53"/>
  <c r="AB270" i="54"/>
  <c r="AF270" i="54" s="1"/>
  <c r="AJ270" i="54" s="1"/>
  <c r="AB228" i="54"/>
  <c r="AF228" i="54" s="1"/>
  <c r="AJ228" i="54" s="1"/>
  <c r="AB39" i="54"/>
  <c r="AF39" i="54" s="1"/>
  <c r="AJ39" i="54" s="1"/>
  <c r="AB123" i="54"/>
  <c r="AF123" i="54" s="1"/>
  <c r="AJ123" i="54" s="1"/>
  <c r="AB186" i="54"/>
  <c r="AF186" i="54" s="1"/>
  <c r="AJ186" i="54" s="1"/>
  <c r="AB60" i="54"/>
  <c r="AF60" i="54" s="1"/>
  <c r="AJ60" i="54" s="1"/>
  <c r="AB144" i="54"/>
  <c r="AF144" i="54" s="1"/>
  <c r="AJ144" i="54" s="1"/>
  <c r="AB165" i="54"/>
  <c r="AF165" i="54" s="1"/>
  <c r="AJ165" i="54" s="1"/>
  <c r="AB291" i="54"/>
  <c r="AF291" i="54" s="1"/>
  <c r="AJ291" i="54" s="1"/>
  <c r="R24" i="54"/>
  <c r="R129" i="54"/>
  <c r="R213" i="54"/>
  <c r="R297" i="54"/>
  <c r="R45" i="54"/>
  <c r="R150" i="54"/>
  <c r="R234" i="54"/>
  <c r="R87" i="54"/>
  <c r="R171" i="54"/>
  <c r="R255" i="54"/>
  <c r="R108" i="54"/>
  <c r="R192" i="54"/>
  <c r="R276" i="54"/>
  <c r="R318" i="54"/>
  <c r="R339" i="54"/>
  <c r="R66" i="54"/>
  <c r="AB417" i="54" l="1"/>
  <c r="AF417" i="54" s="1"/>
  <c r="AB648" i="54"/>
  <c r="AF648" i="54" s="1"/>
  <c r="AB669" i="54"/>
  <c r="AF669" i="54" s="1"/>
  <c r="AB480" i="54"/>
  <c r="AF480" i="54" s="1"/>
  <c r="AB564" i="54"/>
  <c r="AF564" i="54" s="1"/>
  <c r="AB606" i="54"/>
  <c r="AF606" i="54" s="1"/>
  <c r="AB438" i="54"/>
  <c r="AF438" i="54" s="1"/>
  <c r="AB522" i="54"/>
  <c r="AF522" i="54" s="1"/>
  <c r="AB732" i="54"/>
  <c r="AF732" i="54" s="1"/>
  <c r="AB627" i="54"/>
  <c r="AF627" i="54" s="1"/>
  <c r="AB585" i="54"/>
  <c r="AF585" i="54" s="1"/>
  <c r="AB375" i="54"/>
  <c r="AF375" i="54" s="1"/>
  <c r="AB354" i="54"/>
  <c r="AF354" i="54" s="1"/>
  <c r="AB690" i="54"/>
  <c r="AF690" i="54" s="1"/>
  <c r="AB753" i="54"/>
  <c r="AF753" i="54" s="1"/>
  <c r="AB711" i="54"/>
  <c r="AF711" i="54" s="1"/>
  <c r="AB459" i="54"/>
  <c r="AF459" i="54" s="1"/>
  <c r="AB543" i="54"/>
  <c r="AF543" i="54" s="1"/>
  <c r="AB501" i="54"/>
  <c r="AF501" i="54" s="1"/>
  <c r="AB396" i="54"/>
  <c r="AF396" i="54" s="1"/>
  <c r="Z669" i="54"/>
  <c r="AE669" i="54" s="1"/>
  <c r="Z354" i="54"/>
  <c r="AE354" i="54" s="1"/>
  <c r="Z417" i="54"/>
  <c r="AE417" i="54" s="1"/>
  <c r="Z375" i="54"/>
  <c r="AE375" i="54" s="1"/>
  <c r="Z438" i="54"/>
  <c r="AE438" i="54" s="1"/>
  <c r="Z732" i="54"/>
  <c r="AE732" i="54" s="1"/>
  <c r="Z459" i="54"/>
  <c r="AE459" i="54" s="1"/>
  <c r="Z753" i="54"/>
  <c r="AE753" i="54" s="1"/>
  <c r="Z501" i="54"/>
  <c r="AE501" i="54" s="1"/>
  <c r="Z585" i="54"/>
  <c r="AE585" i="54" s="1"/>
  <c r="Z543" i="54"/>
  <c r="AE543" i="54" s="1"/>
  <c r="Z690" i="54"/>
  <c r="AE690" i="54" s="1"/>
  <c r="Z564" i="54"/>
  <c r="AE564" i="54" s="1"/>
  <c r="Z480" i="54"/>
  <c r="AE480" i="54" s="1"/>
  <c r="Z627" i="54"/>
  <c r="AE627" i="54" s="1"/>
  <c r="Z606" i="54"/>
  <c r="AE606" i="54" s="1"/>
  <c r="Z522" i="54"/>
  <c r="AE522" i="54" s="1"/>
  <c r="Z711" i="54"/>
  <c r="AE711" i="54" s="1"/>
  <c r="Z396" i="54"/>
  <c r="AE396" i="54" s="1"/>
  <c r="Z648" i="54"/>
  <c r="AE648" i="54" s="1"/>
  <c r="V229" i="54"/>
  <c r="V292" i="54"/>
  <c r="V250" i="54"/>
  <c r="V166" i="54"/>
  <c r="V19" i="54"/>
  <c r="V124" i="54"/>
  <c r="V82" i="54"/>
  <c r="V40" i="54"/>
  <c r="V145" i="54"/>
  <c r="V103" i="54"/>
  <c r="V271" i="54"/>
  <c r="V187" i="54"/>
  <c r="V61" i="54"/>
  <c r="V208" i="54"/>
  <c r="V313" i="54"/>
  <c r="V334" i="54"/>
  <c r="R40" i="54"/>
  <c r="R313" i="54"/>
  <c r="R271" i="54"/>
  <c r="R250" i="54"/>
  <c r="R187" i="54"/>
  <c r="R61" i="54"/>
  <c r="R229" i="54"/>
  <c r="R82" i="54"/>
  <c r="R103" i="54"/>
  <c r="R292" i="54"/>
  <c r="R19" i="54"/>
  <c r="R145" i="54"/>
  <c r="R334" i="54"/>
  <c r="R208" i="54"/>
  <c r="R166" i="54"/>
  <c r="R124" i="54"/>
  <c r="H55" i="53"/>
  <c r="T208" i="54"/>
  <c r="T40" i="54"/>
  <c r="T166" i="54"/>
  <c r="T334" i="54"/>
  <c r="O29" i="53"/>
  <c r="T82" i="54"/>
  <c r="T124" i="54"/>
  <c r="T187" i="54"/>
  <c r="T61" i="54"/>
  <c r="T229" i="54"/>
  <c r="T103" i="54"/>
  <c r="T271" i="54"/>
  <c r="T145" i="54"/>
  <c r="T250" i="54"/>
  <c r="T292" i="54"/>
  <c r="T19" i="54"/>
  <c r="T313" i="54"/>
  <c r="T45" i="54"/>
  <c r="T150" i="54"/>
  <c r="T234" i="54"/>
  <c r="T318" i="54"/>
  <c r="T87" i="54"/>
  <c r="T171" i="54"/>
  <c r="T255" i="54"/>
  <c r="T108" i="54"/>
  <c r="T192" i="54"/>
  <c r="T276" i="54"/>
  <c r="T24" i="54"/>
  <c r="T129" i="54"/>
  <c r="T213" i="54"/>
  <c r="T297" i="54"/>
  <c r="T339" i="54"/>
  <c r="T66" i="54"/>
  <c r="V108" i="54"/>
  <c r="V192" i="54"/>
  <c r="V276" i="54"/>
  <c r="V24" i="54"/>
  <c r="V129" i="54"/>
  <c r="V45" i="54"/>
  <c r="V150" i="54"/>
  <c r="V213" i="54"/>
  <c r="V234" i="54"/>
  <c r="V255" i="54"/>
  <c r="V297" i="54"/>
  <c r="V318" i="54"/>
  <c r="V87" i="54"/>
  <c r="V171" i="54"/>
  <c r="V339" i="54"/>
  <c r="V66" i="54"/>
  <c r="X108" i="54"/>
  <c r="AD108" i="54" s="1"/>
  <c r="X24" i="54"/>
  <c r="AD24" i="54" s="1"/>
  <c r="X129" i="54"/>
  <c r="AD129" i="54" s="1"/>
  <c r="X213" i="54"/>
  <c r="AD213" i="54" s="1"/>
  <c r="X45" i="54"/>
  <c r="AD45" i="54" s="1"/>
  <c r="X150" i="54"/>
  <c r="AD150" i="54" s="1"/>
  <c r="X234" i="54"/>
  <c r="AD234" i="54" s="1"/>
  <c r="X171" i="54"/>
  <c r="AD171" i="54" s="1"/>
  <c r="X192" i="54"/>
  <c r="AD192" i="54" s="1"/>
  <c r="X255" i="54"/>
  <c r="AD255" i="54" s="1"/>
  <c r="X276" i="54"/>
  <c r="AD276" i="54" s="1"/>
  <c r="X87" i="54"/>
  <c r="AD87" i="54" s="1"/>
  <c r="X297" i="54"/>
  <c r="AD297" i="54" s="1"/>
  <c r="X318" i="54"/>
  <c r="AD318" i="54" s="1"/>
  <c r="X339" i="54"/>
  <c r="X66" i="54"/>
  <c r="AD66" i="54" s="1"/>
  <c r="X208" i="54" l="1"/>
  <c r="AD208" i="54" s="1"/>
  <c r="AH208" i="54" s="1"/>
  <c r="X40" i="54"/>
  <c r="AD40" i="54" s="1"/>
  <c r="AH40" i="54" s="1"/>
  <c r="X271" i="54"/>
  <c r="AD271" i="54" s="1"/>
  <c r="AH271" i="54" s="1"/>
  <c r="X166" i="54"/>
  <c r="AD166" i="54" s="1"/>
  <c r="AH166" i="54" s="1"/>
  <c r="G30" i="53"/>
  <c r="D56" i="53"/>
  <c r="X145" i="54"/>
  <c r="AD145" i="54" s="1"/>
  <c r="AH145" i="54" s="1"/>
  <c r="X19" i="54"/>
  <c r="AD19" i="54" s="1"/>
  <c r="AH19" i="54" s="1"/>
  <c r="F29" i="53"/>
  <c r="X250" i="54"/>
  <c r="AD250" i="54" s="1"/>
  <c r="AH250" i="54" s="1"/>
  <c r="X229" i="54"/>
  <c r="AD229" i="54" s="1"/>
  <c r="AH229" i="54" s="1"/>
  <c r="X61" i="54"/>
  <c r="AD61" i="54" s="1"/>
  <c r="AH61" i="54" s="1"/>
  <c r="X292" i="54"/>
  <c r="AD292" i="54" s="1"/>
  <c r="AH292" i="54" s="1"/>
  <c r="X313" i="54"/>
  <c r="AD313" i="54" s="1"/>
  <c r="AH313" i="54" s="1"/>
  <c r="X334" i="54"/>
  <c r="AD334" i="54" s="1"/>
  <c r="X124" i="54"/>
  <c r="AD124" i="54" s="1"/>
  <c r="AH124" i="54" s="1"/>
  <c r="X82" i="54"/>
  <c r="AD82" i="54" s="1"/>
  <c r="AH82" i="54" s="1"/>
  <c r="X187" i="54"/>
  <c r="AD187" i="54" s="1"/>
  <c r="AH187" i="54" s="1"/>
  <c r="X103" i="54"/>
  <c r="AD103" i="54" s="1"/>
  <c r="AH103" i="54" s="1"/>
  <c r="E29" i="53"/>
  <c r="AB45" i="54"/>
  <c r="AF45" i="54" s="1"/>
  <c r="AB87" i="54"/>
  <c r="AF87" i="54" s="1"/>
  <c r="AB171" i="54"/>
  <c r="AF171" i="54" s="1"/>
  <c r="AB255" i="54"/>
  <c r="AF255" i="54" s="1"/>
  <c r="AB108" i="54"/>
  <c r="AF108" i="54" s="1"/>
  <c r="AB192" i="54"/>
  <c r="AF192" i="54" s="1"/>
  <c r="AB276" i="54"/>
  <c r="AF276" i="54" s="1"/>
  <c r="AB24" i="54"/>
  <c r="AF24" i="54" s="1"/>
  <c r="AB129" i="54"/>
  <c r="AF129" i="54" s="1"/>
  <c r="AB213" i="54"/>
  <c r="AF213" i="54" s="1"/>
  <c r="AB297" i="54"/>
  <c r="AF297" i="54" s="1"/>
  <c r="AB150" i="54"/>
  <c r="AF150" i="54" s="1"/>
  <c r="AB234" i="54"/>
  <c r="AF234" i="54" s="1"/>
  <c r="AB318" i="54"/>
  <c r="AF318" i="54" s="1"/>
  <c r="AB339" i="54"/>
  <c r="AB66" i="54"/>
  <c r="AF66" i="54" s="1"/>
  <c r="Z108" i="54"/>
  <c r="AE108" i="54" s="1"/>
  <c r="Z192" i="54"/>
  <c r="AE192" i="54" s="1"/>
  <c r="Z276" i="54"/>
  <c r="AE276" i="54" s="1"/>
  <c r="Z87" i="54"/>
  <c r="AE87" i="54" s="1"/>
  <c r="Z171" i="54"/>
  <c r="AE171" i="54" s="1"/>
  <c r="Z255" i="54"/>
  <c r="AE255" i="54" s="1"/>
  <c r="Z24" i="54"/>
  <c r="AE24" i="54" s="1"/>
  <c r="Z45" i="54"/>
  <c r="AE45" i="54" s="1"/>
  <c r="Z129" i="54"/>
  <c r="AE129" i="54" s="1"/>
  <c r="Z150" i="54"/>
  <c r="AE150" i="54" s="1"/>
  <c r="Z213" i="54"/>
  <c r="AE213" i="54" s="1"/>
  <c r="Z234" i="54"/>
  <c r="AE234" i="54" s="1"/>
  <c r="Z297" i="54"/>
  <c r="AE297" i="54" s="1"/>
  <c r="Z318" i="54"/>
  <c r="AE318" i="54" s="1"/>
  <c r="Z339" i="54"/>
  <c r="Z66" i="54"/>
  <c r="AE66" i="54" s="1"/>
  <c r="AD339" i="54"/>
  <c r="J30" i="53" l="1"/>
  <c r="D30" i="53" s="1"/>
  <c r="I30" i="53"/>
  <c r="X649" i="54"/>
  <c r="AD649" i="54" s="1"/>
  <c r="X712" i="54"/>
  <c r="AD712" i="54" s="1"/>
  <c r="X565" i="54"/>
  <c r="AD565" i="54" s="1"/>
  <c r="X397" i="54"/>
  <c r="AD397" i="54" s="1"/>
  <c r="X460" i="54"/>
  <c r="AD460" i="54" s="1"/>
  <c r="X544" i="54"/>
  <c r="AD544" i="54" s="1"/>
  <c r="X355" i="54"/>
  <c r="AD355" i="54" s="1"/>
  <c r="X607" i="54"/>
  <c r="AD607" i="54" s="1"/>
  <c r="X586" i="54"/>
  <c r="AD586" i="54" s="1"/>
  <c r="X418" i="54"/>
  <c r="AD418" i="54" s="1"/>
  <c r="X439" i="54"/>
  <c r="AD439" i="54" s="1"/>
  <c r="X733" i="54"/>
  <c r="AD733" i="54" s="1"/>
  <c r="X376" i="54"/>
  <c r="AD376" i="54" s="1"/>
  <c r="X523" i="54"/>
  <c r="AD523" i="54" s="1"/>
  <c r="X691" i="54"/>
  <c r="AD691" i="54" s="1"/>
  <c r="X628" i="54"/>
  <c r="AD628" i="54" s="1"/>
  <c r="X670" i="54"/>
  <c r="AD670" i="54" s="1"/>
  <c r="X481" i="54"/>
  <c r="AD481" i="54" s="1"/>
  <c r="X502" i="54"/>
  <c r="AD502" i="54" s="1"/>
  <c r="X754" i="54"/>
  <c r="AD754" i="54" s="1"/>
  <c r="G56" i="53"/>
  <c r="I56" i="53" s="1"/>
  <c r="E56" i="53"/>
  <c r="F56" i="53"/>
  <c r="R188" i="54"/>
  <c r="R167" i="54"/>
  <c r="R209" i="54"/>
  <c r="R251" i="54"/>
  <c r="R62" i="54"/>
  <c r="R20" i="54"/>
  <c r="R83" i="54"/>
  <c r="R314" i="54"/>
  <c r="R104" i="54"/>
  <c r="R41" i="54"/>
  <c r="R125" i="54"/>
  <c r="R335" i="54"/>
  <c r="R146" i="54"/>
  <c r="R293" i="54"/>
  <c r="R272" i="54"/>
  <c r="R230" i="54"/>
  <c r="AB61" i="54"/>
  <c r="AF61" i="54" s="1"/>
  <c r="AJ61" i="54" s="1"/>
  <c r="AB145" i="54"/>
  <c r="AF145" i="54" s="1"/>
  <c r="AJ145" i="54" s="1"/>
  <c r="AB208" i="54"/>
  <c r="AF208" i="54" s="1"/>
  <c r="AJ208" i="54" s="1"/>
  <c r="AB271" i="54"/>
  <c r="AF271" i="54" s="1"/>
  <c r="AJ271" i="54" s="1"/>
  <c r="AB229" i="54"/>
  <c r="AF229" i="54" s="1"/>
  <c r="AJ229" i="54" s="1"/>
  <c r="AB166" i="54"/>
  <c r="AF166" i="54" s="1"/>
  <c r="AJ166" i="54" s="1"/>
  <c r="AB103" i="54"/>
  <c r="AF103" i="54" s="1"/>
  <c r="AJ103" i="54" s="1"/>
  <c r="AB19" i="54"/>
  <c r="AF19" i="54" s="1"/>
  <c r="AJ19" i="54" s="1"/>
  <c r="AB334" i="54"/>
  <c r="AF334" i="54" s="1"/>
  <c r="AB313" i="54"/>
  <c r="AF313" i="54" s="1"/>
  <c r="AJ313" i="54" s="1"/>
  <c r="AB124" i="54"/>
  <c r="AF124" i="54" s="1"/>
  <c r="AJ124" i="54" s="1"/>
  <c r="AB187" i="54"/>
  <c r="AF187" i="54" s="1"/>
  <c r="AJ187" i="54" s="1"/>
  <c r="AB40" i="54"/>
  <c r="AF40" i="54" s="1"/>
  <c r="AJ40" i="54" s="1"/>
  <c r="AB82" i="54"/>
  <c r="AF82" i="54" s="1"/>
  <c r="AJ82" i="54" s="1"/>
  <c r="L30" i="53"/>
  <c r="AB250" i="54"/>
  <c r="AF250" i="54" s="1"/>
  <c r="AJ250" i="54" s="1"/>
  <c r="AB292" i="54"/>
  <c r="AF292" i="54" s="1"/>
  <c r="AJ292" i="54" s="1"/>
  <c r="Z124" i="54"/>
  <c r="AE124" i="54" s="1"/>
  <c r="AI124" i="54" s="1"/>
  <c r="Z82" i="54"/>
  <c r="AE82" i="54" s="1"/>
  <c r="AI82" i="54" s="1"/>
  <c r="Z61" i="54"/>
  <c r="AE61" i="54" s="1"/>
  <c r="AI61" i="54" s="1"/>
  <c r="Z145" i="54"/>
  <c r="AE145" i="54" s="1"/>
  <c r="AI145" i="54" s="1"/>
  <c r="Z40" i="54"/>
  <c r="AE40" i="54" s="1"/>
  <c r="AI40" i="54" s="1"/>
  <c r="Z19" i="54"/>
  <c r="AE19" i="54" s="1"/>
  <c r="AI19" i="54" s="1"/>
  <c r="Z229" i="54"/>
  <c r="AE229" i="54" s="1"/>
  <c r="AI229" i="54" s="1"/>
  <c r="Z313" i="54"/>
  <c r="AE313" i="54" s="1"/>
  <c r="AI313" i="54" s="1"/>
  <c r="Z271" i="54"/>
  <c r="AE271" i="54" s="1"/>
  <c r="AI271" i="54" s="1"/>
  <c r="H30" i="53"/>
  <c r="K30" i="53" s="1"/>
  <c r="Z103" i="54"/>
  <c r="AE103" i="54" s="1"/>
  <c r="AI103" i="54" s="1"/>
  <c r="Z292" i="54"/>
  <c r="AE292" i="54" s="1"/>
  <c r="AI292" i="54" s="1"/>
  <c r="Z166" i="54"/>
  <c r="AE166" i="54" s="1"/>
  <c r="AI166" i="54" s="1"/>
  <c r="Z187" i="54"/>
  <c r="AE187" i="54" s="1"/>
  <c r="AI187" i="54" s="1"/>
  <c r="Z334" i="54"/>
  <c r="AE334" i="54" s="1"/>
  <c r="Z250" i="54"/>
  <c r="AE250" i="54" s="1"/>
  <c r="AI250" i="54" s="1"/>
  <c r="Z208" i="54"/>
  <c r="AE208" i="54" s="1"/>
  <c r="AI208" i="54" s="1"/>
  <c r="AF339" i="54"/>
  <c r="AE339" i="54"/>
  <c r="AB607" i="54" l="1"/>
  <c r="AF607" i="54" s="1"/>
  <c r="AB460" i="54"/>
  <c r="AF460" i="54" s="1"/>
  <c r="AB544" i="54"/>
  <c r="AF544" i="54" s="1"/>
  <c r="AB670" i="54"/>
  <c r="AF670" i="54" s="1"/>
  <c r="AB712" i="54"/>
  <c r="AF712" i="54" s="1"/>
  <c r="AB754" i="54"/>
  <c r="AF754" i="54" s="1"/>
  <c r="AB565" i="54"/>
  <c r="AF565" i="54" s="1"/>
  <c r="AB376" i="54"/>
  <c r="AF376" i="54" s="1"/>
  <c r="AB649" i="54"/>
  <c r="AF649" i="54" s="1"/>
  <c r="AB481" i="54"/>
  <c r="AF481" i="54" s="1"/>
  <c r="AB628" i="54"/>
  <c r="AF628" i="54" s="1"/>
  <c r="AB397" i="54"/>
  <c r="AF397" i="54" s="1"/>
  <c r="AB523" i="54"/>
  <c r="AF523" i="54" s="1"/>
  <c r="AB502" i="54"/>
  <c r="AF502" i="54" s="1"/>
  <c r="AB439" i="54"/>
  <c r="AF439" i="54" s="1"/>
  <c r="AB355" i="54"/>
  <c r="AF355" i="54" s="1"/>
  <c r="AB691" i="54"/>
  <c r="AF691" i="54" s="1"/>
  <c r="AB586" i="54"/>
  <c r="AF586" i="54" s="1"/>
  <c r="AB418" i="54"/>
  <c r="AF418" i="54" s="1"/>
  <c r="AB733" i="54"/>
  <c r="AF733" i="54" s="1"/>
  <c r="Z397" i="54"/>
  <c r="AE397" i="54" s="1"/>
  <c r="Z523" i="54"/>
  <c r="AE523" i="54" s="1"/>
  <c r="Z712" i="54"/>
  <c r="AE712" i="54" s="1"/>
  <c r="Z502" i="54"/>
  <c r="AE502" i="54" s="1"/>
  <c r="Z481" i="54"/>
  <c r="AE481" i="54" s="1"/>
  <c r="Z649" i="54"/>
  <c r="AE649" i="54" s="1"/>
  <c r="Z733" i="54"/>
  <c r="AE733" i="54" s="1"/>
  <c r="Z376" i="54"/>
  <c r="AE376" i="54" s="1"/>
  <c r="Z418" i="54"/>
  <c r="AE418" i="54" s="1"/>
  <c r="Z586" i="54"/>
  <c r="AE586" i="54" s="1"/>
  <c r="Z565" i="54"/>
  <c r="AE565" i="54" s="1"/>
  <c r="Z460" i="54"/>
  <c r="AE460" i="54" s="1"/>
  <c r="Z439" i="54"/>
  <c r="AE439" i="54" s="1"/>
  <c r="Z607" i="54"/>
  <c r="AE607" i="54" s="1"/>
  <c r="Z544" i="54"/>
  <c r="AE544" i="54" s="1"/>
  <c r="Z670" i="54"/>
  <c r="AE670" i="54" s="1"/>
  <c r="Z355" i="54"/>
  <c r="AE355" i="54" s="1"/>
  <c r="Z628" i="54"/>
  <c r="AE628" i="54" s="1"/>
  <c r="Z691" i="54"/>
  <c r="AE691" i="54" s="1"/>
  <c r="Z754" i="54"/>
  <c r="AE754" i="54" s="1"/>
  <c r="T146" i="54"/>
  <c r="T41" i="54"/>
  <c r="T20" i="54"/>
  <c r="T104" i="54"/>
  <c r="T230" i="54"/>
  <c r="T62" i="54"/>
  <c r="T251" i="54"/>
  <c r="T83" i="54"/>
  <c r="T167" i="54"/>
  <c r="T209" i="54"/>
  <c r="T335" i="54"/>
  <c r="T125" i="54"/>
  <c r="O30" i="53"/>
  <c r="T272" i="54"/>
  <c r="T188" i="54"/>
  <c r="T293" i="54"/>
  <c r="T314" i="54"/>
  <c r="X20" i="54"/>
  <c r="AD20" i="54" s="1"/>
  <c r="AH20" i="54" s="1"/>
  <c r="X41" i="54"/>
  <c r="AD41" i="54" s="1"/>
  <c r="AH41" i="54" s="1"/>
  <c r="X335" i="54"/>
  <c r="AD335" i="54" s="1"/>
  <c r="X83" i="54"/>
  <c r="AD83" i="54" s="1"/>
  <c r="AH83" i="54" s="1"/>
  <c r="G31" i="53"/>
  <c r="D57" i="53"/>
  <c r="X230" i="54"/>
  <c r="AD230" i="54" s="1"/>
  <c r="AH230" i="54" s="1"/>
  <c r="X62" i="54"/>
  <c r="AD62" i="54" s="1"/>
  <c r="AH62" i="54" s="1"/>
  <c r="X188" i="54"/>
  <c r="AD188" i="54" s="1"/>
  <c r="AH188" i="54" s="1"/>
  <c r="X251" i="54"/>
  <c r="AD251" i="54" s="1"/>
  <c r="AH251" i="54" s="1"/>
  <c r="X146" i="54"/>
  <c r="AD146" i="54" s="1"/>
  <c r="AH146" i="54" s="1"/>
  <c r="X125" i="54"/>
  <c r="AD125" i="54" s="1"/>
  <c r="AH125" i="54" s="1"/>
  <c r="X104" i="54"/>
  <c r="AD104" i="54" s="1"/>
  <c r="AH104" i="54" s="1"/>
  <c r="X293" i="54"/>
  <c r="AD293" i="54" s="1"/>
  <c r="AH293" i="54" s="1"/>
  <c r="F30" i="53"/>
  <c r="X272" i="54"/>
  <c r="AD272" i="54" s="1"/>
  <c r="AH272" i="54" s="1"/>
  <c r="X167" i="54"/>
  <c r="AD167" i="54" s="1"/>
  <c r="AH167" i="54" s="1"/>
  <c r="E30" i="53"/>
  <c r="X314" i="54"/>
  <c r="AD314" i="54" s="1"/>
  <c r="AH314" i="54" s="1"/>
  <c r="X209" i="54"/>
  <c r="AD209" i="54" s="1"/>
  <c r="AH209" i="54" s="1"/>
  <c r="H56" i="53"/>
  <c r="V188" i="54"/>
  <c r="V167" i="54"/>
  <c r="V335" i="54"/>
  <c r="V83" i="54"/>
  <c r="V146" i="54"/>
  <c r="V62" i="54"/>
  <c r="V230" i="54"/>
  <c r="V104" i="54"/>
  <c r="V41" i="54"/>
  <c r="V272" i="54"/>
  <c r="V125" i="54"/>
  <c r="V251" i="54"/>
  <c r="V209" i="54"/>
  <c r="V293" i="54"/>
  <c r="V314" i="54"/>
  <c r="V20" i="54"/>
  <c r="J31" i="53" l="1"/>
  <c r="D31" i="53" s="1"/>
  <c r="I31" i="53"/>
  <c r="X713" i="54"/>
  <c r="AD713" i="54" s="1"/>
  <c r="X650" i="54"/>
  <c r="AD650" i="54" s="1"/>
  <c r="X671" i="54"/>
  <c r="AD671" i="54" s="1"/>
  <c r="X419" i="54"/>
  <c r="AD419" i="54" s="1"/>
  <c r="X566" i="54"/>
  <c r="AD566" i="54" s="1"/>
  <c r="X356" i="54"/>
  <c r="AD356" i="54" s="1"/>
  <c r="X755" i="54"/>
  <c r="AD755" i="54" s="1"/>
  <c r="X461" i="54"/>
  <c r="AD461" i="54" s="1"/>
  <c r="X629" i="54"/>
  <c r="AD629" i="54" s="1"/>
  <c r="X503" i="54"/>
  <c r="AD503" i="54" s="1"/>
  <c r="X545" i="54"/>
  <c r="AD545" i="54" s="1"/>
  <c r="X608" i="54"/>
  <c r="AD608" i="54" s="1"/>
  <c r="X692" i="54"/>
  <c r="AD692" i="54" s="1"/>
  <c r="X440" i="54"/>
  <c r="AD440" i="54" s="1"/>
  <c r="X587" i="54"/>
  <c r="AD587" i="54" s="1"/>
  <c r="X377" i="54"/>
  <c r="AD377" i="54" s="1"/>
  <c r="X482" i="54"/>
  <c r="AD482" i="54" s="1"/>
  <c r="X398" i="54"/>
  <c r="AD398" i="54" s="1"/>
  <c r="X524" i="54"/>
  <c r="AD524" i="54" s="1"/>
  <c r="X734" i="54"/>
  <c r="AD734" i="54" s="1"/>
  <c r="Z83" i="54"/>
  <c r="AE83" i="54" s="1"/>
  <c r="AI83" i="54" s="1"/>
  <c r="Z188" i="54"/>
  <c r="AE188" i="54" s="1"/>
  <c r="AI188" i="54" s="1"/>
  <c r="Z104" i="54"/>
  <c r="AE104" i="54" s="1"/>
  <c r="AI104" i="54" s="1"/>
  <c r="Z314" i="54"/>
  <c r="AE314" i="54" s="1"/>
  <c r="AI314" i="54" s="1"/>
  <c r="H31" i="53"/>
  <c r="K31" i="53" s="1"/>
  <c r="Z293" i="54"/>
  <c r="AE293" i="54" s="1"/>
  <c r="AI293" i="54" s="1"/>
  <c r="Z41" i="54"/>
  <c r="AE41" i="54" s="1"/>
  <c r="AI41" i="54" s="1"/>
  <c r="Z251" i="54"/>
  <c r="AE251" i="54" s="1"/>
  <c r="AI251" i="54" s="1"/>
  <c r="Z167" i="54"/>
  <c r="AE167" i="54" s="1"/>
  <c r="AI167" i="54" s="1"/>
  <c r="Z272" i="54"/>
  <c r="AE272" i="54" s="1"/>
  <c r="AI272" i="54" s="1"/>
  <c r="Z62" i="54"/>
  <c r="AE62" i="54" s="1"/>
  <c r="AI62" i="54" s="1"/>
  <c r="Z209" i="54"/>
  <c r="AE209" i="54" s="1"/>
  <c r="AI209" i="54" s="1"/>
  <c r="Z230" i="54"/>
  <c r="AE230" i="54" s="1"/>
  <c r="AI230" i="54" s="1"/>
  <c r="Z146" i="54"/>
  <c r="AE146" i="54" s="1"/>
  <c r="AI146" i="54" s="1"/>
  <c r="Z125" i="54"/>
  <c r="AE125" i="54" s="1"/>
  <c r="AI125" i="54" s="1"/>
  <c r="Z20" i="54"/>
  <c r="AE20" i="54" s="1"/>
  <c r="AI20" i="54" s="1"/>
  <c r="Z335" i="54"/>
  <c r="AE335" i="54" s="1"/>
  <c r="F57" i="53"/>
  <c r="E57" i="53"/>
  <c r="G57" i="53"/>
  <c r="I57" i="53" s="1"/>
  <c r="AB83" i="54"/>
  <c r="AF83" i="54" s="1"/>
  <c r="AJ83" i="54" s="1"/>
  <c r="AB251" i="54"/>
  <c r="AF251" i="54" s="1"/>
  <c r="AJ251" i="54" s="1"/>
  <c r="AB167" i="54"/>
  <c r="AF167" i="54" s="1"/>
  <c r="AJ167" i="54" s="1"/>
  <c r="AB20" i="54"/>
  <c r="AF20" i="54" s="1"/>
  <c r="AJ20" i="54" s="1"/>
  <c r="AB125" i="54"/>
  <c r="AF125" i="54" s="1"/>
  <c r="AJ125" i="54" s="1"/>
  <c r="AB188" i="54"/>
  <c r="AF188" i="54" s="1"/>
  <c r="AJ188" i="54" s="1"/>
  <c r="AB146" i="54"/>
  <c r="AF146" i="54" s="1"/>
  <c r="AJ146" i="54" s="1"/>
  <c r="AB272" i="54"/>
  <c r="AF272" i="54" s="1"/>
  <c r="AJ272" i="54" s="1"/>
  <c r="AB62" i="54"/>
  <c r="AF62" i="54" s="1"/>
  <c r="AJ62" i="54" s="1"/>
  <c r="L31" i="53"/>
  <c r="AB314" i="54"/>
  <c r="AF314" i="54" s="1"/>
  <c r="AJ314" i="54" s="1"/>
  <c r="AB230" i="54"/>
  <c r="AF230" i="54" s="1"/>
  <c r="AJ230" i="54" s="1"/>
  <c r="AB209" i="54"/>
  <c r="AF209" i="54" s="1"/>
  <c r="AJ209" i="54" s="1"/>
  <c r="AB41" i="54"/>
  <c r="AF41" i="54" s="1"/>
  <c r="AJ41" i="54" s="1"/>
  <c r="AB293" i="54"/>
  <c r="AF293" i="54" s="1"/>
  <c r="AJ293" i="54" s="1"/>
  <c r="AB104" i="54"/>
  <c r="AF104" i="54" s="1"/>
  <c r="AJ104" i="54" s="1"/>
  <c r="AB335" i="54"/>
  <c r="AF335" i="54" s="1"/>
  <c r="AB545" i="54" l="1"/>
  <c r="AF545" i="54" s="1"/>
  <c r="AB629" i="54"/>
  <c r="AF629" i="54" s="1"/>
  <c r="AB461" i="54"/>
  <c r="AF461" i="54" s="1"/>
  <c r="AB734" i="54"/>
  <c r="AF734" i="54" s="1"/>
  <c r="AB524" i="54"/>
  <c r="AF524" i="54" s="1"/>
  <c r="AB566" i="54"/>
  <c r="AF566" i="54" s="1"/>
  <c r="AB356" i="54"/>
  <c r="AF356" i="54" s="1"/>
  <c r="AB650" i="54"/>
  <c r="AF650" i="54" s="1"/>
  <c r="AB503" i="54"/>
  <c r="AF503" i="54" s="1"/>
  <c r="AB482" i="54"/>
  <c r="AF482" i="54" s="1"/>
  <c r="AB755" i="54"/>
  <c r="AF755" i="54" s="1"/>
  <c r="AB398" i="54"/>
  <c r="AF398" i="54" s="1"/>
  <c r="AB419" i="54"/>
  <c r="AF419" i="54" s="1"/>
  <c r="AB671" i="54"/>
  <c r="AF671" i="54" s="1"/>
  <c r="AB608" i="54"/>
  <c r="AF608" i="54" s="1"/>
  <c r="AB692" i="54"/>
  <c r="AF692" i="54" s="1"/>
  <c r="AB440" i="54"/>
  <c r="AF440" i="54" s="1"/>
  <c r="AB587" i="54"/>
  <c r="AF587" i="54" s="1"/>
  <c r="AB377" i="54"/>
  <c r="AF377" i="54" s="1"/>
  <c r="AB713" i="54"/>
  <c r="AF713" i="54" s="1"/>
  <c r="Z461" i="54"/>
  <c r="AE461" i="54" s="1"/>
  <c r="Z755" i="54"/>
  <c r="AE755" i="54" s="1"/>
  <c r="Z713" i="54"/>
  <c r="AE713" i="54" s="1"/>
  <c r="Z524" i="54"/>
  <c r="AE524" i="54" s="1"/>
  <c r="Z482" i="54"/>
  <c r="AE482" i="54" s="1"/>
  <c r="Z566" i="54"/>
  <c r="AE566" i="54" s="1"/>
  <c r="Z650" i="54"/>
  <c r="AE650" i="54" s="1"/>
  <c r="Z545" i="54"/>
  <c r="AE545" i="54" s="1"/>
  <c r="Z503" i="54"/>
  <c r="AE503" i="54" s="1"/>
  <c r="Z629" i="54"/>
  <c r="AE629" i="54" s="1"/>
  <c r="Z608" i="54"/>
  <c r="AE608" i="54" s="1"/>
  <c r="Z419" i="54"/>
  <c r="AE419" i="54" s="1"/>
  <c r="Z734" i="54"/>
  <c r="AE734" i="54" s="1"/>
  <c r="Z356" i="54"/>
  <c r="AE356" i="54" s="1"/>
  <c r="Z377" i="54"/>
  <c r="AE377" i="54" s="1"/>
  <c r="Z587" i="54"/>
  <c r="AE587" i="54" s="1"/>
  <c r="Z440" i="54"/>
  <c r="AE440" i="54" s="1"/>
  <c r="Z398" i="54"/>
  <c r="AE398" i="54" s="1"/>
  <c r="Z671" i="54"/>
  <c r="AE671" i="54" s="1"/>
  <c r="Z692" i="54"/>
  <c r="AE692" i="54" s="1"/>
  <c r="H57" i="53"/>
  <c r="R189" i="54"/>
  <c r="R21" i="54"/>
  <c r="R273" i="54"/>
  <c r="R147" i="54"/>
  <c r="R105" i="54"/>
  <c r="R294" i="54"/>
  <c r="R252" i="54"/>
  <c r="R210" i="54"/>
  <c r="R63" i="54"/>
  <c r="R42" i="54"/>
  <c r="R168" i="54"/>
  <c r="R315" i="54"/>
  <c r="R126" i="54"/>
  <c r="R336" i="54"/>
  <c r="R84" i="54"/>
  <c r="R231" i="54"/>
  <c r="T63" i="54" l="1"/>
  <c r="T42" i="54"/>
  <c r="T273" i="54"/>
  <c r="T336" i="54"/>
  <c r="T126" i="54"/>
  <c r="T294" i="54"/>
  <c r="T147" i="54"/>
  <c r="T84" i="54"/>
  <c r="T252" i="54"/>
  <c r="T105" i="54"/>
  <c r="T210" i="54"/>
  <c r="T315" i="54"/>
  <c r="T231" i="54"/>
  <c r="T189" i="54"/>
  <c r="T168" i="54"/>
  <c r="O31" i="53"/>
  <c r="T21" i="54"/>
  <c r="V63" i="54"/>
  <c r="V84" i="54"/>
  <c r="V21" i="54"/>
  <c r="V294" i="54"/>
  <c r="V126" i="54"/>
  <c r="V147" i="54"/>
  <c r="V105" i="54"/>
  <c r="V168" i="54"/>
  <c r="V189" i="54"/>
  <c r="V252" i="54"/>
  <c r="V42" i="54"/>
  <c r="V210" i="54"/>
  <c r="V273" i="54"/>
  <c r="V231" i="54"/>
  <c r="V336" i="54"/>
  <c r="V315" i="54"/>
  <c r="X63" i="54"/>
  <c r="AD63" i="54" s="1"/>
  <c r="AH63" i="54" s="1"/>
  <c r="X84" i="54"/>
  <c r="AD84" i="54" s="1"/>
  <c r="AH84" i="54" s="1"/>
  <c r="X210" i="54"/>
  <c r="AD210" i="54" s="1"/>
  <c r="AH210" i="54" s="1"/>
  <c r="X336" i="54"/>
  <c r="AD336" i="54" s="1"/>
  <c r="D58" i="53"/>
  <c r="X105" i="54"/>
  <c r="AD105" i="54" s="1"/>
  <c r="AH105" i="54" s="1"/>
  <c r="X189" i="54"/>
  <c r="AD189" i="54" s="1"/>
  <c r="AH189" i="54" s="1"/>
  <c r="X168" i="54"/>
  <c r="AD168" i="54" s="1"/>
  <c r="AH168" i="54" s="1"/>
  <c r="X21" i="54"/>
  <c r="AD21" i="54" s="1"/>
  <c r="AH21" i="54" s="1"/>
  <c r="X126" i="54"/>
  <c r="AD126" i="54" s="1"/>
  <c r="AH126" i="54" s="1"/>
  <c r="X42" i="54"/>
  <c r="AD42" i="54" s="1"/>
  <c r="AH42" i="54" s="1"/>
  <c r="E31" i="53"/>
  <c r="X294" i="54"/>
  <c r="AD294" i="54" s="1"/>
  <c r="AH294" i="54" s="1"/>
  <c r="X147" i="54"/>
  <c r="AD147" i="54" s="1"/>
  <c r="AH147" i="54" s="1"/>
  <c r="X315" i="54"/>
  <c r="AD315" i="54" s="1"/>
  <c r="AH315" i="54" s="1"/>
  <c r="X273" i="54"/>
  <c r="AD273" i="54" s="1"/>
  <c r="AH273" i="54" s="1"/>
  <c r="G32" i="53"/>
  <c r="F31" i="53"/>
  <c r="X231" i="54"/>
  <c r="AD231" i="54" s="1"/>
  <c r="AH231" i="54" s="1"/>
  <c r="X252" i="54"/>
  <c r="AD252" i="54" s="1"/>
  <c r="AH252" i="54" s="1"/>
  <c r="J32" i="53" l="1"/>
  <c r="I32" i="53"/>
  <c r="X525" i="54"/>
  <c r="AD525" i="54" s="1"/>
  <c r="X504" i="54"/>
  <c r="AD504" i="54" s="1"/>
  <c r="X693" i="54"/>
  <c r="AD693" i="54" s="1"/>
  <c r="X609" i="54"/>
  <c r="AD609" i="54" s="1"/>
  <c r="X588" i="54"/>
  <c r="AD588" i="54" s="1"/>
  <c r="X483" i="54"/>
  <c r="AD483" i="54" s="1"/>
  <c r="X567" i="54"/>
  <c r="AD567" i="54" s="1"/>
  <c r="X420" i="54"/>
  <c r="AD420" i="54" s="1"/>
  <c r="X378" i="54"/>
  <c r="AD378" i="54" s="1"/>
  <c r="X357" i="54"/>
  <c r="AD357" i="54" s="1"/>
  <c r="X735" i="54"/>
  <c r="AD735" i="54" s="1"/>
  <c r="X462" i="54"/>
  <c r="AD462" i="54" s="1"/>
  <c r="X399" i="54"/>
  <c r="AD399" i="54" s="1"/>
  <c r="X546" i="54"/>
  <c r="AD546" i="54" s="1"/>
  <c r="X651" i="54"/>
  <c r="AD651" i="54" s="1"/>
  <c r="X714" i="54"/>
  <c r="AD714" i="54" s="1"/>
  <c r="X630" i="54"/>
  <c r="AD630" i="54" s="1"/>
  <c r="X672" i="54"/>
  <c r="AD672" i="54" s="1"/>
  <c r="X756" i="54"/>
  <c r="AD756" i="54" s="1"/>
  <c r="X441" i="54"/>
  <c r="AD441" i="54" s="1"/>
  <c r="R211" i="54"/>
  <c r="R106" i="54"/>
  <c r="R295" i="54"/>
  <c r="R337" i="54"/>
  <c r="R232" i="54"/>
  <c r="R316" i="54"/>
  <c r="R64" i="54"/>
  <c r="R85" i="54"/>
  <c r="R169" i="54"/>
  <c r="R22" i="54"/>
  <c r="R43" i="54"/>
  <c r="R274" i="54"/>
  <c r="G58" i="53"/>
  <c r="I58" i="53" s="1"/>
  <c r="F58" i="53"/>
  <c r="E58" i="53"/>
  <c r="Z105" i="54"/>
  <c r="AE105" i="54" s="1"/>
  <c r="AI105" i="54" s="1"/>
  <c r="Z252" i="54"/>
  <c r="AE252" i="54" s="1"/>
  <c r="AI252" i="54" s="1"/>
  <c r="Z126" i="54"/>
  <c r="AE126" i="54" s="1"/>
  <c r="AI126" i="54" s="1"/>
  <c r="Z315" i="54"/>
  <c r="AE315" i="54" s="1"/>
  <c r="AI315" i="54" s="1"/>
  <c r="Z42" i="54"/>
  <c r="AE42" i="54" s="1"/>
  <c r="AI42" i="54" s="1"/>
  <c r="Z84" i="54"/>
  <c r="AE84" i="54" s="1"/>
  <c r="AI84" i="54" s="1"/>
  <c r="H32" i="53"/>
  <c r="K32" i="53" s="1"/>
  <c r="Z210" i="54"/>
  <c r="AE210" i="54" s="1"/>
  <c r="AI210" i="54" s="1"/>
  <c r="Z63" i="54"/>
  <c r="AE63" i="54" s="1"/>
  <c r="AI63" i="54" s="1"/>
  <c r="Z294" i="54"/>
  <c r="AE294" i="54" s="1"/>
  <c r="AI294" i="54" s="1"/>
  <c r="Z189" i="54"/>
  <c r="AE189" i="54" s="1"/>
  <c r="AI189" i="54" s="1"/>
  <c r="Z336" i="54"/>
  <c r="AE336" i="54" s="1"/>
  <c r="Z168" i="54"/>
  <c r="AE168" i="54" s="1"/>
  <c r="AI168" i="54" s="1"/>
  <c r="Z231" i="54"/>
  <c r="AE231" i="54" s="1"/>
  <c r="AI231" i="54" s="1"/>
  <c r="Z147" i="54"/>
  <c r="AE147" i="54" s="1"/>
  <c r="AI147" i="54" s="1"/>
  <c r="Z21" i="54"/>
  <c r="AE21" i="54" s="1"/>
  <c r="AI21" i="54" s="1"/>
  <c r="Z273" i="54"/>
  <c r="AE273" i="54" s="1"/>
  <c r="AI273" i="54" s="1"/>
  <c r="AB273" i="54"/>
  <c r="AF273" i="54" s="1"/>
  <c r="AJ273" i="54" s="1"/>
  <c r="AB210" i="54"/>
  <c r="AF210" i="54" s="1"/>
  <c r="AJ210" i="54" s="1"/>
  <c r="AB252" i="54"/>
  <c r="AF252" i="54" s="1"/>
  <c r="AJ252" i="54" s="1"/>
  <c r="AB84" i="54"/>
  <c r="AF84" i="54" s="1"/>
  <c r="AJ84" i="54" s="1"/>
  <c r="AB189" i="54"/>
  <c r="AF189" i="54" s="1"/>
  <c r="AJ189" i="54" s="1"/>
  <c r="AB231" i="54"/>
  <c r="AF231" i="54" s="1"/>
  <c r="AJ231" i="54" s="1"/>
  <c r="AB336" i="54"/>
  <c r="AF336" i="54" s="1"/>
  <c r="AB42" i="54"/>
  <c r="AF42" i="54" s="1"/>
  <c r="AJ42" i="54" s="1"/>
  <c r="AB126" i="54"/>
  <c r="AF126" i="54" s="1"/>
  <c r="AJ126" i="54" s="1"/>
  <c r="AB294" i="54"/>
  <c r="AF294" i="54" s="1"/>
  <c r="AJ294" i="54" s="1"/>
  <c r="AB147" i="54"/>
  <c r="AF147" i="54" s="1"/>
  <c r="AJ147" i="54" s="1"/>
  <c r="AB21" i="54"/>
  <c r="AF21" i="54" s="1"/>
  <c r="AJ21" i="54" s="1"/>
  <c r="AB63" i="54"/>
  <c r="AF63" i="54" s="1"/>
  <c r="AJ63" i="54" s="1"/>
  <c r="L32" i="53"/>
  <c r="AB168" i="54"/>
  <c r="AF168" i="54" s="1"/>
  <c r="AJ168" i="54" s="1"/>
  <c r="AB315" i="54"/>
  <c r="AF315" i="54" s="1"/>
  <c r="AJ315" i="54" s="1"/>
  <c r="AB105" i="54"/>
  <c r="AF105" i="54" s="1"/>
  <c r="AJ105" i="54" s="1"/>
  <c r="R127" i="54" l="1"/>
  <c r="D32" i="53"/>
  <c r="R190" i="54"/>
  <c r="R253" i="54"/>
  <c r="R148" i="54"/>
  <c r="Z504" i="54"/>
  <c r="AE504" i="54" s="1"/>
  <c r="Z609" i="54"/>
  <c r="AE609" i="54" s="1"/>
  <c r="Z441" i="54"/>
  <c r="AE441" i="54" s="1"/>
  <c r="Z756" i="54"/>
  <c r="AE756" i="54" s="1"/>
  <c r="Z714" i="54"/>
  <c r="AE714" i="54" s="1"/>
  <c r="Z693" i="54"/>
  <c r="AE693" i="54" s="1"/>
  <c r="Z378" i="54"/>
  <c r="AE378" i="54" s="1"/>
  <c r="Z588" i="54"/>
  <c r="AE588" i="54" s="1"/>
  <c r="Z399" i="54"/>
  <c r="AE399" i="54" s="1"/>
  <c r="Z735" i="54"/>
  <c r="AE735" i="54" s="1"/>
  <c r="Z567" i="54"/>
  <c r="AE567" i="54" s="1"/>
  <c r="Z483" i="54"/>
  <c r="AE483" i="54" s="1"/>
  <c r="Z420" i="54"/>
  <c r="AE420" i="54" s="1"/>
  <c r="Z525" i="54"/>
  <c r="AE525" i="54" s="1"/>
  <c r="Z672" i="54"/>
  <c r="AE672" i="54" s="1"/>
  <c r="Z651" i="54"/>
  <c r="AE651" i="54" s="1"/>
  <c r="Z546" i="54"/>
  <c r="AE546" i="54" s="1"/>
  <c r="Z630" i="54"/>
  <c r="AE630" i="54" s="1"/>
  <c r="Z462" i="54"/>
  <c r="AE462" i="54" s="1"/>
  <c r="Z357" i="54"/>
  <c r="AE357" i="54" s="1"/>
  <c r="AB588" i="54"/>
  <c r="AF588" i="54" s="1"/>
  <c r="AB672" i="54"/>
  <c r="AF672" i="54" s="1"/>
  <c r="AB441" i="54"/>
  <c r="AF441" i="54" s="1"/>
  <c r="AB693" i="54"/>
  <c r="AF693" i="54" s="1"/>
  <c r="AB462" i="54"/>
  <c r="AF462" i="54" s="1"/>
  <c r="AB546" i="54"/>
  <c r="AF546" i="54" s="1"/>
  <c r="AB420" i="54"/>
  <c r="AF420" i="54" s="1"/>
  <c r="AB609" i="54"/>
  <c r="AF609" i="54" s="1"/>
  <c r="AB756" i="54"/>
  <c r="AF756" i="54" s="1"/>
  <c r="AB378" i="54"/>
  <c r="AF378" i="54" s="1"/>
  <c r="AB735" i="54"/>
  <c r="AF735" i="54" s="1"/>
  <c r="AB504" i="54"/>
  <c r="AF504" i="54" s="1"/>
  <c r="AB714" i="54"/>
  <c r="AF714" i="54" s="1"/>
  <c r="AB399" i="54"/>
  <c r="AF399" i="54" s="1"/>
  <c r="AB651" i="54"/>
  <c r="AF651" i="54" s="1"/>
  <c r="AB483" i="54"/>
  <c r="AF483" i="54" s="1"/>
  <c r="AB525" i="54"/>
  <c r="AF525" i="54" s="1"/>
  <c r="AB567" i="54"/>
  <c r="AF567" i="54" s="1"/>
  <c r="AB357" i="54"/>
  <c r="AF357" i="54" s="1"/>
  <c r="AB630" i="54"/>
  <c r="AF630" i="54" s="1"/>
  <c r="V316" i="54"/>
  <c r="V295" i="54"/>
  <c r="V22" i="54"/>
  <c r="V127" i="54"/>
  <c r="V64" i="54"/>
  <c r="V337" i="54"/>
  <c r="V190" i="54"/>
  <c r="V253" i="54"/>
  <c r="V274" i="54"/>
  <c r="V232" i="54"/>
  <c r="V169" i="54"/>
  <c r="V211" i="54"/>
  <c r="V43" i="54"/>
  <c r="V148" i="54"/>
  <c r="V106" i="54"/>
  <c r="V85" i="54"/>
  <c r="H58" i="53"/>
  <c r="X85" i="54"/>
  <c r="AD85" i="54" s="1"/>
  <c r="AH85" i="54" s="1"/>
  <c r="X316" i="54"/>
  <c r="AD316" i="54" s="1"/>
  <c r="AH316" i="54" s="1"/>
  <c r="X22" i="54"/>
  <c r="AD22" i="54" s="1"/>
  <c r="AH22" i="54" s="1"/>
  <c r="X106" i="54"/>
  <c r="AD106" i="54" s="1"/>
  <c r="AH106" i="54" s="1"/>
  <c r="D59" i="53"/>
  <c r="E32" i="53"/>
  <c r="X169" i="54"/>
  <c r="AD169" i="54" s="1"/>
  <c r="AH169" i="54" s="1"/>
  <c r="X274" i="54"/>
  <c r="AD274" i="54" s="1"/>
  <c r="AH274" i="54" s="1"/>
  <c r="X148" i="54"/>
  <c r="AD148" i="54" s="1"/>
  <c r="AH148" i="54" s="1"/>
  <c r="X232" i="54"/>
  <c r="AD232" i="54" s="1"/>
  <c r="AH232" i="54" s="1"/>
  <c r="X253" i="54"/>
  <c r="AD253" i="54" s="1"/>
  <c r="AH253" i="54" s="1"/>
  <c r="X337" i="54"/>
  <c r="AD337" i="54" s="1"/>
  <c r="X295" i="54"/>
  <c r="AD295" i="54" s="1"/>
  <c r="AH295" i="54" s="1"/>
  <c r="X211" i="54"/>
  <c r="AD211" i="54" s="1"/>
  <c r="AH211" i="54" s="1"/>
  <c r="X127" i="54"/>
  <c r="AD127" i="54" s="1"/>
  <c r="AH127" i="54" s="1"/>
  <c r="X64" i="54"/>
  <c r="AD64" i="54" s="1"/>
  <c r="AH64" i="54" s="1"/>
  <c r="X190" i="54"/>
  <c r="AD190" i="54" s="1"/>
  <c r="AH190" i="54" s="1"/>
  <c r="G33" i="53"/>
  <c r="X43" i="54"/>
  <c r="AD43" i="54" s="1"/>
  <c r="AH43" i="54" s="1"/>
  <c r="F32" i="53"/>
  <c r="J33" i="53" l="1"/>
  <c r="D33" i="53" s="1"/>
  <c r="I33" i="53"/>
  <c r="X757" i="54"/>
  <c r="AD757" i="54" s="1"/>
  <c r="X736" i="54"/>
  <c r="AD736" i="54" s="1"/>
  <c r="X610" i="54"/>
  <c r="AD610" i="54" s="1"/>
  <c r="X673" i="54"/>
  <c r="AD673" i="54" s="1"/>
  <c r="X694" i="54"/>
  <c r="AD694" i="54" s="1"/>
  <c r="X526" i="54"/>
  <c r="AD526" i="54" s="1"/>
  <c r="X652" i="54"/>
  <c r="AD652" i="54" s="1"/>
  <c r="X631" i="54"/>
  <c r="AD631" i="54" s="1"/>
  <c r="X589" i="54"/>
  <c r="AD589" i="54" s="1"/>
  <c r="X547" i="54"/>
  <c r="AD547" i="54" s="1"/>
  <c r="X715" i="54"/>
  <c r="AD715" i="54" s="1"/>
  <c r="X505" i="54"/>
  <c r="AD505" i="54" s="1"/>
  <c r="X484" i="54"/>
  <c r="AD484" i="54" s="1"/>
  <c r="X379" i="54"/>
  <c r="AD379" i="54" s="1"/>
  <c r="X421" i="54"/>
  <c r="AD421" i="54" s="1"/>
  <c r="X400" i="54"/>
  <c r="AD400" i="54" s="1"/>
  <c r="X442" i="54"/>
  <c r="AD442" i="54" s="1"/>
  <c r="X358" i="54"/>
  <c r="AD358" i="54" s="1"/>
  <c r="X568" i="54"/>
  <c r="AD568" i="54" s="1"/>
  <c r="X463" i="54"/>
  <c r="AD463" i="54" s="1"/>
  <c r="AB211" i="54"/>
  <c r="AF211" i="54" s="1"/>
  <c r="AJ211" i="54" s="1"/>
  <c r="AB127" i="54"/>
  <c r="AF127" i="54" s="1"/>
  <c r="AJ127" i="54" s="1"/>
  <c r="AB316" i="54"/>
  <c r="AF316" i="54" s="1"/>
  <c r="AJ316" i="54" s="1"/>
  <c r="AB43" i="54"/>
  <c r="AF43" i="54" s="1"/>
  <c r="AJ43" i="54" s="1"/>
  <c r="L33" i="53"/>
  <c r="AB106" i="54"/>
  <c r="AF106" i="54" s="1"/>
  <c r="AJ106" i="54" s="1"/>
  <c r="AB22" i="54"/>
  <c r="AF22" i="54" s="1"/>
  <c r="AJ22" i="54" s="1"/>
  <c r="AB232" i="54"/>
  <c r="AF232" i="54" s="1"/>
  <c r="AJ232" i="54" s="1"/>
  <c r="AB337" i="54"/>
  <c r="AF337" i="54" s="1"/>
  <c r="AB190" i="54"/>
  <c r="AF190" i="54" s="1"/>
  <c r="AJ190" i="54" s="1"/>
  <c r="AB85" i="54"/>
  <c r="AF85" i="54" s="1"/>
  <c r="AJ85" i="54" s="1"/>
  <c r="AB148" i="54"/>
  <c r="AF148" i="54" s="1"/>
  <c r="AJ148" i="54" s="1"/>
  <c r="AB295" i="54"/>
  <c r="AF295" i="54" s="1"/>
  <c r="AJ295" i="54" s="1"/>
  <c r="AB253" i="54"/>
  <c r="AF253" i="54" s="1"/>
  <c r="AJ253" i="54" s="1"/>
  <c r="AB274" i="54"/>
  <c r="AF274" i="54" s="1"/>
  <c r="AJ274" i="54" s="1"/>
  <c r="AB64" i="54"/>
  <c r="AF64" i="54" s="1"/>
  <c r="AJ64" i="54" s="1"/>
  <c r="AB169" i="54"/>
  <c r="AF169" i="54" s="1"/>
  <c r="AJ169" i="54" s="1"/>
  <c r="Z316" i="54"/>
  <c r="AE316" i="54" s="1"/>
  <c r="AI316" i="54" s="1"/>
  <c r="Z253" i="54"/>
  <c r="AE253" i="54" s="1"/>
  <c r="AI253" i="54" s="1"/>
  <c r="Z190" i="54"/>
  <c r="AE190" i="54" s="1"/>
  <c r="AI190" i="54" s="1"/>
  <c r="Z169" i="54"/>
  <c r="AE169" i="54" s="1"/>
  <c r="AI169" i="54" s="1"/>
  <c r="H33" i="53"/>
  <c r="K33" i="53" s="1"/>
  <c r="Z211" i="54"/>
  <c r="AE211" i="54" s="1"/>
  <c r="AI211" i="54" s="1"/>
  <c r="Z295" i="54"/>
  <c r="AE295" i="54" s="1"/>
  <c r="AI295" i="54" s="1"/>
  <c r="Z43" i="54"/>
  <c r="AE43" i="54" s="1"/>
  <c r="AI43" i="54" s="1"/>
  <c r="Z337" i="54"/>
  <c r="AE337" i="54" s="1"/>
  <c r="Z274" i="54"/>
  <c r="AE274" i="54" s="1"/>
  <c r="AI274" i="54" s="1"/>
  <c r="Z85" i="54"/>
  <c r="AE85" i="54" s="1"/>
  <c r="AI85" i="54" s="1"/>
  <c r="Z106" i="54"/>
  <c r="AE106" i="54" s="1"/>
  <c r="AI106" i="54" s="1"/>
  <c r="Z22" i="54"/>
  <c r="AE22" i="54" s="1"/>
  <c r="AI22" i="54" s="1"/>
  <c r="Z148" i="54"/>
  <c r="AE148" i="54" s="1"/>
  <c r="AI148" i="54" s="1"/>
  <c r="Z232" i="54"/>
  <c r="AE232" i="54" s="1"/>
  <c r="AI232" i="54" s="1"/>
  <c r="Z64" i="54"/>
  <c r="AE64" i="54" s="1"/>
  <c r="AI64" i="54" s="1"/>
  <c r="Z127" i="54"/>
  <c r="AE127" i="54" s="1"/>
  <c r="AI127" i="54" s="1"/>
  <c r="E59" i="53"/>
  <c r="G59" i="53"/>
  <c r="I59" i="53" s="1"/>
  <c r="F59" i="53"/>
  <c r="T274" i="54"/>
  <c r="T106" i="54"/>
  <c r="T22" i="54"/>
  <c r="T127" i="54"/>
  <c r="T64" i="54"/>
  <c r="T295" i="54"/>
  <c r="T148" i="54"/>
  <c r="T43" i="54"/>
  <c r="T169" i="54"/>
  <c r="T232" i="54"/>
  <c r="T316" i="54"/>
  <c r="T190" i="54"/>
  <c r="T85" i="54"/>
  <c r="T211" i="54"/>
  <c r="O32" i="53"/>
  <c r="T337" i="54"/>
  <c r="T253" i="54"/>
  <c r="Z757" i="54" l="1"/>
  <c r="AE757" i="54" s="1"/>
  <c r="Z547" i="54"/>
  <c r="AE547" i="54" s="1"/>
  <c r="Z526" i="54"/>
  <c r="AE526" i="54" s="1"/>
  <c r="Z463" i="54"/>
  <c r="AE463" i="54" s="1"/>
  <c r="Z400" i="54"/>
  <c r="AE400" i="54" s="1"/>
  <c r="Z736" i="54"/>
  <c r="AE736" i="54" s="1"/>
  <c r="Z505" i="54"/>
  <c r="AE505" i="54" s="1"/>
  <c r="Z568" i="54"/>
  <c r="AE568" i="54" s="1"/>
  <c r="Z484" i="54"/>
  <c r="AE484" i="54" s="1"/>
  <c r="Z610" i="54"/>
  <c r="AE610" i="54" s="1"/>
  <c r="Z673" i="54"/>
  <c r="AE673" i="54" s="1"/>
  <c r="Z358" i="54"/>
  <c r="AE358" i="54" s="1"/>
  <c r="Z715" i="54"/>
  <c r="AE715" i="54" s="1"/>
  <c r="Z631" i="54"/>
  <c r="AE631" i="54" s="1"/>
  <c r="Z652" i="54"/>
  <c r="AE652" i="54" s="1"/>
  <c r="Z442" i="54"/>
  <c r="AE442" i="54" s="1"/>
  <c r="Z421" i="54"/>
  <c r="AE421" i="54" s="1"/>
  <c r="Z694" i="54"/>
  <c r="AE694" i="54" s="1"/>
  <c r="Z379" i="54"/>
  <c r="AE379" i="54" s="1"/>
  <c r="Z589" i="54"/>
  <c r="AE589" i="54" s="1"/>
  <c r="AB526" i="54"/>
  <c r="AF526" i="54" s="1"/>
  <c r="AB610" i="54"/>
  <c r="AF610" i="54" s="1"/>
  <c r="AB547" i="54"/>
  <c r="AF547" i="54" s="1"/>
  <c r="AB442" i="54"/>
  <c r="AF442" i="54" s="1"/>
  <c r="AB694" i="54"/>
  <c r="AF694" i="54" s="1"/>
  <c r="AB358" i="54"/>
  <c r="AF358" i="54" s="1"/>
  <c r="AB631" i="54"/>
  <c r="AF631" i="54" s="1"/>
  <c r="AB505" i="54"/>
  <c r="AF505" i="54" s="1"/>
  <c r="AB379" i="54"/>
  <c r="AF379" i="54" s="1"/>
  <c r="AB757" i="54"/>
  <c r="AF757" i="54" s="1"/>
  <c r="AB568" i="54"/>
  <c r="AF568" i="54" s="1"/>
  <c r="AB673" i="54"/>
  <c r="AF673" i="54" s="1"/>
  <c r="AB463" i="54"/>
  <c r="AF463" i="54" s="1"/>
  <c r="AB652" i="54"/>
  <c r="AF652" i="54" s="1"/>
  <c r="AB715" i="54"/>
  <c r="AF715" i="54" s="1"/>
  <c r="AB484" i="54"/>
  <c r="AF484" i="54" s="1"/>
  <c r="AB589" i="54"/>
  <c r="AF589" i="54" s="1"/>
  <c r="AB400" i="54"/>
  <c r="AF400" i="54" s="1"/>
  <c r="AB421" i="54"/>
  <c r="AF421" i="54" s="1"/>
  <c r="AB736" i="54"/>
  <c r="AF736" i="54" s="1"/>
  <c r="R44" i="54"/>
  <c r="R86" i="54"/>
  <c r="R23" i="54"/>
  <c r="R107" i="54"/>
  <c r="J34" i="53"/>
  <c r="R65" i="54"/>
  <c r="R170" i="54"/>
  <c r="R191" i="54"/>
  <c r="R317" i="54"/>
  <c r="R128" i="54"/>
  <c r="R296" i="54"/>
  <c r="R233" i="54"/>
  <c r="R275" i="54"/>
  <c r="R149" i="54"/>
  <c r="R212" i="54"/>
  <c r="R338" i="54"/>
  <c r="R254" i="54"/>
  <c r="H59" i="53"/>
  <c r="V254" i="54"/>
  <c r="V170" i="54"/>
  <c r="V107" i="54"/>
  <c r="V233" i="54"/>
  <c r="V23" i="54"/>
  <c r="V212" i="54"/>
  <c r="V65" i="54"/>
  <c r="V317" i="54"/>
  <c r="V275" i="54"/>
  <c r="V149" i="54"/>
  <c r="V44" i="54"/>
  <c r="V86" i="54"/>
  <c r="V128" i="54"/>
  <c r="V191" i="54"/>
  <c r="V338" i="54"/>
  <c r="V296" i="54"/>
  <c r="X275" i="54" l="1"/>
  <c r="AD275" i="54" s="1"/>
  <c r="AH275" i="54" s="1"/>
  <c r="AH276" i="54" s="1"/>
  <c r="X44" i="54"/>
  <c r="AD44" i="54" s="1"/>
  <c r="AH44" i="54" s="1"/>
  <c r="AH45" i="54" s="1"/>
  <c r="X149" i="54"/>
  <c r="AD149" i="54" s="1"/>
  <c r="AH149" i="54" s="1"/>
  <c r="AH150" i="54" s="1"/>
  <c r="X191" i="54"/>
  <c r="AD191" i="54" s="1"/>
  <c r="AH191" i="54" s="1"/>
  <c r="AH192" i="54" s="1"/>
  <c r="X128" i="54"/>
  <c r="AD128" i="54" s="1"/>
  <c r="AH128" i="54" s="1"/>
  <c r="AH129" i="54" s="1"/>
  <c r="X107" i="54"/>
  <c r="AD107" i="54" s="1"/>
  <c r="AH107" i="54" s="1"/>
  <c r="AH108" i="54" s="1"/>
  <c r="X254" i="54"/>
  <c r="AD254" i="54" s="1"/>
  <c r="AH254" i="54" s="1"/>
  <c r="AH255" i="54" s="1"/>
  <c r="X317" i="54"/>
  <c r="AD317" i="54" s="1"/>
  <c r="AH317" i="54" s="1"/>
  <c r="AH318" i="54" s="1"/>
  <c r="AH319" i="54" s="1"/>
  <c r="AH320" i="54" s="1"/>
  <c r="AH321" i="54" s="1"/>
  <c r="AH322" i="54" s="1"/>
  <c r="AH323" i="54" s="1"/>
  <c r="AH324" i="54" s="1"/>
  <c r="AH325" i="54" s="1"/>
  <c r="AH326" i="54" s="1"/>
  <c r="AH327" i="54" s="1"/>
  <c r="AH328" i="54" s="1"/>
  <c r="AH329" i="54" s="1"/>
  <c r="AH330" i="54" s="1"/>
  <c r="AH331" i="54" s="1"/>
  <c r="AH332" i="54" s="1"/>
  <c r="AH333" i="54" s="1"/>
  <c r="AH334" i="54" s="1"/>
  <c r="AH335" i="54" s="1"/>
  <c r="AH336" i="54" s="1"/>
  <c r="AH337" i="54" s="1"/>
  <c r="F33" i="53"/>
  <c r="L34" i="53" s="1"/>
  <c r="X233" i="54"/>
  <c r="AD233" i="54" s="1"/>
  <c r="AH233" i="54" s="1"/>
  <c r="AH234" i="54" s="1"/>
  <c r="X338" i="54"/>
  <c r="AD338" i="54" s="1"/>
  <c r="E33" i="53"/>
  <c r="K34" i="53" s="1"/>
  <c r="D60" i="53"/>
  <c r="X170" i="54"/>
  <c r="AD170" i="54" s="1"/>
  <c r="AH170" i="54" s="1"/>
  <c r="AH171" i="54" s="1"/>
  <c r="X65" i="54"/>
  <c r="AD65" i="54" s="1"/>
  <c r="AH65" i="54" s="1"/>
  <c r="AH66" i="54" s="1"/>
  <c r="X296" i="54"/>
  <c r="AD296" i="54" s="1"/>
  <c r="AH296" i="54" s="1"/>
  <c r="AH297" i="54" s="1"/>
  <c r="X23" i="54"/>
  <c r="AD23" i="54" s="1"/>
  <c r="AH23" i="54" s="1"/>
  <c r="AH24" i="54" s="1"/>
  <c r="X212" i="54"/>
  <c r="AD212" i="54" s="1"/>
  <c r="AH212" i="54" s="1"/>
  <c r="AH213" i="54" s="1"/>
  <c r="X86" i="54"/>
  <c r="AD86" i="54" s="1"/>
  <c r="AH86" i="54" s="1"/>
  <c r="AH87" i="54" s="1"/>
  <c r="B67" i="53"/>
  <c r="T338" i="54"/>
  <c r="T128" i="54"/>
  <c r="T191" i="54"/>
  <c r="T296" i="54"/>
  <c r="T254" i="54"/>
  <c r="T212" i="54"/>
  <c r="T149" i="54"/>
  <c r="T233" i="54"/>
  <c r="T44" i="54"/>
  <c r="T86" i="54"/>
  <c r="O33" i="53"/>
  <c r="T23" i="54"/>
  <c r="T317" i="54"/>
  <c r="T65" i="54"/>
  <c r="T170" i="54"/>
  <c r="T107" i="54"/>
  <c r="T275" i="54"/>
  <c r="X569" i="54" l="1"/>
  <c r="AD569" i="54" s="1"/>
  <c r="X632" i="54"/>
  <c r="AD632" i="54" s="1"/>
  <c r="X422" i="54"/>
  <c r="AD422" i="54" s="1"/>
  <c r="X590" i="54"/>
  <c r="AD590" i="54" s="1"/>
  <c r="X401" i="54"/>
  <c r="AD401" i="54" s="1"/>
  <c r="X758" i="54"/>
  <c r="AD758" i="54" s="1"/>
  <c r="X548" i="54"/>
  <c r="AD548" i="54" s="1"/>
  <c r="X653" i="54"/>
  <c r="AD653" i="54" s="1"/>
  <c r="X506" i="54"/>
  <c r="AD506" i="54" s="1"/>
  <c r="X695" i="54"/>
  <c r="AD695" i="54" s="1"/>
  <c r="X527" i="54"/>
  <c r="AD527" i="54" s="1"/>
  <c r="X737" i="54"/>
  <c r="AD737" i="54" s="1"/>
  <c r="X359" i="54"/>
  <c r="AD359" i="54" s="1"/>
  <c r="X485" i="54"/>
  <c r="AD485" i="54" s="1"/>
  <c r="X443" i="54"/>
  <c r="AD443" i="54" s="1"/>
  <c r="X611" i="54"/>
  <c r="AD611" i="54" s="1"/>
  <c r="X380" i="54"/>
  <c r="AD380" i="54" s="1"/>
  <c r="X464" i="54"/>
  <c r="AD464" i="54" s="1"/>
  <c r="X674" i="54"/>
  <c r="AD674" i="54" s="1"/>
  <c r="X716" i="54"/>
  <c r="AD716" i="54" s="1"/>
  <c r="X549" i="54"/>
  <c r="AD549" i="54" s="1"/>
  <c r="X402" i="54"/>
  <c r="AD402" i="54" s="1"/>
  <c r="X738" i="54"/>
  <c r="AD738" i="54" s="1"/>
  <c r="X675" i="54"/>
  <c r="AD675" i="54" s="1"/>
  <c r="X612" i="54"/>
  <c r="AD612" i="54" s="1"/>
  <c r="E60" i="53"/>
  <c r="X528" i="54"/>
  <c r="AD528" i="54" s="1"/>
  <c r="F60" i="53"/>
  <c r="G60" i="53"/>
  <c r="I60" i="53" s="1"/>
  <c r="X633" i="54"/>
  <c r="AD633" i="54" s="1"/>
  <c r="X486" i="54"/>
  <c r="AD486" i="54" s="1"/>
  <c r="X423" i="54"/>
  <c r="AD423" i="54" s="1"/>
  <c r="X759" i="54"/>
  <c r="AD759" i="54" s="1"/>
  <c r="X696" i="54"/>
  <c r="AD696" i="54" s="1"/>
  <c r="X465" i="54"/>
  <c r="AD465" i="54" s="1"/>
  <c r="X591" i="54"/>
  <c r="AD591" i="54" s="1"/>
  <c r="X381" i="54"/>
  <c r="AD381" i="54" s="1"/>
  <c r="X717" i="54"/>
  <c r="AD717" i="54" s="1"/>
  <c r="X570" i="54"/>
  <c r="AD570" i="54" s="1"/>
  <c r="X507" i="54"/>
  <c r="AD507" i="54" s="1"/>
  <c r="X444" i="54"/>
  <c r="AD444" i="54" s="1"/>
  <c r="X654" i="54"/>
  <c r="AD654" i="54" s="1"/>
  <c r="X360" i="54"/>
  <c r="AD360" i="54" s="1"/>
  <c r="AB296" i="54"/>
  <c r="AF296" i="54" s="1"/>
  <c r="AJ296" i="54" s="1"/>
  <c r="AJ297" i="54" s="1"/>
  <c r="AB23" i="54"/>
  <c r="AF23" i="54" s="1"/>
  <c r="AJ23" i="54" s="1"/>
  <c r="AJ24" i="54" s="1"/>
  <c r="AB128" i="54"/>
  <c r="AF128" i="54" s="1"/>
  <c r="AJ128" i="54" s="1"/>
  <c r="AJ129" i="54" s="1"/>
  <c r="AB212" i="54"/>
  <c r="AF212" i="54" s="1"/>
  <c r="AJ212" i="54" s="1"/>
  <c r="AJ213" i="54" s="1"/>
  <c r="AB86" i="54"/>
  <c r="AF86" i="54" s="1"/>
  <c r="AJ86" i="54" s="1"/>
  <c r="AJ87" i="54" s="1"/>
  <c r="AB317" i="54"/>
  <c r="AF317" i="54" s="1"/>
  <c r="AJ317" i="54" s="1"/>
  <c r="AJ318" i="54" s="1"/>
  <c r="AJ319" i="54" s="1"/>
  <c r="AJ320" i="54" s="1"/>
  <c r="AJ321" i="54" s="1"/>
  <c r="AJ322" i="54" s="1"/>
  <c r="AJ323" i="54" s="1"/>
  <c r="AJ324" i="54" s="1"/>
  <c r="AJ325" i="54" s="1"/>
  <c r="AJ326" i="54" s="1"/>
  <c r="AJ327" i="54" s="1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B44" i="54"/>
  <c r="AF44" i="54" s="1"/>
  <c r="AJ44" i="54" s="1"/>
  <c r="AJ45" i="54" s="1"/>
  <c r="AB149" i="54"/>
  <c r="AF149" i="54" s="1"/>
  <c r="AJ149" i="54" s="1"/>
  <c r="AJ150" i="54" s="1"/>
  <c r="AB233" i="54"/>
  <c r="AF233" i="54" s="1"/>
  <c r="AJ233" i="54" s="1"/>
  <c r="AJ234" i="54" s="1"/>
  <c r="AB275" i="54"/>
  <c r="AF275" i="54" s="1"/>
  <c r="AJ275" i="54" s="1"/>
  <c r="AJ276" i="54" s="1"/>
  <c r="AB107" i="54"/>
  <c r="AF107" i="54" s="1"/>
  <c r="AJ107" i="54" s="1"/>
  <c r="AJ108" i="54" s="1"/>
  <c r="AB65" i="54"/>
  <c r="AF65" i="54" s="1"/>
  <c r="AJ65" i="54" s="1"/>
  <c r="AJ66" i="54" s="1"/>
  <c r="AB170" i="54"/>
  <c r="AF170" i="54" s="1"/>
  <c r="AJ170" i="54" s="1"/>
  <c r="AJ171" i="54" s="1"/>
  <c r="AB254" i="54"/>
  <c r="AF254" i="54" s="1"/>
  <c r="AJ254" i="54" s="1"/>
  <c r="AJ255" i="54" s="1"/>
  <c r="AB338" i="54"/>
  <c r="AF338" i="54" s="1"/>
  <c r="AB191" i="54"/>
  <c r="AF191" i="54" s="1"/>
  <c r="AJ191" i="54" s="1"/>
  <c r="AJ192" i="54" s="1"/>
  <c r="D67" i="53"/>
  <c r="N79" i="53"/>
  <c r="H67" i="53"/>
  <c r="B77" i="53"/>
  <c r="Z44" i="54"/>
  <c r="AE44" i="54" s="1"/>
  <c r="AI44" i="54" s="1"/>
  <c r="AI45" i="54" s="1"/>
  <c r="Z107" i="54"/>
  <c r="AE107" i="54" s="1"/>
  <c r="AI107" i="54" s="1"/>
  <c r="AI108" i="54" s="1"/>
  <c r="Z191" i="54"/>
  <c r="AE191" i="54" s="1"/>
  <c r="AI191" i="54" s="1"/>
  <c r="AI192" i="54" s="1"/>
  <c r="Z275" i="54"/>
  <c r="AE275" i="54" s="1"/>
  <c r="AI275" i="54" s="1"/>
  <c r="AI276" i="54" s="1"/>
  <c r="Z296" i="54"/>
  <c r="AE296" i="54" s="1"/>
  <c r="AI296" i="54" s="1"/>
  <c r="AI297" i="54" s="1"/>
  <c r="Z128" i="54"/>
  <c r="AE128" i="54" s="1"/>
  <c r="AI128" i="54" s="1"/>
  <c r="AI129" i="54" s="1"/>
  <c r="Z233" i="54"/>
  <c r="AE233" i="54" s="1"/>
  <c r="AI233" i="54" s="1"/>
  <c r="AI234" i="54" s="1"/>
  <c r="Z86" i="54"/>
  <c r="AE86" i="54" s="1"/>
  <c r="AI86" i="54" s="1"/>
  <c r="AI87" i="54" s="1"/>
  <c r="Z149" i="54"/>
  <c r="AE149" i="54" s="1"/>
  <c r="AI149" i="54" s="1"/>
  <c r="AI150" i="54" s="1"/>
  <c r="Z170" i="54"/>
  <c r="AE170" i="54" s="1"/>
  <c r="AI170" i="54" s="1"/>
  <c r="AI171" i="54" s="1"/>
  <c r="Z23" i="54"/>
  <c r="AE23" i="54" s="1"/>
  <c r="AI23" i="54" s="1"/>
  <c r="AI24" i="54" s="1"/>
  <c r="Z65" i="54"/>
  <c r="AE65" i="54" s="1"/>
  <c r="AI65" i="54" s="1"/>
  <c r="AI66" i="54" s="1"/>
  <c r="Z254" i="54"/>
  <c r="AE254" i="54" s="1"/>
  <c r="AI254" i="54" s="1"/>
  <c r="AI255" i="54" s="1"/>
  <c r="Z317" i="54"/>
  <c r="AE317" i="54" s="1"/>
  <c r="AI317" i="54" s="1"/>
  <c r="AI318" i="54" s="1"/>
  <c r="AI319" i="54" s="1"/>
  <c r="AI320" i="54" s="1"/>
  <c r="AI321" i="54" s="1"/>
  <c r="AI322" i="54" s="1"/>
  <c r="AI323" i="54" s="1"/>
  <c r="AI324" i="54" s="1"/>
  <c r="AI325" i="54" s="1"/>
  <c r="AI326" i="54" s="1"/>
  <c r="AI327" i="54" s="1"/>
  <c r="AI328" i="54" s="1"/>
  <c r="AI329" i="54" s="1"/>
  <c r="AI330" i="54" s="1"/>
  <c r="AI331" i="54" s="1"/>
  <c r="AI332" i="54" s="1"/>
  <c r="AI333" i="54" s="1"/>
  <c r="AI334" i="54" s="1"/>
  <c r="AI335" i="54" s="1"/>
  <c r="AI336" i="54" s="1"/>
  <c r="AI337" i="54" s="1"/>
  <c r="Z338" i="54"/>
  <c r="AE338" i="54" s="1"/>
  <c r="Z212" i="54"/>
  <c r="AE212" i="54" s="1"/>
  <c r="AI212" i="54" s="1"/>
  <c r="AI213" i="54" s="1"/>
  <c r="AH338" i="54"/>
  <c r="AH339" i="54" s="1"/>
  <c r="AH340" i="54" s="1"/>
  <c r="Z695" i="54" l="1"/>
  <c r="AE695" i="54" s="1"/>
  <c r="Z653" i="54"/>
  <c r="AE653" i="54" s="1"/>
  <c r="Z359" i="54"/>
  <c r="AE359" i="54" s="1"/>
  <c r="Z401" i="54"/>
  <c r="AE401" i="54" s="1"/>
  <c r="Z443" i="54"/>
  <c r="AE443" i="54" s="1"/>
  <c r="Z422" i="54"/>
  <c r="AE422" i="54" s="1"/>
  <c r="Z716" i="54"/>
  <c r="AE716" i="54" s="1"/>
  <c r="Z674" i="54"/>
  <c r="AE674" i="54" s="1"/>
  <c r="Z737" i="54"/>
  <c r="AE737" i="54" s="1"/>
  <c r="Z485" i="54"/>
  <c r="AE485" i="54" s="1"/>
  <c r="Z569" i="54"/>
  <c r="AE569" i="54" s="1"/>
  <c r="Z758" i="54"/>
  <c r="AE758" i="54" s="1"/>
  <c r="Z464" i="54"/>
  <c r="AE464" i="54" s="1"/>
  <c r="Z527" i="54"/>
  <c r="AE527" i="54" s="1"/>
  <c r="Z632" i="54"/>
  <c r="AE632" i="54" s="1"/>
  <c r="Z611" i="54"/>
  <c r="AE611" i="54" s="1"/>
  <c r="Z506" i="54"/>
  <c r="AE506" i="54" s="1"/>
  <c r="Z548" i="54"/>
  <c r="AE548" i="54" s="1"/>
  <c r="Z380" i="54"/>
  <c r="AE380" i="54" s="1"/>
  <c r="Z590" i="54"/>
  <c r="AE590" i="54" s="1"/>
  <c r="AB527" i="54"/>
  <c r="AF527" i="54" s="1"/>
  <c r="AB401" i="54"/>
  <c r="AF401" i="54" s="1"/>
  <c r="AB548" i="54"/>
  <c r="AF548" i="54" s="1"/>
  <c r="AB758" i="54"/>
  <c r="AF758" i="54" s="1"/>
  <c r="AB632" i="54"/>
  <c r="AF632" i="54" s="1"/>
  <c r="AB359" i="54"/>
  <c r="AF359" i="54" s="1"/>
  <c r="AB380" i="54"/>
  <c r="AF380" i="54" s="1"/>
  <c r="AB695" i="54"/>
  <c r="AF695" i="54" s="1"/>
  <c r="AB653" i="54"/>
  <c r="AF653" i="54" s="1"/>
  <c r="AB464" i="54"/>
  <c r="AF464" i="54" s="1"/>
  <c r="AB590" i="54"/>
  <c r="AF590" i="54" s="1"/>
  <c r="AB716" i="54"/>
  <c r="AF716" i="54" s="1"/>
  <c r="AB422" i="54"/>
  <c r="AF422" i="54" s="1"/>
  <c r="AB737" i="54"/>
  <c r="AF737" i="54" s="1"/>
  <c r="AB485" i="54"/>
  <c r="AF485" i="54" s="1"/>
  <c r="AB569" i="54"/>
  <c r="AF569" i="54" s="1"/>
  <c r="AB674" i="54"/>
  <c r="AF674" i="54" s="1"/>
  <c r="AB443" i="54"/>
  <c r="AF443" i="54" s="1"/>
  <c r="AB611" i="54"/>
  <c r="AF611" i="54" s="1"/>
  <c r="AB506" i="54"/>
  <c r="AF506" i="54" s="1"/>
  <c r="AI338" i="54"/>
  <c r="AI339" i="54" s="1"/>
  <c r="AI340" i="54" s="1"/>
  <c r="AJ338" i="54"/>
  <c r="AJ339" i="54" s="1"/>
  <c r="AJ340" i="54" s="1"/>
  <c r="C67" i="53"/>
  <c r="O34" i="53"/>
  <c r="J67" i="53"/>
  <c r="D77" i="53"/>
  <c r="P79" i="53"/>
  <c r="R612" i="54"/>
  <c r="R549" i="54"/>
  <c r="R486" i="54"/>
  <c r="R423" i="54"/>
  <c r="R759" i="54"/>
  <c r="R528" i="54"/>
  <c r="R738" i="54"/>
  <c r="R381" i="54"/>
  <c r="R696" i="54"/>
  <c r="R633" i="54"/>
  <c r="R570" i="54"/>
  <c r="R507" i="54"/>
  <c r="R402" i="54"/>
  <c r="R444" i="54"/>
  <c r="R717" i="54"/>
  <c r="R654" i="54"/>
  <c r="R591" i="54"/>
  <c r="R360" i="54"/>
  <c r="R465" i="54"/>
  <c r="R675" i="54"/>
  <c r="Z486" i="54"/>
  <c r="AE486" i="54" s="1"/>
  <c r="Z633" i="54"/>
  <c r="AE633" i="54" s="1"/>
  <c r="Z570" i="54"/>
  <c r="AE570" i="54" s="1"/>
  <c r="Z654" i="54"/>
  <c r="AE654" i="54" s="1"/>
  <c r="Z696" i="54"/>
  <c r="AE696" i="54" s="1"/>
  <c r="Z360" i="54"/>
  <c r="AE360" i="54" s="1"/>
  <c r="Z402" i="54"/>
  <c r="AE402" i="54" s="1"/>
  <c r="Z612" i="54"/>
  <c r="AE612" i="54" s="1"/>
  <c r="Z381" i="54"/>
  <c r="AE381" i="54" s="1"/>
  <c r="Z717" i="54"/>
  <c r="AE717" i="54" s="1"/>
  <c r="Z591" i="54"/>
  <c r="AE591" i="54" s="1"/>
  <c r="Z675" i="54"/>
  <c r="AE675" i="54" s="1"/>
  <c r="Z738" i="54"/>
  <c r="AE738" i="54" s="1"/>
  <c r="Z444" i="54"/>
  <c r="AE444" i="54" s="1"/>
  <c r="H60" i="53"/>
  <c r="Z465" i="54"/>
  <c r="AE465" i="54" s="1"/>
  <c r="Z423" i="54"/>
  <c r="AE423" i="54" s="1"/>
  <c r="Z507" i="54"/>
  <c r="AE507" i="54" s="1"/>
  <c r="Z759" i="54"/>
  <c r="AE759" i="54" s="1"/>
  <c r="Z549" i="54"/>
  <c r="AE549" i="54" s="1"/>
  <c r="Z528" i="54"/>
  <c r="AE528" i="54" s="1"/>
  <c r="H79" i="53"/>
  <c r="H78" i="53"/>
  <c r="AB381" i="54"/>
  <c r="AF381" i="54" s="1"/>
  <c r="AB486" i="54"/>
  <c r="AF486" i="54" s="1"/>
  <c r="AB675" i="54"/>
  <c r="AF675" i="54" s="1"/>
  <c r="AB528" i="54"/>
  <c r="AF528" i="54" s="1"/>
  <c r="AB717" i="54"/>
  <c r="AF717" i="54" s="1"/>
  <c r="AB738" i="54"/>
  <c r="AF738" i="54" s="1"/>
  <c r="AB465" i="54"/>
  <c r="AF465" i="54" s="1"/>
  <c r="AB423" i="54"/>
  <c r="AF423" i="54" s="1"/>
  <c r="AB759" i="54"/>
  <c r="AF759" i="54" s="1"/>
  <c r="AB570" i="54"/>
  <c r="AF570" i="54" s="1"/>
  <c r="AB360" i="54"/>
  <c r="AF360" i="54" s="1"/>
  <c r="AB591" i="54"/>
  <c r="AF591" i="54" s="1"/>
  <c r="AB696" i="54"/>
  <c r="AF696" i="54" s="1"/>
  <c r="AB549" i="54"/>
  <c r="AF549" i="54" s="1"/>
  <c r="AB507" i="54"/>
  <c r="AF507" i="54" s="1"/>
  <c r="AB444" i="54"/>
  <c r="AF444" i="54" s="1"/>
  <c r="AB612" i="54"/>
  <c r="AF612" i="54" s="1"/>
  <c r="AB654" i="54"/>
  <c r="AF654" i="54" s="1"/>
  <c r="AB402" i="54"/>
  <c r="AF402" i="54" s="1"/>
  <c r="AB633" i="54"/>
  <c r="AF633" i="54" s="1"/>
  <c r="I67" i="53" l="1"/>
  <c r="C77" i="53"/>
  <c r="O79" i="53"/>
  <c r="E4" i="55"/>
  <c r="E4" i="63"/>
  <c r="T633" i="54"/>
  <c r="T654" i="54"/>
  <c r="T381" i="54"/>
  <c r="T612" i="54"/>
  <c r="T738" i="54"/>
  <c r="T675" i="54"/>
  <c r="T402" i="54"/>
  <c r="T717" i="54"/>
  <c r="T507" i="54"/>
  <c r="T423" i="54"/>
  <c r="T696" i="54"/>
  <c r="T360" i="54"/>
  <c r="T549" i="54"/>
  <c r="T528" i="54"/>
  <c r="T465" i="54"/>
  <c r="T486" i="54"/>
  <c r="T591" i="54"/>
  <c r="T444" i="54"/>
  <c r="T570" i="54"/>
  <c r="T759" i="54"/>
  <c r="V465" i="54"/>
  <c r="V654" i="54"/>
  <c r="V591" i="54"/>
  <c r="V528" i="54"/>
  <c r="V360" i="54"/>
  <c r="V570" i="54"/>
  <c r="V549" i="54"/>
  <c r="V402" i="54"/>
  <c r="V738" i="54"/>
  <c r="V675" i="54"/>
  <c r="V612" i="54"/>
  <c r="V381" i="54"/>
  <c r="V507" i="54"/>
  <c r="V633" i="54"/>
  <c r="V486" i="54"/>
  <c r="V423" i="54"/>
  <c r="V759" i="54"/>
  <c r="V696" i="54"/>
  <c r="V717" i="54"/>
  <c r="V444" i="54"/>
  <c r="J78" i="53"/>
  <c r="J79" i="53"/>
  <c r="E9" i="55" l="1"/>
  <c r="E11" i="55"/>
  <c r="E10" i="55"/>
  <c r="G4" i="55"/>
  <c r="G4" i="63"/>
  <c r="E9" i="63"/>
  <c r="AB343" i="63"/>
  <c r="AB678" i="63"/>
  <c r="AB329" i="63"/>
  <c r="AB269" i="63"/>
  <c r="AB484" i="63"/>
  <c r="AB295" i="63"/>
  <c r="AB806" i="63"/>
  <c r="AB206" i="63"/>
  <c r="AB76" i="63"/>
  <c r="AB351" i="63"/>
  <c r="AB304" i="63"/>
  <c r="AB622" i="63"/>
  <c r="AB604" i="63"/>
  <c r="AB856" i="63"/>
  <c r="AB150" i="63"/>
  <c r="AB66" i="63"/>
  <c r="AB645" i="63"/>
  <c r="AB300" i="63"/>
  <c r="AB280" i="63"/>
  <c r="AB210" i="63"/>
  <c r="AB75" i="63"/>
  <c r="AB697" i="63"/>
  <c r="AB217" i="63"/>
  <c r="AB370" i="63"/>
  <c r="AB555" i="63"/>
  <c r="AB885" i="63"/>
  <c r="AB575" i="63"/>
  <c r="AB700" i="63"/>
  <c r="AB847" i="63"/>
  <c r="AB687" i="63"/>
  <c r="AB574" i="63"/>
  <c r="AB268" i="63"/>
  <c r="AB890" i="63"/>
  <c r="AB671" i="63"/>
  <c r="AB335" i="63"/>
  <c r="AB324" i="63"/>
  <c r="AB392" i="63"/>
  <c r="AB778" i="63"/>
  <c r="AB833" i="63"/>
  <c r="AB152" i="63"/>
  <c r="AB101" i="63"/>
  <c r="AB88" i="63"/>
  <c r="AB520" i="63"/>
  <c r="AB776" i="63"/>
  <c r="AB623" i="63"/>
  <c r="AB490" i="63"/>
  <c r="AB850" i="63"/>
  <c r="AB691" i="63"/>
  <c r="AB388" i="63"/>
  <c r="AB787" i="63"/>
  <c r="AB828" i="63"/>
  <c r="AB169" i="63"/>
  <c r="AB573" i="63"/>
  <c r="AB471" i="63"/>
  <c r="AB513" i="63"/>
  <c r="AB779" i="63"/>
  <c r="AB628" i="63"/>
  <c r="AB600" i="63"/>
  <c r="AB868" i="63"/>
  <c r="AB279" i="63"/>
  <c r="AB360" i="63"/>
  <c r="AB609" i="63"/>
  <c r="AB298" i="63"/>
  <c r="AB404" i="63"/>
  <c r="AB387" i="63"/>
  <c r="AB514" i="63"/>
  <c r="AB107" i="63"/>
  <c r="AB616" i="63"/>
  <c r="AB489" i="63"/>
  <c r="AB325" i="63"/>
  <c r="AB661" i="63"/>
  <c r="AB334" i="63"/>
  <c r="AB98" i="63"/>
  <c r="AB310" i="63"/>
  <c r="AB755" i="63"/>
  <c r="AB149" i="63"/>
  <c r="AB407" i="63"/>
  <c r="AB90" i="63"/>
  <c r="AB362" i="63"/>
  <c r="AB647" i="63"/>
  <c r="AB322" i="63"/>
  <c r="AB759" i="63"/>
  <c r="AB876" i="63"/>
  <c r="E10" i="63"/>
  <c r="AB669" i="63"/>
  <c r="AB344" i="63"/>
  <c r="AB284" i="63"/>
  <c r="AB785" i="63"/>
  <c r="AB568" i="63"/>
  <c r="AB690" i="63"/>
  <c r="AB399" i="63"/>
  <c r="AB67" i="63"/>
  <c r="AB127" i="63"/>
  <c r="AB266" i="63"/>
  <c r="AB216" i="63"/>
  <c r="AB752" i="63"/>
  <c r="AB653" i="63"/>
  <c r="AB877" i="63"/>
  <c r="AB286" i="63"/>
  <c r="AB727" i="63"/>
  <c r="AB750" i="63"/>
  <c r="AB147" i="63"/>
  <c r="AB794" i="63"/>
  <c r="AB61" i="63"/>
  <c r="AB731" i="63"/>
  <c r="AB112" i="63"/>
  <c r="AB644" i="63"/>
  <c r="AB319" i="63"/>
  <c r="AB835" i="63"/>
  <c r="AB829" i="63"/>
  <c r="AB478" i="63"/>
  <c r="AB788" i="63"/>
  <c r="AB831" i="63"/>
  <c r="AB281" i="63"/>
  <c r="AB383" i="63"/>
  <c r="AB780" i="63"/>
  <c r="AB871" i="63"/>
  <c r="AB676" i="63"/>
  <c r="AB327" i="63"/>
  <c r="AB165" i="63"/>
  <c r="AB78" i="63"/>
  <c r="AB650" i="63"/>
  <c r="AB879" i="63"/>
  <c r="AB684" i="63"/>
  <c r="AB201" i="63"/>
  <c r="AB72" i="63"/>
  <c r="AB355" i="63"/>
  <c r="AB303" i="63"/>
  <c r="AB621" i="63"/>
  <c r="AB567" i="63"/>
  <c r="AB857" i="63"/>
  <c r="AB796" i="63"/>
  <c r="AB70" i="63"/>
  <c r="AB649" i="63"/>
  <c r="AB166" i="63"/>
  <c r="AB274" i="63"/>
  <c r="AB205" i="63"/>
  <c r="AB89" i="63"/>
  <c r="AB526" i="63"/>
  <c r="AB313" i="63"/>
  <c r="AB739" i="63"/>
  <c r="AB572" i="63"/>
  <c r="AB881" i="63"/>
  <c r="AB406" i="63"/>
  <c r="AB773" i="63"/>
  <c r="AB841" i="63"/>
  <c r="AB682" i="63"/>
  <c r="AB198" i="63"/>
  <c r="AB480" i="63"/>
  <c r="AB532" i="63"/>
  <c r="AB784" i="63"/>
  <c r="AB737" i="63"/>
  <c r="AB561" i="63"/>
  <c r="AB663" i="63"/>
  <c r="AB336" i="63"/>
  <c r="AB328" i="63"/>
  <c r="AB476" i="63"/>
  <c r="AB626" i="63"/>
  <c r="AB872" i="63"/>
  <c r="AB685" i="63"/>
  <c r="AB95" i="63"/>
  <c r="AB80" i="63"/>
  <c r="AB114" i="63"/>
  <c r="AB627" i="63"/>
  <c r="AB485" i="63"/>
  <c r="AB836" i="63"/>
  <c r="AB768" i="63"/>
  <c r="AB763" i="63"/>
  <c r="AB337" i="63"/>
  <c r="AB664" i="63"/>
  <c r="AB402" i="63"/>
  <c r="AB751" i="63"/>
  <c r="AB863" i="63"/>
  <c r="AB168" i="63"/>
  <c r="AB104" i="63"/>
  <c r="AB389" i="63"/>
  <c r="AB728" i="63"/>
  <c r="AB115" i="63"/>
  <c r="AB639" i="63"/>
  <c r="AB368" i="63"/>
  <c r="AB845" i="63"/>
  <c r="AB888" i="63"/>
  <c r="AB394" i="63"/>
  <c r="AB264" i="63"/>
  <c r="AB656" i="63"/>
  <c r="AB688" i="63"/>
  <c r="AB393" i="63"/>
  <c r="AB390" i="63"/>
  <c r="AB516" i="63"/>
  <c r="AB791" i="63"/>
  <c r="AB624" i="63"/>
  <c r="AB487" i="63"/>
  <c r="AB853" i="63"/>
  <c r="AB288" i="63"/>
  <c r="AB73" i="63"/>
  <c r="AB632" i="63"/>
  <c r="AB533" i="63"/>
  <c r="AB400" i="63"/>
  <c r="AB481" i="63"/>
  <c r="AB634" i="63"/>
  <c r="AB679" i="63"/>
  <c r="AB326" i="63"/>
  <c r="AB665" i="63"/>
  <c r="AB797" i="63"/>
  <c r="AB519" i="63"/>
  <c r="AB745" i="63"/>
  <c r="AB157" i="63"/>
  <c r="AB287" i="63"/>
  <c r="AB68" i="63"/>
  <c r="AB124" i="63"/>
  <c r="AB270" i="63"/>
  <c r="AB215" i="63"/>
  <c r="AB740" i="63"/>
  <c r="AB558" i="63"/>
  <c r="AB880" i="63"/>
  <c r="AB96" i="63"/>
  <c r="AB518" i="63"/>
  <c r="AB564" i="63"/>
  <c r="AB302" i="63"/>
  <c r="AB401" i="63"/>
  <c r="AB59" i="63"/>
  <c r="AB122" i="63"/>
  <c r="AB262" i="63"/>
  <c r="AB633" i="63"/>
  <c r="AB373" i="63"/>
  <c r="AB767" i="63"/>
  <c r="AB882" i="63"/>
  <c r="AB81" i="63"/>
  <c r="AB642" i="63"/>
  <c r="AB832" i="63"/>
  <c r="AB277" i="63"/>
  <c r="AB346" i="63"/>
  <c r="AB84" i="63"/>
  <c r="AB356" i="63"/>
  <c r="AB307" i="63"/>
  <c r="AB376" i="63"/>
  <c r="AB855" i="63"/>
  <c r="AB338" i="63"/>
  <c r="AB331" i="63"/>
  <c r="AB666" i="63"/>
  <c r="AB123" i="63"/>
  <c r="AB367" i="63"/>
  <c r="AB154" i="63"/>
  <c r="AB174" i="63"/>
  <c r="AB345" i="63"/>
  <c r="AB729" i="63"/>
  <c r="AB775" i="63"/>
  <c r="AB748" i="63"/>
  <c r="AB601" i="63"/>
  <c r="AB861" i="63"/>
  <c r="AB771" i="63"/>
  <c r="AB377" i="63"/>
  <c r="AB475" i="63"/>
  <c r="AB486" i="63"/>
  <c r="AB105" i="63"/>
  <c r="AB91" i="63"/>
  <c r="AB562" i="63"/>
  <c r="AB607" i="63"/>
  <c r="AB762" i="63"/>
  <c r="AB397" i="63"/>
  <c r="AB403" i="63"/>
  <c r="AB643" i="63"/>
  <c r="AB347" i="63"/>
  <c r="AB100" i="63"/>
  <c r="AB648" i="63"/>
  <c r="AB126" i="63"/>
  <c r="AB65" i="63"/>
  <c r="AB321" i="63"/>
  <c r="AB289" i="63"/>
  <c r="AB285" i="63"/>
  <c r="AB747" i="63"/>
  <c r="AB173" i="63"/>
  <c r="AB517" i="63"/>
  <c r="AB848" i="63"/>
  <c r="AB151" i="63"/>
  <c r="AB795" i="63"/>
  <c r="AB382" i="63"/>
  <c r="AB531" i="63"/>
  <c r="AB111" i="63"/>
  <c r="AB636" i="63"/>
  <c r="AB365" i="63"/>
  <c r="AB563" i="63"/>
  <c r="AB878" i="63"/>
  <c r="AB102" i="63"/>
  <c r="AB317" i="63"/>
  <c r="AB862" i="63"/>
  <c r="AB283" i="63"/>
  <c r="AB63" i="63"/>
  <c r="AB128" i="63"/>
  <c r="AB696" i="63"/>
  <c r="AB637" i="63"/>
  <c r="AB610" i="63"/>
  <c r="AB837" i="63"/>
  <c r="AB753" i="63"/>
  <c r="AB569" i="63"/>
  <c r="AB208" i="63"/>
  <c r="AB110" i="63"/>
  <c r="AB865" i="63"/>
  <c r="AB342" i="63"/>
  <c r="AB674" i="63"/>
  <c r="AB333" i="63"/>
  <c r="AB62" i="63"/>
  <c r="AB109" i="63"/>
  <c r="AB560" i="63"/>
  <c r="AB297" i="63"/>
  <c r="AB798" i="63"/>
  <c r="AB64" i="63"/>
  <c r="AB120" i="63"/>
  <c r="AB350" i="63"/>
  <c r="AB782" i="63"/>
  <c r="AB741" i="63"/>
  <c r="AB603" i="63"/>
  <c r="AB860" i="63"/>
  <c r="AB176" i="63"/>
  <c r="AB742" i="63"/>
  <c r="AB159" i="63"/>
  <c r="AB803" i="63"/>
  <c r="AB386" i="63"/>
  <c r="AB121" i="63"/>
  <c r="AB272" i="63"/>
  <c r="AB213" i="63"/>
  <c r="AB744" i="63"/>
  <c r="AB654" i="63"/>
  <c r="AB849" i="63"/>
  <c r="AB384" i="63"/>
  <c r="AB630" i="63"/>
  <c r="AB290" i="63"/>
  <c r="AB804" i="63"/>
  <c r="AB57" i="63"/>
  <c r="AB117" i="63"/>
  <c r="AB263" i="63"/>
  <c r="AB646" i="63"/>
  <c r="AB769" i="63"/>
  <c r="AB614" i="63"/>
  <c r="AB875" i="63"/>
  <c r="AB672" i="63"/>
  <c r="AB162" i="63"/>
  <c r="AB515" i="63"/>
  <c r="AB770" i="63"/>
  <c r="AB864" i="63"/>
  <c r="AB359" i="63"/>
  <c r="AB772" i="63"/>
  <c r="AB164" i="63"/>
  <c r="AB332" i="63"/>
  <c r="AB695" i="63"/>
  <c r="AB482" i="63"/>
  <c r="AB372" i="63"/>
  <c r="AB693" i="63"/>
  <c r="AB378" i="63"/>
  <c r="AB323" i="63"/>
  <c r="AB736" i="63"/>
  <c r="AB125" i="63"/>
  <c r="AB680" i="63"/>
  <c r="AB358" i="63"/>
  <c r="AB380" i="63"/>
  <c r="AB556" i="63"/>
  <c r="AB805" i="63"/>
  <c r="AB308" i="63"/>
  <c r="AB874" i="63"/>
  <c r="AB683" i="63"/>
  <c r="AB398" i="63"/>
  <c r="AB473" i="63"/>
  <c r="AB353" i="63"/>
  <c r="AB790" i="63"/>
  <c r="AB625" i="63"/>
  <c r="AB488" i="63"/>
  <c r="AB842" i="63"/>
  <c r="AB757" i="63"/>
  <c r="AB212" i="63"/>
  <c r="AB635" i="63"/>
  <c r="AB160" i="63"/>
  <c r="AB800" i="63"/>
  <c r="AB391" i="63"/>
  <c r="AB524" i="63"/>
  <c r="AB783" i="63"/>
  <c r="AB629" i="63"/>
  <c r="AB597" i="63"/>
  <c r="AB852" i="63"/>
  <c r="AB631" i="63"/>
  <c r="AB834" i="63"/>
  <c r="AB71" i="63"/>
  <c r="AB735" i="63"/>
  <c r="AB612" i="63"/>
  <c r="AB667" i="63"/>
  <c r="AB340" i="63"/>
  <c r="AB670" i="63"/>
  <c r="AB86" i="63"/>
  <c r="AB214" i="63"/>
  <c r="AB858" i="63"/>
  <c r="AB686" i="63"/>
  <c r="AB395" i="63"/>
  <c r="AB381" i="63"/>
  <c r="AB726" i="63"/>
  <c r="AB701" i="63"/>
  <c r="AB315" i="63"/>
  <c r="AB364" i="63"/>
  <c r="AB566" i="63"/>
  <c r="AB754" i="63"/>
  <c r="AB199" i="63"/>
  <c r="AB606" i="63"/>
  <c r="AB291" i="63"/>
  <c r="AB396" i="63"/>
  <c r="AB479" i="63"/>
  <c r="AB725" i="63"/>
  <c r="AB116" i="63"/>
  <c r="AB640" i="63"/>
  <c r="AB366" i="63"/>
  <c r="AB570" i="63"/>
  <c r="AB889" i="63"/>
  <c r="AB530" i="63"/>
  <c r="AB557" i="63"/>
  <c r="AB689" i="63"/>
  <c r="AB405" i="63"/>
  <c r="AB379" i="63"/>
  <c r="AB730" i="63"/>
  <c r="AB108" i="63"/>
  <c r="AB613" i="63"/>
  <c r="AB761" i="63"/>
  <c r="AB734" i="63"/>
  <c r="AB657" i="63"/>
  <c r="AB677" i="63"/>
  <c r="AB276" i="63"/>
  <c r="AB774" i="63"/>
  <c r="AB830" i="63"/>
  <c r="AB170" i="63"/>
  <c r="AB311" i="63"/>
  <c r="AB172" i="63"/>
  <c r="AB99" i="63"/>
  <c r="AB660" i="63"/>
  <c r="AB320" i="63"/>
  <c r="AB724" i="63"/>
  <c r="AB838" i="63"/>
  <c r="AB758" i="63"/>
  <c r="AB723" i="63"/>
  <c r="AB840" i="63"/>
  <c r="AB167" i="63"/>
  <c r="AB265" i="63"/>
  <c r="AB330" i="63"/>
  <c r="AB559" i="63"/>
  <c r="AB529" i="63"/>
  <c r="AB760" i="63"/>
  <c r="AB477" i="63"/>
  <c r="AB618" i="63"/>
  <c r="AB163" i="63"/>
  <c r="AB278" i="63"/>
  <c r="AB209" i="63"/>
  <c r="AB74" i="63"/>
  <c r="AB267" i="63"/>
  <c r="AB312" i="63"/>
  <c r="AB619" i="63"/>
  <c r="AB605" i="63"/>
  <c r="AB766" i="63"/>
  <c r="AB148" i="63"/>
  <c r="AB58" i="63"/>
  <c r="AB371" i="63"/>
  <c r="AB155" i="63"/>
  <c r="AB93" i="63"/>
  <c r="AB82" i="63"/>
  <c r="AB354" i="63"/>
  <c r="AB792" i="63"/>
  <c r="AB733" i="63"/>
  <c r="AB565" i="63"/>
  <c r="AB867" i="63"/>
  <c r="AB743" i="63"/>
  <c r="AB851" i="63"/>
  <c r="AB522" i="63"/>
  <c r="AB363" i="63"/>
  <c r="AB843" i="63"/>
  <c r="AB339" i="63"/>
  <c r="AB662" i="63"/>
  <c r="AB130" i="63"/>
  <c r="AB732" i="63"/>
  <c r="AB617" i="63"/>
  <c r="AB756" i="63"/>
  <c r="AB171" i="63"/>
  <c r="AB129" i="63"/>
  <c r="AB474" i="63"/>
  <c r="AB527" i="63"/>
  <c r="AB699" i="63"/>
  <c r="AB651" i="63"/>
  <c r="AB318" i="63"/>
  <c r="AB839" i="63"/>
  <c r="AB883" i="63"/>
  <c r="AB85" i="63"/>
  <c r="AB859" i="63"/>
  <c r="AB681" i="63"/>
  <c r="AB103" i="63"/>
  <c r="AB83" i="63"/>
  <c r="AB525" i="63"/>
  <c r="AB781" i="63"/>
  <c r="AB620" i="63"/>
  <c r="AB483" i="63"/>
  <c r="AB846" i="63"/>
  <c r="AB153" i="63"/>
  <c r="AB113" i="63"/>
  <c r="AB884" i="63"/>
  <c r="AB175" i="63"/>
  <c r="AB97" i="63"/>
  <c r="AB472" i="63"/>
  <c r="AB521" i="63"/>
  <c r="AB789" i="63"/>
  <c r="AB375" i="63"/>
  <c r="AB352" i="63"/>
  <c r="AB608" i="63"/>
  <c r="AB869" i="63"/>
  <c r="AB131" i="63"/>
  <c r="AB749" i="63"/>
  <c r="AB296" i="63"/>
  <c r="AB777" i="63"/>
  <c r="AB673" i="63"/>
  <c r="AB118" i="63"/>
  <c r="AB60" i="63"/>
  <c r="AB746" i="63"/>
  <c r="AB349" i="63"/>
  <c r="AB77" i="63"/>
  <c r="AB571" i="63"/>
  <c r="AB698" i="63"/>
  <c r="AB675" i="63"/>
  <c r="AB158" i="63"/>
  <c r="AB523" i="63"/>
  <c r="AB765" i="63"/>
  <c r="AB275" i="63"/>
  <c r="AB309" i="63"/>
  <c r="AB801" i="63"/>
  <c r="AB207" i="63"/>
  <c r="AB598" i="63"/>
  <c r="AB641" i="63"/>
  <c r="AB528" i="63"/>
  <c r="AB106" i="63"/>
  <c r="AB299" i="63"/>
  <c r="AB301" i="63"/>
  <c r="AB491" i="63"/>
  <c r="AB119" i="63"/>
  <c r="AB658" i="63"/>
  <c r="AB602" i="63"/>
  <c r="AB261" i="63"/>
  <c r="AB873" i="63"/>
  <c r="AB659" i="63"/>
  <c r="AB211" i="63"/>
  <c r="AB802" i="63"/>
  <c r="AB786" i="63"/>
  <c r="AB294" i="63"/>
  <c r="AB200" i="63"/>
  <c r="AB738" i="63"/>
  <c r="AB306" i="63"/>
  <c r="AB69" i="63"/>
  <c r="AB305" i="63"/>
  <c r="E11" i="63"/>
  <c r="AB203" i="63"/>
  <c r="AB87" i="63"/>
  <c r="AB764" i="63"/>
  <c r="AB793" i="63"/>
  <c r="AB314" i="63"/>
  <c r="AB292" i="63"/>
  <c r="AB694" i="63"/>
  <c r="AB866" i="63"/>
  <c r="AB293" i="63"/>
  <c r="AB652" i="63"/>
  <c r="AB655" i="63"/>
  <c r="AB887" i="63"/>
  <c r="AB271" i="63"/>
  <c r="AB204" i="63"/>
  <c r="AB615" i="63"/>
  <c r="AB357" i="63"/>
  <c r="AB79" i="63"/>
  <c r="AB611" i="63"/>
  <c r="AB156" i="63"/>
  <c r="AB348" i="63"/>
  <c r="AB844" i="63"/>
  <c r="AB341" i="63"/>
  <c r="AB799" i="63"/>
  <c r="AB374" i="63"/>
  <c r="AB92" i="63"/>
  <c r="AB854" i="63"/>
  <c r="AB161" i="63"/>
  <c r="AB361" i="63"/>
  <c r="AB692" i="63"/>
  <c r="AB218" i="63"/>
  <c r="AB870" i="63"/>
  <c r="AB599" i="63"/>
  <c r="AB282" i="63"/>
  <c r="AB202" i="63"/>
  <c r="AB385" i="63"/>
  <c r="AB638" i="63"/>
  <c r="AB273" i="63"/>
  <c r="AB668" i="63"/>
  <c r="AB886" i="63"/>
  <c r="AB316" i="63"/>
  <c r="AB94" i="63"/>
  <c r="AB369" i="63"/>
  <c r="I79" i="53"/>
  <c r="I78" i="53"/>
  <c r="F4" i="63" l="1"/>
  <c r="F4" i="55"/>
  <c r="AF118" i="63"/>
  <c r="AF122" i="63"/>
  <c r="AF126" i="63"/>
  <c r="AF130" i="63"/>
  <c r="AF149" i="63"/>
  <c r="AF153" i="63"/>
  <c r="AF157" i="63"/>
  <c r="AF161" i="63"/>
  <c r="AD433" i="63"/>
  <c r="AD440" i="63"/>
  <c r="AD448" i="63"/>
  <c r="AD455" i="63"/>
  <c r="AD59" i="63"/>
  <c r="AD63" i="63"/>
  <c r="AD67" i="63"/>
  <c r="AD71" i="63"/>
  <c r="AD90" i="63"/>
  <c r="AD94" i="63"/>
  <c r="AD98" i="63"/>
  <c r="AD132" i="63"/>
  <c r="AD136" i="63"/>
  <c r="AD140" i="63"/>
  <c r="AD144" i="63"/>
  <c r="AD178" i="63"/>
  <c r="AD182" i="63"/>
  <c r="AD186" i="63"/>
  <c r="AF117" i="63"/>
  <c r="AF121" i="63"/>
  <c r="AF125" i="63"/>
  <c r="AF129" i="63"/>
  <c r="AF148" i="63"/>
  <c r="AF152" i="63"/>
  <c r="AF156" i="63"/>
  <c r="AF160" i="63"/>
  <c r="AD431" i="63"/>
  <c r="AD438" i="63"/>
  <c r="AD446" i="63"/>
  <c r="AD453" i="63"/>
  <c r="AD58" i="63"/>
  <c r="AD62" i="63"/>
  <c r="AD66" i="63"/>
  <c r="AD70" i="63"/>
  <c r="AD89" i="63"/>
  <c r="AD93" i="63"/>
  <c r="AD97" i="63"/>
  <c r="AD101" i="63"/>
  <c r="AD135" i="63"/>
  <c r="AD139" i="63"/>
  <c r="AD143" i="63"/>
  <c r="AD177" i="63"/>
  <c r="AD181" i="63"/>
  <c r="AD57" i="63"/>
  <c r="AF124" i="63"/>
  <c r="AF147" i="63"/>
  <c r="AF155" i="63"/>
  <c r="AD429" i="63"/>
  <c r="AD444" i="63"/>
  <c r="AD459" i="63"/>
  <c r="AD65" i="63"/>
  <c r="AD88" i="63"/>
  <c r="AD96" i="63"/>
  <c r="AD134" i="63"/>
  <c r="AD142" i="63"/>
  <c r="AD180" i="63"/>
  <c r="AD187" i="63"/>
  <c r="AD191" i="63"/>
  <c r="AD195" i="63"/>
  <c r="AD199" i="63"/>
  <c r="AD203" i="63"/>
  <c r="AD207" i="63"/>
  <c r="AD211" i="63"/>
  <c r="AD215" i="63"/>
  <c r="AD219" i="63"/>
  <c r="AD223" i="63"/>
  <c r="AD227" i="63"/>
  <c r="AD231" i="63"/>
  <c r="AD235" i="63"/>
  <c r="AD239" i="63"/>
  <c r="AD243" i="63"/>
  <c r="AD247" i="63"/>
  <c r="AD251" i="63"/>
  <c r="AD255" i="63"/>
  <c r="AD259" i="63"/>
  <c r="AD263" i="63"/>
  <c r="AD267" i="63"/>
  <c r="AD271" i="63"/>
  <c r="AD275" i="63"/>
  <c r="AD279" i="63"/>
  <c r="AD304" i="63"/>
  <c r="AD308" i="63"/>
  <c r="AD313" i="63"/>
  <c r="AD317" i="63"/>
  <c r="AD321" i="63"/>
  <c r="AD346" i="63"/>
  <c r="AD350" i="63"/>
  <c r="AD354" i="63"/>
  <c r="AD358" i="63"/>
  <c r="AD362" i="63"/>
  <c r="AD366" i="63"/>
  <c r="AD370" i="63"/>
  <c r="AD374" i="63"/>
  <c r="AD378" i="63"/>
  <c r="AD382" i="63"/>
  <c r="AD386" i="63"/>
  <c r="AD436" i="63"/>
  <c r="AD445" i="63"/>
  <c r="AD454" i="63"/>
  <c r="AF393" i="63"/>
  <c r="AD640" i="63"/>
  <c r="AD647" i="63"/>
  <c r="AD655" i="63"/>
  <c r="AD705" i="63"/>
  <c r="AD712" i="63"/>
  <c r="AD719" i="63"/>
  <c r="AD727" i="63"/>
  <c r="AD734" i="63"/>
  <c r="AD742" i="63"/>
  <c r="AD812" i="63"/>
  <c r="AD819" i="63"/>
  <c r="AD827" i="63"/>
  <c r="AD855" i="63"/>
  <c r="AD862" i="63"/>
  <c r="AD869" i="63"/>
  <c r="AD877" i="63"/>
  <c r="AD884" i="63"/>
  <c r="AF388" i="63"/>
  <c r="AF404" i="63"/>
  <c r="AD463" i="63"/>
  <c r="AD467" i="63"/>
  <c r="AD492" i="63"/>
  <c r="AD496" i="63"/>
  <c r="AD500" i="63"/>
  <c r="AD504" i="63"/>
  <c r="AD508" i="63"/>
  <c r="AD512" i="63"/>
  <c r="AD579" i="63"/>
  <c r="AD583" i="63"/>
  <c r="AD587" i="63"/>
  <c r="AD591" i="63"/>
  <c r="AD595" i="63"/>
  <c r="AD644" i="63"/>
  <c r="AD652" i="63"/>
  <c r="AD702" i="63"/>
  <c r="AD711" i="63"/>
  <c r="AD720" i="63"/>
  <c r="AD728" i="63"/>
  <c r="AD737" i="63"/>
  <c r="AD809" i="63"/>
  <c r="AD818" i="63"/>
  <c r="AD826" i="63"/>
  <c r="AD857" i="63"/>
  <c r="AD865" i="63"/>
  <c r="AD874" i="63"/>
  <c r="AD883" i="63"/>
  <c r="AF387" i="63"/>
  <c r="AF403" i="63"/>
  <c r="AF601" i="63"/>
  <c r="AF608" i="63"/>
  <c r="AF616" i="63"/>
  <c r="AF667" i="63"/>
  <c r="AF674" i="63"/>
  <c r="AF119" i="63"/>
  <c r="AF127" i="63"/>
  <c r="AF150" i="63"/>
  <c r="AF158" i="63"/>
  <c r="AD435" i="63"/>
  <c r="AD450" i="63"/>
  <c r="AD60" i="63"/>
  <c r="AD68" i="63"/>
  <c r="AD91" i="63"/>
  <c r="AD99" i="63"/>
  <c r="AD137" i="63"/>
  <c r="AD145" i="63"/>
  <c r="AD183" i="63"/>
  <c r="AD188" i="63"/>
  <c r="AD192" i="63"/>
  <c r="AD196" i="63"/>
  <c r="AD200" i="63"/>
  <c r="AD204" i="63"/>
  <c r="AD208" i="63"/>
  <c r="AD212" i="63"/>
  <c r="AD216" i="63"/>
  <c r="AD220" i="63"/>
  <c r="AD224" i="63"/>
  <c r="AD228" i="63"/>
  <c r="AD232" i="63"/>
  <c r="AD236" i="63"/>
  <c r="AD240" i="63"/>
  <c r="AD244" i="63"/>
  <c r="AD248" i="63"/>
  <c r="AD252" i="63"/>
  <c r="AD256" i="63"/>
  <c r="AD260" i="63"/>
  <c r="AD264" i="63"/>
  <c r="AD268" i="63"/>
  <c r="AD272" i="63"/>
  <c r="AD276" i="63"/>
  <c r="AD280" i="63"/>
  <c r="AD305" i="63"/>
  <c r="AD309" i="63"/>
  <c r="AD314" i="63"/>
  <c r="AD318" i="63"/>
  <c r="AD322" i="63"/>
  <c r="AD347" i="63"/>
  <c r="AD351" i="63"/>
  <c r="AD355" i="63"/>
  <c r="AD359" i="63"/>
  <c r="AD363" i="63"/>
  <c r="AD367" i="63"/>
  <c r="AD371" i="63"/>
  <c r="AD375" i="63"/>
  <c r="AD379" i="63"/>
  <c r="AD383" i="63"/>
  <c r="AD430" i="63"/>
  <c r="AD439" i="63"/>
  <c r="AD447" i="63"/>
  <c r="AD456" i="63"/>
  <c r="AF397" i="63"/>
  <c r="AD642" i="63"/>
  <c r="AD649" i="63"/>
  <c r="AD657" i="63"/>
  <c r="AD706" i="63"/>
  <c r="AD714" i="63"/>
  <c r="AD721" i="63"/>
  <c r="AD729" i="63"/>
  <c r="AD736" i="63"/>
  <c r="AD743" i="63"/>
  <c r="AD813" i="63"/>
  <c r="AD821" i="63"/>
  <c r="AD849" i="63"/>
  <c r="AD856" i="63"/>
  <c r="AD864" i="63"/>
  <c r="AD871" i="63"/>
  <c r="AD878" i="63"/>
  <c r="AD886" i="63"/>
  <c r="AF392" i="63"/>
  <c r="AD460" i="63"/>
  <c r="AD464" i="63"/>
  <c r="AD468" i="63"/>
  <c r="AD493" i="63"/>
  <c r="AD497" i="63"/>
  <c r="AD501" i="63"/>
  <c r="AD505" i="63"/>
  <c r="AD509" i="63"/>
  <c r="AD576" i="63"/>
  <c r="AD580" i="63"/>
  <c r="AD584" i="63"/>
  <c r="AD588" i="63"/>
  <c r="AD592" i="63"/>
  <c r="AD596" i="63"/>
  <c r="AD646" i="63"/>
  <c r="AD654" i="63"/>
  <c r="AD704" i="63"/>
  <c r="AD713" i="63"/>
  <c r="AD722" i="63"/>
  <c r="AD731" i="63"/>
  <c r="AD739" i="63"/>
  <c r="AD811" i="63"/>
  <c r="AD820" i="63"/>
  <c r="AD850" i="63"/>
  <c r="AD859" i="63"/>
  <c r="AD867" i="63"/>
  <c r="AD876" i="63"/>
  <c r="AD885" i="63"/>
  <c r="AF391" i="63"/>
  <c r="AF407" i="63"/>
  <c r="AF603" i="63"/>
  <c r="AF610" i="63"/>
  <c r="AF661" i="63"/>
  <c r="AF668" i="63"/>
  <c r="AF676" i="63"/>
  <c r="AF767" i="63"/>
  <c r="AF775" i="63"/>
  <c r="AF781" i="63"/>
  <c r="AF785" i="63"/>
  <c r="AF833" i="63"/>
  <c r="AF842" i="63"/>
  <c r="AF390" i="63"/>
  <c r="AF406" i="63"/>
  <c r="AF516" i="63"/>
  <c r="AF520" i="63"/>
  <c r="AF524" i="63"/>
  <c r="AF528" i="63"/>
  <c r="AF532" i="63"/>
  <c r="AF602" i="63"/>
  <c r="AF611" i="63"/>
  <c r="AF120" i="63"/>
  <c r="AF128" i="63"/>
  <c r="AF151" i="63"/>
  <c r="AF159" i="63"/>
  <c r="AD437" i="63"/>
  <c r="AD451" i="63"/>
  <c r="AD61" i="63"/>
  <c r="AD69" i="63"/>
  <c r="AD92" i="63"/>
  <c r="AD100" i="63"/>
  <c r="AD138" i="63"/>
  <c r="AD146" i="63"/>
  <c r="AD184" i="63"/>
  <c r="AD189" i="63"/>
  <c r="AD193" i="63"/>
  <c r="AD197" i="63"/>
  <c r="AD201" i="63"/>
  <c r="AD205" i="63"/>
  <c r="AD209" i="63"/>
  <c r="AD213" i="63"/>
  <c r="AD217" i="63"/>
  <c r="AD221" i="63"/>
  <c r="AD225" i="63"/>
  <c r="AD229" i="63"/>
  <c r="AD233" i="63"/>
  <c r="AD237" i="63"/>
  <c r="AD241" i="63"/>
  <c r="AD245" i="63"/>
  <c r="AD249" i="63"/>
  <c r="AD253" i="63"/>
  <c r="AD257" i="63"/>
  <c r="AD261" i="63"/>
  <c r="AD265" i="63"/>
  <c r="AD269" i="63"/>
  <c r="AD273" i="63"/>
  <c r="AD277" i="63"/>
  <c r="AD281" i="63"/>
  <c r="AD306" i="63"/>
  <c r="AD310" i="63"/>
  <c r="AD315" i="63"/>
  <c r="AD319" i="63"/>
  <c r="AD323" i="63"/>
  <c r="AD348" i="63"/>
  <c r="AD352" i="63"/>
  <c r="AD356" i="63"/>
  <c r="AD360" i="63"/>
  <c r="AD364" i="63"/>
  <c r="AD368" i="63"/>
  <c r="AD372" i="63"/>
  <c r="AD376" i="63"/>
  <c r="AD380" i="63"/>
  <c r="AD384" i="63"/>
  <c r="AD432" i="63"/>
  <c r="AD441" i="63"/>
  <c r="AD449" i="63"/>
  <c r="AD458" i="63"/>
  <c r="AF401" i="63"/>
  <c r="AD643" i="63"/>
  <c r="AD651" i="63"/>
  <c r="AD659" i="63"/>
  <c r="AD708" i="63"/>
  <c r="AD715" i="63"/>
  <c r="AD723" i="63"/>
  <c r="AD730" i="63"/>
  <c r="AD738" i="63"/>
  <c r="AD808" i="63"/>
  <c r="AD815" i="63"/>
  <c r="AD823" i="63"/>
  <c r="AD851" i="63"/>
  <c r="AD858" i="63"/>
  <c r="AD866" i="63"/>
  <c r="AD873" i="63"/>
  <c r="AD880" i="63"/>
  <c r="AD888" i="63"/>
  <c r="AF396" i="63"/>
  <c r="AD461" i="63"/>
  <c r="AD465" i="63"/>
  <c r="AD469" i="63"/>
  <c r="AD494" i="63"/>
  <c r="AD498" i="63"/>
  <c r="AD502" i="63"/>
  <c r="AD506" i="63"/>
  <c r="AD510" i="63"/>
  <c r="AD577" i="63"/>
  <c r="AD581" i="63"/>
  <c r="AD585" i="63"/>
  <c r="AD589" i="63"/>
  <c r="AD593" i="63"/>
  <c r="AD639" i="63"/>
  <c r="AD648" i="63"/>
  <c r="AD656" i="63"/>
  <c r="AD707" i="63"/>
  <c r="AD716" i="63"/>
  <c r="AD724" i="63"/>
  <c r="AD733" i="63"/>
  <c r="AD741" i="63"/>
  <c r="AD814" i="63"/>
  <c r="AD822" i="63"/>
  <c r="AD852" i="63"/>
  <c r="AD861" i="63"/>
  <c r="AD870" i="63"/>
  <c r="AD879" i="63"/>
  <c r="AD887" i="63"/>
  <c r="AF395" i="63"/>
  <c r="AF597" i="63"/>
  <c r="AF604" i="63"/>
  <c r="AF612" i="63"/>
  <c r="AF663" i="63"/>
  <c r="AF670" i="63"/>
  <c r="AF678" i="63"/>
  <c r="AF769" i="63"/>
  <c r="AF777" i="63"/>
  <c r="AF782" i="63"/>
  <c r="AF828" i="63"/>
  <c r="AF836" i="63"/>
  <c r="AF844" i="63"/>
  <c r="AF394" i="63"/>
  <c r="AF513" i="63"/>
  <c r="AF517" i="63"/>
  <c r="AF521" i="63"/>
  <c r="AF525" i="63"/>
  <c r="AF529" i="63"/>
  <c r="AF533" i="63"/>
  <c r="AF605" i="63"/>
  <c r="AF613" i="63"/>
  <c r="AF662" i="63"/>
  <c r="AF154" i="63"/>
  <c r="AD64" i="63"/>
  <c r="AD141" i="63"/>
  <c r="AD194" i="63"/>
  <c r="AD210" i="63"/>
  <c r="AD226" i="63"/>
  <c r="AD242" i="63"/>
  <c r="AD258" i="63"/>
  <c r="AD274" i="63"/>
  <c r="AD311" i="63"/>
  <c r="AD349" i="63"/>
  <c r="AD365" i="63"/>
  <c r="AD381" i="63"/>
  <c r="AD452" i="63"/>
  <c r="AD653" i="63"/>
  <c r="AD725" i="63"/>
  <c r="AD817" i="63"/>
  <c r="AD868" i="63"/>
  <c r="AF400" i="63"/>
  <c r="AD495" i="63"/>
  <c r="AD511" i="63"/>
  <c r="AD590" i="63"/>
  <c r="AD658" i="63"/>
  <c r="AD735" i="63"/>
  <c r="AD854" i="63"/>
  <c r="AD889" i="63"/>
  <c r="AF614" i="63"/>
  <c r="AF765" i="63"/>
  <c r="AF780" i="63"/>
  <c r="AF832" i="63"/>
  <c r="AF847" i="63"/>
  <c r="AF515" i="63"/>
  <c r="AF523" i="63"/>
  <c r="AF531" i="63"/>
  <c r="AF609" i="63"/>
  <c r="AF664" i="63"/>
  <c r="AF673" i="63"/>
  <c r="AF766" i="63"/>
  <c r="AF774" i="63"/>
  <c r="AF831" i="63"/>
  <c r="AF839" i="63"/>
  <c r="AF848" i="63"/>
  <c r="AB416" i="63"/>
  <c r="AB421" i="63"/>
  <c r="AB409" i="63"/>
  <c r="AB422" i="63"/>
  <c r="AB423" i="63"/>
  <c r="AB411" i="63"/>
  <c r="AD312" i="63"/>
  <c r="AD87" i="63"/>
  <c r="AD179" i="63"/>
  <c r="AD198" i="63"/>
  <c r="AD214" i="63"/>
  <c r="AD230" i="63"/>
  <c r="AD246" i="63"/>
  <c r="AD262" i="63"/>
  <c r="AD278" i="63"/>
  <c r="AD316" i="63"/>
  <c r="AD353" i="63"/>
  <c r="AD369" i="63"/>
  <c r="AD385" i="63"/>
  <c r="AF389" i="63"/>
  <c r="AD703" i="63"/>
  <c r="AD732" i="63"/>
  <c r="AD825" i="63"/>
  <c r="AD875" i="63"/>
  <c r="AD462" i="63"/>
  <c r="AD499" i="63"/>
  <c r="AD578" i="63"/>
  <c r="AD594" i="63"/>
  <c r="AD709" i="63"/>
  <c r="AD807" i="63"/>
  <c r="AD863" i="63"/>
  <c r="AF399" i="63"/>
  <c r="AF665" i="63"/>
  <c r="AF771" i="63"/>
  <c r="AF783" i="63"/>
  <c r="AF838" i="63"/>
  <c r="AF398" i="63"/>
  <c r="AF518" i="63"/>
  <c r="AF526" i="63"/>
  <c r="AF598" i="63"/>
  <c r="AF615" i="63"/>
  <c r="AF666" i="63"/>
  <c r="AF675" i="63"/>
  <c r="AF768" i="63"/>
  <c r="AF776" i="63"/>
  <c r="AF834" i="63"/>
  <c r="AF841" i="63"/>
  <c r="G10" i="63"/>
  <c r="AB427" i="63"/>
  <c r="AB412" i="63"/>
  <c r="AB408" i="63"/>
  <c r="AB424" i="63"/>
  <c r="AB414" i="63"/>
  <c r="AF123" i="63"/>
  <c r="AD442" i="63"/>
  <c r="AD95" i="63"/>
  <c r="AD185" i="63"/>
  <c r="AD202" i="63"/>
  <c r="AD218" i="63"/>
  <c r="AD234" i="63"/>
  <c r="AD250" i="63"/>
  <c r="AD266" i="63"/>
  <c r="AD303" i="63"/>
  <c r="AD320" i="63"/>
  <c r="AD357" i="63"/>
  <c r="AD373" i="63"/>
  <c r="AD434" i="63"/>
  <c r="AF405" i="63"/>
  <c r="AD710" i="63"/>
  <c r="AD740" i="63"/>
  <c r="AD853" i="63"/>
  <c r="AD882" i="63"/>
  <c r="AD466" i="63"/>
  <c r="AD503" i="63"/>
  <c r="AD582" i="63"/>
  <c r="AD641" i="63"/>
  <c r="AD718" i="63"/>
  <c r="AD816" i="63"/>
  <c r="AD872" i="63"/>
  <c r="AF599" i="63"/>
  <c r="AF672" i="63"/>
  <c r="AF773" i="63"/>
  <c r="AF784" i="63"/>
  <c r="AF840" i="63"/>
  <c r="AF402" i="63"/>
  <c r="AF519" i="63"/>
  <c r="AF527" i="63"/>
  <c r="AF600" i="63"/>
  <c r="AF617" i="63"/>
  <c r="AF669" i="63"/>
  <c r="AF677" i="63"/>
  <c r="AF770" i="63"/>
  <c r="AF778" i="63"/>
  <c r="AF835" i="63"/>
  <c r="AF843" i="63"/>
  <c r="G9" i="63"/>
  <c r="AB415" i="63"/>
  <c r="AB419" i="63"/>
  <c r="AB413" i="63"/>
  <c r="AB417" i="63"/>
  <c r="AB425" i="63"/>
  <c r="AD133" i="63"/>
  <c r="AD238" i="63"/>
  <c r="AD345" i="63"/>
  <c r="AD645" i="63"/>
  <c r="AD890" i="63"/>
  <c r="AD650" i="63"/>
  <c r="AF606" i="63"/>
  <c r="AF845" i="63"/>
  <c r="AF607" i="63"/>
  <c r="AF772" i="63"/>
  <c r="G11" i="63"/>
  <c r="AB420" i="63"/>
  <c r="AD190" i="63"/>
  <c r="AD254" i="63"/>
  <c r="AD361" i="63"/>
  <c r="AD717" i="63"/>
  <c r="AD470" i="63"/>
  <c r="AD726" i="63"/>
  <c r="AF680" i="63"/>
  <c r="AF514" i="63"/>
  <c r="AF660" i="63"/>
  <c r="AF829" i="63"/>
  <c r="AB426" i="63"/>
  <c r="AB410" i="63"/>
  <c r="AD457" i="63"/>
  <c r="AD222" i="63"/>
  <c r="AD443" i="63"/>
  <c r="AD586" i="63"/>
  <c r="AF830" i="63"/>
  <c r="AF679" i="63"/>
  <c r="AB428" i="63"/>
  <c r="AF131" i="63"/>
  <c r="AD206" i="63"/>
  <c r="AD270" i="63"/>
  <c r="AD377" i="63"/>
  <c r="AD810" i="63"/>
  <c r="AD507" i="63"/>
  <c r="AD824" i="63"/>
  <c r="AF779" i="63"/>
  <c r="AF522" i="63"/>
  <c r="AF671" i="63"/>
  <c r="AF837" i="63"/>
  <c r="AB418" i="63"/>
  <c r="AD307" i="63"/>
  <c r="AD860" i="63"/>
  <c r="AD881" i="63"/>
  <c r="AF530" i="63"/>
  <c r="AF846" i="63"/>
  <c r="AC1000" i="55"/>
  <c r="AC437" i="55"/>
  <c r="AC201" i="55"/>
  <c r="AC1180" i="55"/>
  <c r="AC1225" i="55"/>
  <c r="AC789" i="55"/>
  <c r="AC85" i="55"/>
  <c r="AC1009" i="55"/>
  <c r="AC1211" i="55"/>
  <c r="AC453" i="55"/>
  <c r="AC217" i="55"/>
  <c r="AC1189" i="55"/>
  <c r="AC678" i="55"/>
  <c r="AC154" i="55"/>
  <c r="AC157" i="55"/>
  <c r="AC404" i="55"/>
  <c r="AC292" i="55"/>
  <c r="AC761" i="55"/>
  <c r="AC726" i="55"/>
  <c r="AC842" i="55"/>
  <c r="AC1110" i="55"/>
  <c r="AC955" i="55"/>
  <c r="AC949" i="55"/>
  <c r="AC688" i="55"/>
  <c r="AC1204" i="55"/>
  <c r="AC401" i="55"/>
  <c r="AC1028" i="55"/>
  <c r="AC214" i="55"/>
  <c r="AC969" i="55"/>
  <c r="AC1015" i="55"/>
  <c r="AC945" i="55"/>
  <c r="AC794" i="55"/>
  <c r="AC861" i="55"/>
  <c r="AC62" i="55"/>
  <c r="AC151" i="55"/>
  <c r="AC107" i="55"/>
  <c r="AC95" i="55"/>
  <c r="AC395" i="55"/>
  <c r="AC476" i="55"/>
  <c r="AC1025" i="55"/>
  <c r="AC1219" i="55"/>
  <c r="AC492" i="55"/>
  <c r="AC438" i="55"/>
  <c r="AC1101" i="55"/>
  <c r="AC81" i="55"/>
  <c r="AC188" i="55"/>
  <c r="AC629" i="55"/>
  <c r="AC1229" i="55"/>
  <c r="AC1207" i="55"/>
  <c r="AC508" i="55"/>
  <c r="AC454" i="55"/>
  <c r="AC150" i="55"/>
  <c r="AC169" i="55"/>
  <c r="AC306" i="55"/>
  <c r="AC1168" i="55"/>
  <c r="AC1227" i="55"/>
  <c r="AC872" i="55"/>
  <c r="AC1102" i="55"/>
  <c r="AC963" i="55"/>
  <c r="AC493" i="55"/>
  <c r="AC74" i="55"/>
  <c r="AC1228" i="55"/>
  <c r="AC1190" i="55"/>
  <c r="AC1036" i="55"/>
  <c r="AC189" i="55"/>
  <c r="AC959" i="55"/>
  <c r="AC417" i="55"/>
  <c r="AC41" i="55"/>
  <c r="AC114" i="55"/>
  <c r="AC424" i="55"/>
  <c r="AC312" i="55"/>
  <c r="AC366" i="55"/>
  <c r="AC467" i="55"/>
  <c r="AC996" i="55"/>
  <c r="AC866" i="55"/>
  <c r="AC987" i="55"/>
  <c r="AC970" i="55"/>
  <c r="AC1012" i="55"/>
  <c r="AC796" i="55"/>
  <c r="AC871" i="55"/>
  <c r="AC981" i="55"/>
  <c r="AC1087" i="55"/>
  <c r="AC608" i="55"/>
  <c r="AC1030" i="55"/>
  <c r="AC938" i="55"/>
  <c r="AC194" i="55"/>
  <c r="AC309" i="55"/>
  <c r="AC631" i="55"/>
  <c r="AC481" i="55"/>
  <c r="AC384" i="55"/>
  <c r="AC64" i="55"/>
  <c r="AC765" i="55"/>
  <c r="AC786" i="55"/>
  <c r="AC1169" i="55"/>
  <c r="AC1160" i="55"/>
  <c r="AC1115" i="55"/>
  <c r="AC788" i="55"/>
  <c r="AC1224" i="55"/>
  <c r="AC70" i="55"/>
  <c r="AC1202" i="55"/>
  <c r="AC623" i="55"/>
  <c r="AC995" i="55"/>
  <c r="AC1214" i="55"/>
  <c r="AC1099" i="55"/>
  <c r="AC193" i="55"/>
  <c r="AC874" i="55"/>
  <c r="AC126" i="55"/>
  <c r="AC287" i="55"/>
  <c r="AC171" i="55"/>
  <c r="AC159" i="55"/>
  <c r="AC144" i="55"/>
  <c r="AC300" i="55"/>
  <c r="AC1011" i="55"/>
  <c r="AC994" i="55"/>
  <c r="AC857" i="55"/>
  <c r="AC681" i="55"/>
  <c r="AC1192" i="55"/>
  <c r="AC145" i="55"/>
  <c r="AC512" i="55"/>
  <c r="AC435" i="55"/>
  <c r="AC971" i="55"/>
  <c r="AC968" i="55"/>
  <c r="AC873" i="55"/>
  <c r="AC697" i="55"/>
  <c r="AC191" i="55"/>
  <c r="AC297" i="55"/>
  <c r="AC418" i="55"/>
  <c r="AC374" i="55"/>
  <c r="AC362" i="55"/>
  <c r="AC163" i="55"/>
  <c r="AC156" i="55"/>
  <c r="AC787" i="55"/>
  <c r="AC111" i="55"/>
  <c r="AC965" i="55"/>
  <c r="AC1013" i="55"/>
  <c r="AC1088" i="55"/>
  <c r="AC792" i="55"/>
  <c r="AC1083" i="55"/>
  <c r="AC1205" i="55"/>
  <c r="AC1103" i="55"/>
  <c r="AC433" i="55"/>
  <c r="AC983" i="55"/>
  <c r="AC289" i="55"/>
  <c r="AC1096" i="55"/>
  <c r="AC862" i="55"/>
  <c r="AC947" i="55"/>
  <c r="AC1212" i="55"/>
  <c r="AC992" i="55"/>
  <c r="AC449" i="55"/>
  <c r="AC496" i="55"/>
  <c r="AC393" i="55"/>
  <c r="AC87" i="55"/>
  <c r="AC43" i="55"/>
  <c r="AC426" i="55"/>
  <c r="AC299" i="55"/>
  <c r="AC716" i="55"/>
  <c r="AC1191" i="55"/>
  <c r="AC630" i="55"/>
  <c r="AC516" i="55"/>
  <c r="AC990" i="55"/>
  <c r="AC1097" i="55"/>
  <c r="AC489" i="55"/>
  <c r="AC149" i="55"/>
  <c r="AC1106" i="55"/>
  <c r="AC1220" i="55"/>
  <c r="AC692" i="55"/>
  <c r="AC622" i="55"/>
  <c r="AC1174" i="55"/>
  <c r="AC97" i="55"/>
  <c r="AC457" i="55"/>
  <c r="AC285" i="55"/>
  <c r="AC546" i="55"/>
  <c r="AC534" i="55"/>
  <c r="AC180" i="55"/>
  <c r="AC40" i="55"/>
  <c r="AC1231" i="55"/>
  <c r="AC679" i="55"/>
  <c r="AC1086" i="55"/>
  <c r="AC956" i="55"/>
  <c r="AC961" i="55"/>
  <c r="AC504" i="55"/>
  <c r="AC509" i="55"/>
  <c r="AC1217" i="55"/>
  <c r="AC1111" i="55"/>
  <c r="AC695" i="55"/>
  <c r="AC1176" i="55"/>
  <c r="AC954" i="55"/>
  <c r="AC450" i="55"/>
  <c r="AC421" i="55"/>
  <c r="AC432" i="55"/>
  <c r="AC721" i="55"/>
  <c r="AC549" i="55"/>
  <c r="AC473" i="55"/>
  <c r="AC220" i="55"/>
  <c r="AC719" i="55"/>
  <c r="AC445" i="55"/>
  <c r="AC1184" i="55"/>
  <c r="AC1193" i="55"/>
  <c r="AC202" i="55"/>
  <c r="AC859" i="55"/>
  <c r="AC134" i="55"/>
  <c r="AC1159" i="55"/>
  <c r="AC621" i="55"/>
  <c r="AC491" i="55"/>
  <c r="AC1082" i="55"/>
  <c r="AC1089" i="55"/>
  <c r="AC1035" i="55"/>
  <c r="AC160" i="55"/>
  <c r="AC925" i="55"/>
  <c r="AC1222" i="55"/>
  <c r="AC1023" i="55"/>
  <c r="AC195" i="55"/>
  <c r="AC551" i="55"/>
  <c r="AC962" i="55"/>
  <c r="AC997" i="55"/>
  <c r="AC1218" i="55"/>
  <c r="AC161" i="55"/>
  <c r="AC278" i="55"/>
  <c r="AC99" i="55"/>
  <c r="AC1034" i="55"/>
  <c r="AC511" i="55"/>
  <c r="AC978" i="55"/>
  <c r="AC405" i="55"/>
  <c r="AC986" i="55"/>
  <c r="AC1158" i="55"/>
  <c r="AC1010" i="55"/>
  <c r="AC101" i="55"/>
  <c r="AC93" i="55"/>
  <c r="AC120" i="55"/>
  <c r="AC279" i="55"/>
  <c r="AC526" i="55"/>
  <c r="AC380" i="55"/>
  <c r="AC777" i="55"/>
  <c r="AC869" i="55"/>
  <c r="AC442" i="55"/>
  <c r="AC860" i="55"/>
  <c r="AC684" i="55"/>
  <c r="AC166" i="55"/>
  <c r="AC185" i="55"/>
  <c r="AC370" i="55"/>
  <c r="AC294" i="55"/>
  <c r="AC391" i="55"/>
  <c r="AC948" i="55"/>
  <c r="AC225" i="55"/>
  <c r="AC367" i="55"/>
  <c r="AC219" i="55"/>
  <c r="AC280" i="55"/>
  <c r="AC739" i="55"/>
  <c r="AC972" i="55"/>
  <c r="AC89" i="55"/>
  <c r="AC535" i="55"/>
  <c r="AC60" i="55"/>
  <c r="AC72" i="55"/>
  <c r="AC1017" i="55"/>
  <c r="AC775" i="55"/>
  <c r="AC1080" i="55"/>
  <c r="AC196" i="55"/>
  <c r="AC1198" i="55"/>
  <c r="AC940" i="55"/>
  <c r="AC1187" i="55"/>
  <c r="AC633" i="55"/>
  <c r="AC680" i="55"/>
  <c r="AC409" i="55"/>
  <c r="AC103" i="55"/>
  <c r="AC59" i="55"/>
  <c r="AC510" i="55"/>
  <c r="AC1162" i="55"/>
  <c r="AC69" i="55"/>
  <c r="AC753" i="55"/>
  <c r="AC537" i="55"/>
  <c r="AC715" i="55"/>
  <c r="AC38" i="55"/>
  <c r="AC1108" i="55"/>
  <c r="AC46" i="55"/>
  <c r="AC91" i="55"/>
  <c r="AC723" i="55"/>
  <c r="AC378" i="55"/>
  <c r="AC1165" i="55"/>
  <c r="AC1020" i="55"/>
  <c r="AC215" i="55"/>
  <c r="AC868" i="55"/>
  <c r="AC1178" i="55"/>
  <c r="AC113" i="55"/>
  <c r="AC687" i="55"/>
  <c r="AC301" i="55"/>
  <c r="AC698" i="55"/>
  <c r="AC734" i="55"/>
  <c r="AC999" i="55"/>
  <c r="AC942" i="55"/>
  <c r="AC221" i="55"/>
  <c r="AC474" i="55"/>
  <c r="AC541" i="55"/>
  <c r="AC934" i="55"/>
  <c r="AC944" i="55"/>
  <c r="AC1085" i="55"/>
  <c r="AC452" i="55"/>
  <c r="AC773" i="55"/>
  <c r="AC112" i="55"/>
  <c r="AC876" i="55"/>
  <c r="AC314" i="55"/>
  <c r="AC774" i="55"/>
  <c r="AC527" i="55"/>
  <c r="AC1116" i="55"/>
  <c r="AC361" i="55"/>
  <c r="AC406" i="55"/>
  <c r="AC51" i="55"/>
  <c r="AC736" i="55"/>
  <c r="AC524" i="55"/>
  <c r="AC1237" i="55"/>
  <c r="AC118" i="55"/>
  <c r="AC96" i="55"/>
  <c r="AC359" i="55"/>
  <c r="AC531" i="55"/>
  <c r="AC922" i="55"/>
  <c r="AC1098" i="55"/>
  <c r="AC448" i="55"/>
  <c r="AC500" i="55"/>
  <c r="AC132" i="55"/>
  <c r="AC456" i="55"/>
  <c r="AC522" i="55"/>
  <c r="AC540" i="55"/>
  <c r="AC920" i="55"/>
  <c r="AC1090" i="55"/>
  <c r="AC317" i="55"/>
  <c r="AC598" i="55"/>
  <c r="AC605" i="55"/>
  <c r="AC556" i="55"/>
  <c r="AC743" i="55"/>
  <c r="AC1172" i="55"/>
  <c r="AC153" i="55"/>
  <c r="AC234" i="55"/>
  <c r="AC382" i="55"/>
  <c r="AC845" i="55"/>
  <c r="AC607" i="55"/>
  <c r="AC976" i="55"/>
  <c r="AC39" i="55"/>
  <c r="AC494" i="55"/>
  <c r="AC536" i="55"/>
  <c r="AC769" i="55"/>
  <c r="AC379" i="55"/>
  <c r="AC735" i="55"/>
  <c r="AC951" i="55"/>
  <c r="AC54" i="55"/>
  <c r="AC459" i="55"/>
  <c r="AC311" i="55"/>
  <c r="AC487" i="55"/>
  <c r="AC771" i="55"/>
  <c r="AC92" i="55"/>
  <c r="AC1235" i="55"/>
  <c r="AC141" i="55"/>
  <c r="AC164" i="55"/>
  <c r="AC73" i="55"/>
  <c r="AC627" i="55"/>
  <c r="AC199" i="55"/>
  <c r="AC689" i="55"/>
  <c r="AC419" i="55"/>
  <c r="AC1014" i="55"/>
  <c r="AC1234" i="55"/>
  <c r="AC1166" i="55"/>
  <c r="AC86" i="55"/>
  <c r="AC523" i="55"/>
  <c r="AC858" i="55"/>
  <c r="AC854" i="55"/>
  <c r="AC628" i="55"/>
  <c r="AC696" i="55"/>
  <c r="AC718" i="55"/>
  <c r="AC408" i="55"/>
  <c r="AC439" i="55"/>
  <c r="AC1027" i="55"/>
  <c r="AC853" i="55"/>
  <c r="AC979" i="55"/>
  <c r="AC455" i="55"/>
  <c r="AC617" i="55"/>
  <c r="AC430" i="55"/>
  <c r="AC90" i="55"/>
  <c r="AC50" i="55"/>
  <c r="AC307" i="55"/>
  <c r="AC601" i="55"/>
  <c r="AC547" i="55"/>
  <c r="AC88" i="55"/>
  <c r="AC1032" i="55"/>
  <c r="AC974" i="55"/>
  <c r="AC1026" i="55"/>
  <c r="AC1213" i="55"/>
  <c r="AC209" i="55"/>
  <c r="AC53" i="55"/>
  <c r="AC142" i="55"/>
  <c r="AC303" i="55"/>
  <c r="AC187" i="55"/>
  <c r="AC941" i="55"/>
  <c r="AC1008" i="55"/>
  <c r="AC615" i="55"/>
  <c r="AC778" i="55"/>
  <c r="AC460" i="55"/>
  <c r="AC412" i="55"/>
  <c r="AC543" i="55"/>
  <c r="AC1095" i="55"/>
  <c r="AC447" i="55"/>
  <c r="AC176" i="55"/>
  <c r="AC728" i="55"/>
  <c r="AC295" i="55"/>
  <c r="AC919" i="55"/>
  <c r="AC840" i="55"/>
  <c r="AC1001" i="55"/>
  <c r="AC505" i="55"/>
  <c r="AC451" i="55"/>
  <c r="AC1104" i="55"/>
  <c r="AC952" i="55"/>
  <c r="AC436" i="55"/>
  <c r="AC181" i="55"/>
  <c r="AC618" i="55"/>
  <c r="AC304" i="55"/>
  <c r="AC48" i="55"/>
  <c r="AC1173" i="55"/>
  <c r="AC1109" i="55"/>
  <c r="AC233" i="55"/>
  <c r="AC310" i="55"/>
  <c r="AC398" i="55"/>
  <c r="AC44" i="55"/>
  <c r="AC76" i="55"/>
  <c r="AC1185" i="55"/>
  <c r="AC237" i="55"/>
  <c r="AC518" i="55"/>
  <c r="AC172" i="55"/>
  <c r="AC713" i="55"/>
  <c r="AC1181" i="55"/>
  <c r="AC1033" i="55"/>
  <c r="AC1203" i="55"/>
  <c r="AC499" i="55"/>
  <c r="AC429" i="55"/>
  <c r="AC102" i="55"/>
  <c r="AC121" i="55"/>
  <c r="AC186" i="55"/>
  <c r="AC174" i="55"/>
  <c r="AC175" i="55"/>
  <c r="AC953" i="55"/>
  <c r="AC864" i="55"/>
  <c r="AC119" i="55"/>
  <c r="AC63" i="55"/>
  <c r="AC758" i="55"/>
  <c r="AC932" i="55"/>
  <c r="AC973" i="55"/>
  <c r="AC685" i="55"/>
  <c r="AC106" i="55"/>
  <c r="AC950" i="55"/>
  <c r="AC363" i="55"/>
  <c r="AC281" i="55"/>
  <c r="AC116" i="55"/>
  <c r="AC760" i="55"/>
  <c r="AC532" i="55"/>
  <c r="AC1084" i="55"/>
  <c r="AC125" i="55"/>
  <c r="AC100" i="55"/>
  <c r="AC416" i="55"/>
  <c r="AC776" i="55"/>
  <c r="AC923" i="55"/>
  <c r="AC1233" i="55"/>
  <c r="AC870" i="55"/>
  <c r="AC360" i="55"/>
  <c r="AC554" i="55"/>
  <c r="AC780" i="55"/>
  <c r="AC759" i="55"/>
  <c r="AC863" i="55"/>
  <c r="AC66" i="55"/>
  <c r="AC207" i="55"/>
  <c r="AC364" i="55"/>
  <c r="AC383" i="55"/>
  <c r="AC223" i="55"/>
  <c r="AC722" i="55"/>
  <c r="AC1201" i="55"/>
  <c r="AC65" i="55"/>
  <c r="AC183" i="55"/>
  <c r="AC127" i="55"/>
  <c r="AC104" i="55"/>
  <c r="AC603" i="55"/>
  <c r="AC784" i="55"/>
  <c r="AC988" i="55"/>
  <c r="AC506" i="55"/>
  <c r="AC533" i="55"/>
  <c r="AC427" i="55"/>
  <c r="AC767" i="55"/>
  <c r="AC619" i="55"/>
  <c r="AC682" i="55"/>
  <c r="AC390" i="55"/>
  <c r="AC368" i="55"/>
  <c r="AC1236" i="55"/>
  <c r="AC741" i="55"/>
  <c r="AC388" i="55"/>
  <c r="AC752" i="55"/>
  <c r="AC1223" i="55"/>
  <c r="AC444" i="55"/>
  <c r="AC296" i="55"/>
  <c r="AC538" i="55"/>
  <c r="AC790" i="55"/>
  <c r="AC513" i="55"/>
  <c r="AC852" i="55"/>
  <c r="AC165" i="55"/>
  <c r="AC375" i="55"/>
  <c r="AC1208" i="55"/>
  <c r="AC694" i="55"/>
  <c r="AC1221" i="55"/>
  <c r="AC105" i="55"/>
  <c r="AC458" i="55"/>
  <c r="AC865" i="55"/>
  <c r="AC293" i="55"/>
  <c r="AC498" i="55"/>
  <c r="AC381" i="55"/>
  <c r="AC222" i="55"/>
  <c r="AC480" i="55"/>
  <c r="AC1171" i="55"/>
  <c r="AC1210" i="55"/>
  <c r="AC855" i="55"/>
  <c r="AC1006" i="55"/>
  <c r="AC1179" i="55"/>
  <c r="AC998" i="55"/>
  <c r="AC693" i="55"/>
  <c r="AC850" i="55"/>
  <c r="AC399" i="55"/>
  <c r="AC757" i="55"/>
  <c r="AC182" i="55"/>
  <c r="AC924" i="55"/>
  <c r="AC700" i="55"/>
  <c r="AC960" i="55"/>
  <c r="AC1182" i="55"/>
  <c r="AC1230" i="55"/>
  <c r="AC1078" i="55"/>
  <c r="AC634" i="55"/>
  <c r="AC42" i="55"/>
  <c r="AC45" i="55"/>
  <c r="AC737" i="55"/>
  <c r="AC709" i="55"/>
  <c r="AC946" i="55"/>
  <c r="AC612" i="55"/>
  <c r="AC158" i="55"/>
  <c r="AC231" i="55"/>
  <c r="AC179" i="55"/>
  <c r="AC602" i="55"/>
  <c r="AC849" i="55"/>
  <c r="AC204" i="55"/>
  <c r="AC162" i="55"/>
  <c r="AC479" i="55"/>
  <c r="AC711" i="55"/>
  <c r="AC200" i="55"/>
  <c r="AC738" i="55"/>
  <c r="AC539" i="55"/>
  <c r="AC1188" i="55"/>
  <c r="AC1194" i="55"/>
  <c r="AC637" i="55"/>
  <c r="AC507" i="55"/>
  <c r="AC939" i="55"/>
  <c r="AC49" i="55"/>
  <c r="AC212" i="55"/>
  <c r="AC173" i="55"/>
  <c r="AC470" i="55"/>
  <c r="AC550" i="55"/>
  <c r="AC1114" i="55"/>
  <c r="AC1195" i="55"/>
  <c r="AC61" i="55"/>
  <c r="AC725" i="55"/>
  <c r="AC80" i="55"/>
  <c r="AC520" i="55"/>
  <c r="AC1167" i="55"/>
  <c r="AC502" i="55"/>
  <c r="AC135" i="55"/>
  <c r="AC79" i="55"/>
  <c r="AC744" i="55"/>
  <c r="AC957" i="55"/>
  <c r="AC610" i="55"/>
  <c r="AC1177" i="55"/>
  <c r="AC1002" i="55"/>
  <c r="AC1175" i="55"/>
  <c r="AC211" i="55"/>
  <c r="AC636" i="55"/>
  <c r="AC78" i="55"/>
  <c r="AC167" i="55"/>
  <c r="AC123" i="55"/>
  <c r="AC1163" i="55"/>
  <c r="AC626" i="55"/>
  <c r="AC58" i="55"/>
  <c r="AC486" i="55"/>
  <c r="AC52" i="55"/>
  <c r="AC140" i="55"/>
  <c r="AC768" i="55"/>
  <c r="AC488" i="55"/>
  <c r="AC993" i="55"/>
  <c r="AC109" i="55"/>
  <c r="AC443" i="55"/>
  <c r="AC703" i="55"/>
  <c r="AC402" i="55"/>
  <c r="AC115" i="55"/>
  <c r="AC929" i="55"/>
  <c r="AC795" i="55"/>
  <c r="AC620" i="55"/>
  <c r="AC55" i="55"/>
  <c r="AC394" i="55"/>
  <c r="AC710" i="55"/>
  <c r="AC472" i="55"/>
  <c r="AC926" i="55"/>
  <c r="AC683" i="55"/>
  <c r="AC793" i="55"/>
  <c r="AC403" i="55"/>
  <c r="AC315" i="55"/>
  <c r="AC599" i="55"/>
  <c r="AC1021" i="55"/>
  <c r="AC1196" i="55"/>
  <c r="AC184" i="55"/>
  <c r="AC146" i="55"/>
  <c r="AC210" i="55"/>
  <c r="AC291" i="55"/>
  <c r="AC749" i="55"/>
  <c r="AC935" i="55"/>
  <c r="AC867" i="55"/>
  <c r="AC216" i="55"/>
  <c r="AC714" i="55"/>
  <c r="AC308" i="55"/>
  <c r="AC838" i="55"/>
  <c r="AC754" i="55"/>
  <c r="AC856" i="55"/>
  <c r="AC517" i="55"/>
  <c r="AC290" i="55"/>
  <c r="AC178" i="55"/>
  <c r="AC482" i="55"/>
  <c r="AC708" i="55"/>
  <c r="AC1005" i="55"/>
  <c r="AC441" i="55"/>
  <c r="AC521" i="55"/>
  <c r="AC407" i="55"/>
  <c r="AC133" i="55"/>
  <c r="AC423" i="55"/>
  <c r="AC770" i="55"/>
  <c r="AC600" i="55"/>
  <c r="AC791" i="55"/>
  <c r="AC503" i="55"/>
  <c r="AC387" i="55"/>
  <c r="AC283" i="55"/>
  <c r="AC483" i="55"/>
  <c r="AC936" i="55"/>
  <c r="AC205" i="55"/>
  <c r="AC977" i="55"/>
  <c r="AC701" i="55"/>
  <c r="AC170" i="55"/>
  <c r="AC1186" i="55"/>
  <c r="AC1037" i="55"/>
  <c r="AC966" i="55"/>
  <c r="AC785" i="55"/>
  <c r="AC420" i="55"/>
  <c r="AC943" i="55"/>
  <c r="AC762" i="55"/>
  <c r="AC413" i="55"/>
  <c r="AC1164" i="55"/>
  <c r="AC933" i="55"/>
  <c r="AC1170" i="55"/>
  <c r="AC1226" i="55"/>
  <c r="AC475" i="55"/>
  <c r="AC386" i="55"/>
  <c r="AC514" i="55"/>
  <c r="AC921" i="55"/>
  <c r="AC985" i="55"/>
  <c r="AC208" i="55"/>
  <c r="AC1100" i="55"/>
  <c r="AC124" i="55"/>
  <c r="AC84" i="55"/>
  <c r="AC557" i="55"/>
  <c r="AC148" i="55"/>
  <c r="AC192" i="55"/>
  <c r="AC68" i="55"/>
  <c r="AC282" i="55"/>
  <c r="AC471" i="55"/>
  <c r="AC139" i="55"/>
  <c r="AC1232" i="55"/>
  <c r="AC699" i="55"/>
  <c r="AC967" i="55"/>
  <c r="AC931" i="55"/>
  <c r="AC136" i="55"/>
  <c r="AC727" i="55"/>
  <c r="AC609" i="55"/>
  <c r="AC236" i="55"/>
  <c r="AC415" i="55"/>
  <c r="AC712" i="55"/>
  <c r="AC232" i="55"/>
  <c r="AC1079" i="55"/>
  <c r="AC742" i="55"/>
  <c r="AC197" i="55"/>
  <c r="AC555" i="55"/>
  <c r="AC717" i="55"/>
  <c r="AC371" i="55"/>
  <c r="AC606" i="55"/>
  <c r="AC218" i="55"/>
  <c r="AC1022" i="55"/>
  <c r="AC147" i="55"/>
  <c r="AC414" i="55"/>
  <c r="AC980" i="55"/>
  <c r="AC731" i="55"/>
  <c r="AC485" i="55"/>
  <c r="AC611" i="55"/>
  <c r="AC477" i="55"/>
  <c r="AC1216" i="55"/>
  <c r="AC230" i="55"/>
  <c r="AC372" i="55"/>
  <c r="AC927" i="55"/>
  <c r="AC152" i="55"/>
  <c r="AC844" i="55"/>
  <c r="AC928" i="55"/>
  <c r="AC519" i="55"/>
  <c r="AC937" i="55"/>
  <c r="AC129" i="55"/>
  <c r="AC930" i="55"/>
  <c r="AC484" i="55"/>
  <c r="AC206" i="55"/>
  <c r="AC1197" i="55"/>
  <c r="AC732" i="55"/>
  <c r="AC190" i="55"/>
  <c r="AC1024" i="55"/>
  <c r="AC783" i="55"/>
  <c r="AC1018" i="55"/>
  <c r="AC128" i="55"/>
  <c r="AC515" i="55"/>
  <c r="AC373" i="55"/>
  <c r="AC1161" i="55"/>
  <c r="AC748" i="55"/>
  <c r="AC369" i="55"/>
  <c r="AC528" i="55"/>
  <c r="AC286" i="55"/>
  <c r="AC1007" i="55"/>
  <c r="AC288" i="55"/>
  <c r="AC67" i="55"/>
  <c r="AC155" i="55"/>
  <c r="AC463" i="55"/>
  <c r="AC117" i="55"/>
  <c r="AC396" i="55"/>
  <c r="AC110" i="55"/>
  <c r="AC616" i="55"/>
  <c r="AC624" i="55"/>
  <c r="AC747" i="55"/>
  <c r="AC746" i="55"/>
  <c r="AC1215" i="55"/>
  <c r="AC1031" i="55"/>
  <c r="AC782" i="55"/>
  <c r="AC875" i="55"/>
  <c r="AC177" i="55"/>
  <c r="AC376" i="55"/>
  <c r="AC750" i="55"/>
  <c r="AC625" i="55"/>
  <c r="AC1209" i="55"/>
  <c r="AC1003" i="55"/>
  <c r="AC465" i="55"/>
  <c r="AC47" i="55"/>
  <c r="AC298" i="55"/>
  <c r="AC122" i="55"/>
  <c r="AC964" i="55"/>
  <c r="AC1091" i="55"/>
  <c r="AC529" i="55"/>
  <c r="AC425" i="55"/>
  <c r="AC1094" i="55"/>
  <c r="AC848" i="55"/>
  <c r="AC228" i="55"/>
  <c r="AC729" i="55"/>
  <c r="AC613" i="55"/>
  <c r="AC756" i="55"/>
  <c r="AC462" i="55"/>
  <c r="AC755" i="55"/>
  <c r="AC131" i="55"/>
  <c r="AC686" i="55"/>
  <c r="AC392" i="55"/>
  <c r="AC706" i="55"/>
  <c r="AC982" i="55"/>
  <c r="AC781" i="55"/>
  <c r="AC764" i="55"/>
  <c r="AC389" i="55"/>
  <c r="AC422" i="55"/>
  <c r="AC1112" i="55"/>
  <c r="AC365" i="55"/>
  <c r="AC839" i="55"/>
  <c r="AC720" i="55"/>
  <c r="AC302" i="55"/>
  <c r="AC168" i="55"/>
  <c r="AC226" i="55"/>
  <c r="AC411" i="55"/>
  <c r="AC779" i="55"/>
  <c r="AC466" i="55"/>
  <c r="AC989" i="55"/>
  <c r="AC490" i="55"/>
  <c r="AC397" i="55"/>
  <c r="AC468" i="55"/>
  <c r="AC130" i="55"/>
  <c r="AC108" i="55"/>
  <c r="AC1004" i="55"/>
  <c r="AC358" i="55"/>
  <c r="AC224" i="55"/>
  <c r="AC94" i="55"/>
  <c r="AC313" i="55"/>
  <c r="AC548" i="55"/>
  <c r="AC1199" i="55"/>
  <c r="AC958" i="55"/>
  <c r="AC198" i="55"/>
  <c r="AC766" i="55"/>
  <c r="AC143" i="55"/>
  <c r="AC553" i="55"/>
  <c r="AC745" i="55"/>
  <c r="AC495" i="55"/>
  <c r="AC1019" i="55"/>
  <c r="AC138" i="55"/>
  <c r="AC1200" i="55"/>
  <c r="AC478" i="55"/>
  <c r="AC690" i="55"/>
  <c r="AC305" i="55"/>
  <c r="AC525" i="55"/>
  <c r="AC1206" i="55"/>
  <c r="AC431" i="55"/>
  <c r="AC975" i="55"/>
  <c r="AC733" i="55"/>
  <c r="AC464" i="55"/>
  <c r="AC284" i="55"/>
  <c r="AC1016" i="55"/>
  <c r="AC57" i="55"/>
  <c r="AC440" i="55"/>
  <c r="AC542" i="55"/>
  <c r="AC530" i="55"/>
  <c r="AC984" i="55"/>
  <c r="AC213" i="55"/>
  <c r="AC469" i="55"/>
  <c r="AC75" i="55"/>
  <c r="AC1117" i="55"/>
  <c r="AC446" i="55"/>
  <c r="AC635" i="55"/>
  <c r="AC763" i="55"/>
  <c r="AC98" i="55"/>
  <c r="AC1092" i="55"/>
  <c r="AC385" i="55"/>
  <c r="AC797" i="55"/>
  <c r="AC847" i="55"/>
  <c r="AC705" i="55"/>
  <c r="AC1113" i="55"/>
  <c r="AC77" i="55"/>
  <c r="AC991" i="55"/>
  <c r="AC604" i="55"/>
  <c r="AC1081" i="55"/>
  <c r="AC377" i="55"/>
  <c r="AC410" i="55"/>
  <c r="AC56" i="55"/>
  <c r="AC203" i="55"/>
  <c r="AC846" i="55"/>
  <c r="AC702" i="55"/>
  <c r="AC704" i="55"/>
  <c r="AC544" i="55"/>
  <c r="AC497" i="55"/>
  <c r="AC851" i="55"/>
  <c r="AC1105" i="55"/>
  <c r="AC1093" i="55"/>
  <c r="AC724" i="55"/>
  <c r="AC227" i="55"/>
  <c r="AC740" i="55"/>
  <c r="AC691" i="55"/>
  <c r="AC877" i="55"/>
  <c r="AC1183" i="55"/>
  <c r="AC751" i="55"/>
  <c r="AC730" i="55"/>
  <c r="AC918" i="55"/>
  <c r="AC461" i="55"/>
  <c r="AC772" i="55"/>
  <c r="AC434" i="55"/>
  <c r="AC1107" i="55"/>
  <c r="AC1029" i="55"/>
  <c r="AC843" i="55"/>
  <c r="AC501" i="55"/>
  <c r="AC841" i="55"/>
  <c r="AC428" i="55"/>
  <c r="AC83" i="55"/>
  <c r="AC229" i="55"/>
  <c r="AC235" i="55"/>
  <c r="AC400" i="55"/>
  <c r="AC82" i="55"/>
  <c r="AC71" i="55"/>
  <c r="AC545" i="55"/>
  <c r="AC316" i="55"/>
  <c r="AC614" i="55"/>
  <c r="AC137" i="55"/>
  <c r="AC707" i="55"/>
  <c r="AC632" i="55"/>
  <c r="AC552" i="55"/>
  <c r="G11" i="55"/>
  <c r="G9" i="55"/>
  <c r="G10" i="55"/>
  <c r="N22" i="55"/>
  <c r="N16" i="55"/>
  <c r="N21" i="55"/>
  <c r="N20" i="55"/>
  <c r="N19" i="55"/>
  <c r="N17" i="55"/>
  <c r="N18" i="55"/>
  <c r="P61" i="55" l="1"/>
  <c r="P39" i="55"/>
  <c r="P46" i="55"/>
  <c r="P60" i="55"/>
  <c r="P42" i="55"/>
  <c r="P53" i="55"/>
  <c r="P29" i="55"/>
  <c r="P56" i="55"/>
  <c r="P65" i="55"/>
  <c r="P40" i="55"/>
  <c r="P52" i="55"/>
  <c r="P54" i="55"/>
  <c r="P57" i="55"/>
  <c r="P47" i="55"/>
  <c r="P58" i="55"/>
  <c r="P48" i="55"/>
  <c r="P45" i="55"/>
  <c r="P63" i="55"/>
  <c r="P28" i="55"/>
  <c r="P36" i="55"/>
  <c r="P35" i="55"/>
  <c r="P34" i="55"/>
  <c r="P64" i="55"/>
  <c r="P49" i="55"/>
  <c r="P59" i="55"/>
  <c r="P31" i="55"/>
  <c r="P33" i="55"/>
  <c r="P27" i="55"/>
  <c r="P37" i="55"/>
  <c r="P32" i="55"/>
  <c r="P55" i="55"/>
  <c r="P44" i="55"/>
  <c r="P41" i="55"/>
  <c r="P30" i="55"/>
  <c r="P66" i="55"/>
  <c r="P38" i="55"/>
  <c r="P50" i="55"/>
  <c r="P62" i="55"/>
  <c r="P43" i="55"/>
  <c r="P51" i="55"/>
  <c r="P95" i="55"/>
  <c r="P81" i="55"/>
  <c r="P96" i="55"/>
  <c r="P103" i="55"/>
  <c r="P67" i="55"/>
  <c r="P92" i="55"/>
  <c r="P93" i="55"/>
  <c r="P89" i="55"/>
  <c r="P104" i="55"/>
  <c r="P82" i="55"/>
  <c r="P84" i="55"/>
  <c r="P97" i="55"/>
  <c r="P70" i="55"/>
  <c r="P86" i="55"/>
  <c r="P88" i="55"/>
  <c r="P105" i="55"/>
  <c r="P78" i="55"/>
  <c r="P73" i="55"/>
  <c r="P79" i="55"/>
  <c r="P100" i="55"/>
  <c r="P71" i="55"/>
  <c r="P99" i="55"/>
  <c r="P98" i="55"/>
  <c r="P85" i="55"/>
  <c r="P76" i="55"/>
  <c r="P94" i="55"/>
  <c r="P74" i="55"/>
  <c r="P91" i="55"/>
  <c r="P72" i="55"/>
  <c r="P106" i="55"/>
  <c r="P68" i="55"/>
  <c r="P80" i="55"/>
  <c r="P90" i="55"/>
  <c r="P75" i="55"/>
  <c r="P77" i="55"/>
  <c r="P102" i="55"/>
  <c r="P83" i="55"/>
  <c r="P87" i="55"/>
  <c r="P101" i="55"/>
  <c r="P69" i="55"/>
  <c r="AE1153" i="55"/>
  <c r="AE267" i="55"/>
  <c r="AE723" i="55"/>
  <c r="AE477" i="55"/>
  <c r="AE1222" i="55"/>
  <c r="AE295" i="55"/>
  <c r="AE644" i="55"/>
  <c r="AE1102" i="55"/>
  <c r="AE1066" i="55"/>
  <c r="AE348" i="55"/>
  <c r="AE982" i="55"/>
  <c r="AE251" i="55"/>
  <c r="AE840" i="55"/>
  <c r="AE158" i="55"/>
  <c r="AE433" i="55"/>
  <c r="AE1054" i="55"/>
  <c r="AE254" i="55"/>
  <c r="AE1039" i="55"/>
  <c r="AE183" i="55"/>
  <c r="AE1218" i="55"/>
  <c r="AE415" i="55"/>
  <c r="AE663" i="55"/>
  <c r="AE1061" i="55"/>
  <c r="AE192" i="55"/>
  <c r="AE986" i="55"/>
  <c r="AE1081" i="55"/>
  <c r="AE106" i="55"/>
  <c r="AE569" i="55"/>
  <c r="AE1152" i="55"/>
  <c r="AE436" i="55"/>
  <c r="AE1217" i="55"/>
  <c r="AE418" i="55"/>
  <c r="AE969" i="55"/>
  <c r="AE1072" i="55"/>
  <c r="AE612" i="55"/>
  <c r="AE958" i="55"/>
  <c r="AE985" i="55"/>
  <c r="AE720" i="55"/>
  <c r="AE988" i="55"/>
  <c r="AE87" i="55"/>
  <c r="AE808" i="55"/>
  <c r="AE288" i="55"/>
  <c r="AE333" i="55"/>
  <c r="AE1077" i="55"/>
  <c r="AE1131" i="55"/>
  <c r="AE721" i="55"/>
  <c r="AE994" i="55"/>
  <c r="AE398" i="55"/>
  <c r="AE86" i="55"/>
  <c r="AE1113" i="55"/>
  <c r="AE580" i="55"/>
  <c r="AE467" i="55"/>
  <c r="AE181" i="55"/>
  <c r="AE1234" i="55"/>
  <c r="AE1055" i="55"/>
  <c r="AE470" i="55"/>
  <c r="AE1076" i="55"/>
  <c r="AE264" i="55"/>
  <c r="AE962" i="55"/>
  <c r="AE316" i="55"/>
  <c r="AE444" i="55"/>
  <c r="AE196" i="55"/>
  <c r="AE459" i="55"/>
  <c r="AE1148" i="55"/>
  <c r="AE1092" i="55"/>
  <c r="AE628" i="55"/>
  <c r="AE974" i="55"/>
  <c r="AE173" i="55"/>
  <c r="AE637" i="55"/>
  <c r="AE857" i="55"/>
  <c r="AE1224" i="55"/>
  <c r="AE1083" i="55"/>
  <c r="AE165" i="55"/>
  <c r="AE250" i="55"/>
  <c r="AE968" i="55"/>
  <c r="AE878" i="55"/>
  <c r="AE756" i="55"/>
  <c r="AE719" i="55"/>
  <c r="AE887" i="55"/>
  <c r="AE560" i="55"/>
  <c r="AE1079" i="55"/>
  <c r="AE347" i="55"/>
  <c r="AE993" i="55"/>
  <c r="AE184" i="55"/>
  <c r="AE577" i="55"/>
  <c r="AE1106" i="55"/>
  <c r="AE438" i="55"/>
  <c r="AE305" i="55"/>
  <c r="AE281" i="55"/>
  <c r="AE636" i="55"/>
  <c r="AE842" i="55"/>
  <c r="AE870" i="55"/>
  <c r="AE586" i="55"/>
  <c r="AE803" i="55"/>
  <c r="AE308" i="55"/>
  <c r="AE987" i="55"/>
  <c r="AE180" i="55"/>
  <c r="AE462" i="55"/>
  <c r="AE861" i="55"/>
  <c r="AE1046" i="55"/>
  <c r="AE605" i="55"/>
  <c r="AE1157" i="55"/>
  <c r="AE451" i="55"/>
  <c r="AE1097" i="55"/>
  <c r="AE888" i="55"/>
  <c r="AE238" i="55"/>
  <c r="AE1073" i="55"/>
  <c r="AE1052" i="55"/>
  <c r="AE298" i="55"/>
  <c r="AE966" i="55"/>
  <c r="AE297" i="55"/>
  <c r="AE450" i="55"/>
  <c r="AE1064" i="55"/>
  <c r="AE335" i="55"/>
  <c r="AE269" i="55"/>
  <c r="AE588" i="55"/>
  <c r="AE1124" i="55"/>
  <c r="AE1121" i="55"/>
  <c r="AE309" i="55"/>
  <c r="AE755" i="55"/>
  <c r="AE474" i="55"/>
  <c r="AE354" i="55"/>
  <c r="AE889" i="55"/>
  <c r="AE302" i="55"/>
  <c r="AE566" i="55"/>
  <c r="AE1215" i="55"/>
  <c r="AE343" i="55"/>
  <c r="AE425" i="55"/>
  <c r="AE307" i="55"/>
  <c r="AE965" i="55"/>
  <c r="AE334" i="55"/>
  <c r="AE1156" i="55"/>
  <c r="AE471" i="55"/>
  <c r="AE1146" i="55"/>
  <c r="AE570" i="55"/>
  <c r="AE1137" i="55"/>
  <c r="AE567" i="55"/>
  <c r="AE913" i="55"/>
  <c r="AE429" i="55"/>
  <c r="AE176" i="55"/>
  <c r="AE1107" i="55"/>
  <c r="AE1117" i="55"/>
  <c r="AE341" i="55"/>
  <c r="AE632" i="55"/>
  <c r="AE345" i="55"/>
  <c r="AE1144" i="55"/>
  <c r="AE592" i="55"/>
  <c r="AE824" i="55"/>
  <c r="AE799" i="55"/>
  <c r="AE194" i="55"/>
  <c r="AE473" i="55"/>
  <c r="AE616" i="55"/>
  <c r="AE825" i="55"/>
  <c r="AE916" i="55"/>
  <c r="AE561" i="55"/>
  <c r="AE1230" i="55"/>
  <c r="AE306" i="55"/>
  <c r="AE831" i="55"/>
  <c r="AE802" i="55"/>
  <c r="AE734" i="55"/>
  <c r="AE670" i="55"/>
  <c r="AE330" i="55"/>
  <c r="AE255" i="55"/>
  <c r="AE1128" i="55"/>
  <c r="AE989" i="55"/>
  <c r="AE190" i="55"/>
  <c r="AE673" i="55"/>
  <c r="AE617" i="55"/>
  <c r="AE908" i="55"/>
  <c r="AE587" i="55"/>
  <c r="AE445" i="55"/>
  <c r="AE1202" i="55"/>
  <c r="AE1149" i="55"/>
  <c r="AE906" i="55"/>
  <c r="AE1211" i="55"/>
  <c r="AE823" i="55"/>
  <c r="AE843" i="55"/>
  <c r="AE449" i="55"/>
  <c r="AE746" i="55"/>
  <c r="AE252" i="55"/>
  <c r="AE903" i="55"/>
  <c r="AE961" i="55"/>
  <c r="AE660" i="55"/>
  <c r="AE1205" i="55"/>
  <c r="AE419" i="55"/>
  <c r="AE653" i="55"/>
  <c r="AE610" i="55"/>
  <c r="AE658" i="55"/>
  <c r="AE862" i="55"/>
  <c r="AE1237" i="55"/>
  <c r="AE350" i="55"/>
  <c r="AE105" i="55"/>
  <c r="AE584" i="55"/>
  <c r="AE620" i="55"/>
  <c r="AE914" i="55"/>
  <c r="AE854" i="55"/>
  <c r="AE290" i="55"/>
  <c r="AE1080" i="55"/>
  <c r="AE182" i="55"/>
  <c r="AE868" i="55"/>
  <c r="AE568" i="55"/>
  <c r="AE646" i="55"/>
  <c r="AE572" i="55"/>
  <c r="AE896" i="55"/>
  <c r="AE1138" i="55"/>
  <c r="AE744" i="55"/>
  <c r="AE827" i="55"/>
  <c r="AE837" i="55"/>
  <c r="AE975" i="55"/>
  <c r="AE258" i="55"/>
  <c r="AE353" i="55"/>
  <c r="AE979" i="55"/>
  <c r="AE242" i="55"/>
  <c r="AE113" i="55"/>
  <c r="AE844" i="55"/>
  <c r="AE263" i="55"/>
  <c r="AE400" i="55"/>
  <c r="AE282" i="55"/>
  <c r="AE564" i="55"/>
  <c r="AE193" i="55"/>
  <c r="AE268" i="55"/>
  <c r="AE752" i="55"/>
  <c r="AE1126" i="55"/>
  <c r="AE743" i="55"/>
  <c r="AE634" i="55"/>
  <c r="AE983" i="55"/>
  <c r="AE835" i="55"/>
  <c r="AE877" i="55"/>
  <c r="AE1047" i="55"/>
  <c r="AE732" i="55"/>
  <c r="AE416" i="55"/>
  <c r="AE1154" i="55"/>
  <c r="AE621" i="55"/>
  <c r="AE674" i="55"/>
  <c r="AE1142" i="55"/>
  <c r="AE850" i="55"/>
  <c r="AE581" i="55"/>
  <c r="AE291" i="55"/>
  <c r="AE327" i="55"/>
  <c r="AE851" i="55"/>
  <c r="AE731" i="55"/>
  <c r="AE413" i="55"/>
  <c r="AE817" i="55"/>
  <c r="AE892" i="55"/>
  <c r="AE89" i="55"/>
  <c r="AE104" i="55"/>
  <c r="AE915" i="55"/>
  <c r="AE973" i="55"/>
  <c r="AE430" i="55"/>
  <c r="AE1140" i="55"/>
  <c r="AE597" i="55"/>
  <c r="AE1225" i="55"/>
  <c r="AE879" i="55"/>
  <c r="AE1200" i="55"/>
  <c r="AE804" i="55"/>
  <c r="AE186" i="55"/>
  <c r="AE1122" i="55"/>
  <c r="AE79" i="55"/>
  <c r="AE115" i="55"/>
  <c r="AE431" i="55"/>
  <c r="AE871" i="55"/>
  <c r="AE293" i="55"/>
  <c r="AE666" i="55"/>
  <c r="AE91" i="55"/>
  <c r="AE82" i="55"/>
  <c r="AE816" i="55"/>
  <c r="AE1089" i="55"/>
  <c r="AE312" i="55"/>
  <c r="AE401" i="55"/>
  <c r="AE562" i="55"/>
  <c r="AE1086" i="55"/>
  <c r="AE815" i="55"/>
  <c r="AE1082" i="55"/>
  <c r="AE886" i="55"/>
  <c r="AE838" i="55"/>
  <c r="AE88" i="55"/>
  <c r="AE342" i="55"/>
  <c r="AE749" i="55"/>
  <c r="AE1223" i="55"/>
  <c r="AE599" i="55"/>
  <c r="AE437" i="55"/>
  <c r="AE336" i="55"/>
  <c r="AE1084" i="55"/>
  <c r="AE902" i="55"/>
  <c r="AE434" i="55"/>
  <c r="AE1118" i="55"/>
  <c r="AE246" i="55"/>
  <c r="AE741" i="55"/>
  <c r="AE649" i="55"/>
  <c r="AE625" i="55"/>
  <c r="AE188" i="55"/>
  <c r="AE901" i="55"/>
  <c r="AE1233" i="55"/>
  <c r="AE1141" i="55"/>
  <c r="AE332" i="55"/>
  <c r="AE189" i="55"/>
  <c r="AE328" i="55"/>
  <c r="AE578" i="55"/>
  <c r="AE976" i="55"/>
  <c r="AE404" i="55"/>
  <c r="AE819" i="55"/>
  <c r="AE1108" i="55"/>
  <c r="AE324" i="55"/>
  <c r="AE996" i="55"/>
  <c r="AE971" i="55"/>
  <c r="AE303" i="55"/>
  <c r="AE262" i="55"/>
  <c r="AE286" i="55"/>
  <c r="AE93" i="55"/>
  <c r="AE1115" i="55"/>
  <c r="AE905" i="55"/>
  <c r="AE162" i="55"/>
  <c r="AE1093" i="55"/>
  <c r="AE740" i="55"/>
  <c r="AE1085" i="55"/>
  <c r="AE420" i="55"/>
  <c r="AE582" i="55"/>
  <c r="AE798" i="55"/>
  <c r="AE830" i="55"/>
  <c r="AE1130" i="55"/>
  <c r="AE1132" i="55"/>
  <c r="AE454" i="55"/>
  <c r="AE164" i="55"/>
  <c r="AE589" i="55"/>
  <c r="AE652" i="55"/>
  <c r="AE579" i="55"/>
  <c r="AE1145" i="55"/>
  <c r="AE279" i="55"/>
  <c r="AE99" i="55"/>
  <c r="AE253" i="55"/>
  <c r="AE1044" i="55"/>
  <c r="AE600" i="55"/>
  <c r="AE807" i="55"/>
  <c r="AE1059" i="55"/>
  <c r="AE991" i="55"/>
  <c r="AE463" i="55"/>
  <c r="AE1038" i="55"/>
  <c r="AE880" i="55"/>
  <c r="AE624" i="55"/>
  <c r="AE102" i="55"/>
  <c r="AE81" i="55"/>
  <c r="AE608" i="55"/>
  <c r="AE472" i="55"/>
  <c r="AE1067" i="55"/>
  <c r="AE423" i="55"/>
  <c r="AE643" i="55"/>
  <c r="AE614" i="55"/>
  <c r="AE909" i="55"/>
  <c r="AE869" i="55"/>
  <c r="AE329" i="55"/>
  <c r="AE409" i="55"/>
  <c r="AE1096" i="55"/>
  <c r="AE980" i="55"/>
  <c r="AE325" i="55"/>
  <c r="AE859" i="55"/>
  <c r="AE655" i="55"/>
  <c r="AE244" i="55"/>
  <c r="AE1071" i="55"/>
  <c r="AE724" i="55"/>
  <c r="AE573" i="55"/>
  <c r="AE457" i="55"/>
  <c r="AE195" i="55"/>
  <c r="AE96" i="55"/>
  <c r="AE339" i="55"/>
  <c r="AE623" i="55"/>
  <c r="AE672" i="55"/>
  <c r="AE257" i="55"/>
  <c r="AE1136" i="55"/>
  <c r="AE596" i="55"/>
  <c r="AE675" i="55"/>
  <c r="AE1056" i="55"/>
  <c r="AE1151" i="55"/>
  <c r="AE1236" i="55"/>
  <c r="AE736" i="55"/>
  <c r="AE349" i="55"/>
  <c r="AE730" i="55"/>
  <c r="AE112" i="55"/>
  <c r="AE609" i="55"/>
  <c r="AE725" i="55"/>
  <c r="AE1112" i="55"/>
  <c r="AE959" i="55"/>
  <c r="AE855" i="55"/>
  <c r="AE977" i="55"/>
  <c r="AE593" i="55"/>
  <c r="AE912" i="55"/>
  <c r="AE633" i="55"/>
  <c r="AE571" i="55"/>
  <c r="AE873" i="55"/>
  <c r="AE1098" i="55"/>
  <c r="AE90" i="55"/>
  <c r="AE1101" i="55"/>
  <c r="AE598" i="55"/>
  <c r="AE847" i="55"/>
  <c r="AE818" i="55"/>
  <c r="AE750" i="55"/>
  <c r="AE738" i="55"/>
  <c r="AE241" i="55"/>
  <c r="AE422" i="55"/>
  <c r="AE963" i="55"/>
  <c r="AE439" i="55"/>
  <c r="AE357" i="55"/>
  <c r="AE159" i="55"/>
  <c r="AE187" i="55"/>
  <c r="AE442" i="55"/>
  <c r="AE997" i="55"/>
  <c r="AE729" i="55"/>
  <c r="AE657" i="55"/>
  <c r="AE260" i="55"/>
  <c r="AE174" i="55"/>
  <c r="AE1213" i="55"/>
  <c r="AE1198" i="55"/>
  <c r="AE432" i="55"/>
  <c r="AE321" i="55"/>
  <c r="AE460" i="55"/>
  <c r="AE344" i="55"/>
  <c r="AE283" i="55"/>
  <c r="AE1125" i="55"/>
  <c r="AE676" i="55"/>
  <c r="AE1087" i="55"/>
  <c r="AE890" i="55"/>
  <c r="AE669" i="55"/>
  <c r="AE642" i="55"/>
  <c r="AE742" i="55"/>
  <c r="AE1147" i="55"/>
  <c r="AE294" i="55"/>
  <c r="AE661" i="55"/>
  <c r="AE910" i="55"/>
  <c r="AE410" i="55"/>
  <c r="AE408" i="55"/>
  <c r="AE1060" i="55"/>
  <c r="AE751" i="55"/>
  <c r="AE292" i="55"/>
  <c r="AE274" i="55"/>
  <c r="AE832" i="55"/>
  <c r="AE197" i="55"/>
  <c r="AE249" i="55"/>
  <c r="AE403" i="55"/>
  <c r="AE411" i="55"/>
  <c r="AE247" i="55"/>
  <c r="AE874" i="55"/>
  <c r="AE867" i="55"/>
  <c r="AE972" i="55"/>
  <c r="AE627" i="55"/>
  <c r="AE865" i="55"/>
  <c r="AE585" i="55"/>
  <c r="AE583" i="55"/>
  <c r="AE458" i="55"/>
  <c r="AE671" i="55"/>
  <c r="AE607" i="55"/>
  <c r="AE1120" i="55"/>
  <c r="AE296" i="55"/>
  <c r="AE898" i="55"/>
  <c r="AE285" i="55"/>
  <c r="AE340" i="55"/>
  <c r="AE904" i="55"/>
  <c r="AE619" i="55"/>
  <c r="AE179" i="55"/>
  <c r="AE191" i="55"/>
  <c r="AE606" i="55"/>
  <c r="AE841" i="55"/>
  <c r="AE270" i="55"/>
  <c r="AE911" i="55"/>
  <c r="AE883" i="55"/>
  <c r="AE978" i="55"/>
  <c r="AE1040" i="55"/>
  <c r="AE1216" i="55"/>
  <c r="AE1069" i="55"/>
  <c r="AE248" i="55"/>
  <c r="AE446" i="55"/>
  <c r="AE805" i="55"/>
  <c r="AE1075" i="55"/>
  <c r="AE322" i="55"/>
  <c r="AE1105" i="55"/>
  <c r="AE289" i="55"/>
  <c r="AE1227" i="55"/>
  <c r="AE591" i="55"/>
  <c r="AE163" i="55"/>
  <c r="AE876" i="55"/>
  <c r="AE108" i="55"/>
  <c r="AE1123" i="55"/>
  <c r="AE881" i="55"/>
  <c r="AE428" i="55"/>
  <c r="AE893" i="55"/>
  <c r="AE648" i="55"/>
  <c r="AE574" i="55"/>
  <c r="AE613" i="55"/>
  <c r="AE111" i="55"/>
  <c r="AE1042" i="55"/>
  <c r="AE638" i="55"/>
  <c r="AE654" i="55"/>
  <c r="AE1155" i="55"/>
  <c r="AE641" i="55"/>
  <c r="AE435" i="55"/>
  <c r="AE1119" i="55"/>
  <c r="AE443" i="55"/>
  <c r="AE611" i="55"/>
  <c r="AE722" i="55"/>
  <c r="AE852" i="55"/>
  <c r="AE917" i="55"/>
  <c r="AE318" i="55"/>
  <c r="AE575" i="55"/>
  <c r="AE826" i="55"/>
  <c r="AE1104" i="55"/>
  <c r="AE829" i="55"/>
  <c r="AE594" i="55"/>
  <c r="AE1204" i="55"/>
  <c r="AE1199" i="55"/>
  <c r="AE836" i="55"/>
  <c r="AE1111" i="55"/>
  <c r="AE1070" i="55"/>
  <c r="AE1135" i="55"/>
  <c r="AE747" i="55"/>
  <c r="AE319" i="55"/>
  <c r="AE103" i="55"/>
  <c r="AE863" i="55"/>
  <c r="AE834" i="55"/>
  <c r="AE806" i="55"/>
  <c r="AE754" i="55"/>
  <c r="AE466" i="55"/>
  <c r="AE351" i="55"/>
  <c r="AE1053" i="55"/>
  <c r="AE1063" i="55"/>
  <c r="AE310" i="55"/>
  <c r="AE757" i="55"/>
  <c r="AE1100" i="55"/>
  <c r="AE100" i="55"/>
  <c r="AE1049" i="55"/>
  <c r="AE315" i="55"/>
  <c r="AE872" i="55"/>
  <c r="AE417" i="55"/>
  <c r="AE465" i="55"/>
  <c r="AE1235" i="55"/>
  <c r="AE1229" i="55"/>
  <c r="AE101" i="55"/>
  <c r="AE1228" i="55"/>
  <c r="AE885" i="55"/>
  <c r="AE314" i="55"/>
  <c r="AE1048" i="55"/>
  <c r="AE239" i="55"/>
  <c r="AE352" i="55"/>
  <c r="AE172" i="55"/>
  <c r="AE1203" i="55"/>
  <c r="AE981" i="55"/>
  <c r="AE464" i="55"/>
  <c r="AE94" i="55"/>
  <c r="AE337" i="55"/>
  <c r="AE261" i="55"/>
  <c r="AE168" i="55"/>
  <c r="AE1134" i="55"/>
  <c r="AE812" i="55"/>
  <c r="AE1232" i="55"/>
  <c r="AE83" i="55"/>
  <c r="AE304" i="55"/>
  <c r="AE846" i="55"/>
  <c r="AE1116" i="55"/>
  <c r="AE970" i="55"/>
  <c r="AE300" i="55"/>
  <c r="AE346" i="55"/>
  <c r="AE1220" i="55"/>
  <c r="AE271" i="55"/>
  <c r="AE860" i="55"/>
  <c r="AE161" i="55"/>
  <c r="AE177" i="55"/>
  <c r="AE265" i="55"/>
  <c r="AE1065" i="55"/>
  <c r="AE84" i="55"/>
  <c r="AE1088" i="55"/>
  <c r="AE427" i="55"/>
  <c r="AE992" i="55"/>
  <c r="AE1078" i="55"/>
  <c r="AE635" i="55"/>
  <c r="AE407" i="55"/>
  <c r="AE169" i="55"/>
  <c r="AE748" i="55"/>
  <c r="AE475" i="55"/>
  <c r="AE882" i="55"/>
  <c r="AE78" i="55"/>
  <c r="AE640" i="55"/>
  <c r="AE97" i="55"/>
  <c r="AE995" i="55"/>
  <c r="AE897" i="55"/>
  <c r="AE659" i="55"/>
  <c r="AE630" i="55"/>
  <c r="AE1226" i="55"/>
  <c r="AE967" i="55"/>
  <c r="AE1143" i="55"/>
  <c r="AE631" i="55"/>
  <c r="AE603" i="55"/>
  <c r="AE848" i="55"/>
  <c r="AE171" i="55"/>
  <c r="AE355" i="55"/>
  <c r="AE278" i="55"/>
  <c r="AE1207" i="55"/>
  <c r="AE1041" i="55"/>
  <c r="AE735" i="55"/>
  <c r="AE412" i="55"/>
  <c r="AE718" i="55"/>
  <c r="AE820" i="55"/>
  <c r="AE604" i="55"/>
  <c r="AE899" i="55"/>
  <c r="AE256" i="55"/>
  <c r="AE299" i="55"/>
  <c r="AE1208" i="55"/>
  <c r="AE650" i="55"/>
  <c r="AE1133" i="55"/>
  <c r="AE800" i="55"/>
  <c r="AE664" i="55"/>
  <c r="AE331" i="55"/>
  <c r="AE891" i="55"/>
  <c r="AE1090" i="55"/>
  <c r="AE1091" i="55"/>
  <c r="AE240" i="55"/>
  <c r="AE92" i="55"/>
  <c r="AE275" i="55"/>
  <c r="AE95" i="55"/>
  <c r="AE990" i="55"/>
  <c r="AE1058" i="55"/>
  <c r="AE563" i="55"/>
  <c r="AE1114" i="55"/>
  <c r="AE114" i="55"/>
  <c r="AE576" i="55"/>
  <c r="AE665" i="55"/>
  <c r="AE753" i="55"/>
  <c r="AE626" i="55"/>
  <c r="AE1051" i="55"/>
  <c r="AE170" i="55"/>
  <c r="AE110" i="55"/>
  <c r="AE629" i="55"/>
  <c r="AE1206" i="55"/>
  <c r="AE1127" i="55"/>
  <c r="AE280" i="55"/>
  <c r="AE737" i="55"/>
  <c r="AE601" i="55"/>
  <c r="AE822" i="55"/>
  <c r="AE810" i="55"/>
  <c r="AE615" i="55"/>
  <c r="AE455" i="55"/>
  <c r="AE1212" i="55"/>
  <c r="AE1150" i="55"/>
  <c r="AE326" i="55"/>
  <c r="AE813" i="55"/>
  <c r="AE745" i="55"/>
  <c r="AE733" i="55"/>
  <c r="AE320" i="55"/>
  <c r="AE405" i="55"/>
  <c r="AE984" i="55"/>
  <c r="AE1094" i="55"/>
  <c r="AE448" i="55"/>
  <c r="AE453" i="55"/>
  <c r="AE245" i="55"/>
  <c r="AE476" i="55"/>
  <c r="AE656" i="55"/>
  <c r="AE109" i="55"/>
  <c r="AE259" i="55"/>
  <c r="AE1231" i="55"/>
  <c r="AE895" i="55"/>
  <c r="AE618" i="55"/>
  <c r="AE461" i="55"/>
  <c r="AE1129" i="55"/>
  <c r="AE441" i="55"/>
  <c r="AE875" i="55"/>
  <c r="AE558" i="55"/>
  <c r="AE178" i="55"/>
  <c r="AE639" i="55"/>
  <c r="AE839" i="55"/>
  <c r="AE1214" i="55"/>
  <c r="AE421" i="55"/>
  <c r="AE565" i="55"/>
  <c r="AE1110" i="55"/>
  <c r="AE1201" i="55"/>
  <c r="AE107" i="55"/>
  <c r="AE287" i="55"/>
  <c r="AE833" i="55"/>
  <c r="AE1043" i="55"/>
  <c r="AE277" i="55"/>
  <c r="AE739" i="55"/>
  <c r="AE317" i="55"/>
  <c r="AE116" i="55"/>
  <c r="AE662" i="55"/>
  <c r="AE622" i="55"/>
  <c r="AE858" i="55"/>
  <c r="AE964" i="55"/>
  <c r="AE907" i="55"/>
  <c r="AE884" i="55"/>
  <c r="AE166" i="55"/>
  <c r="AE727" i="55"/>
  <c r="AE1062" i="55"/>
  <c r="AE809" i="55"/>
  <c r="AE1221" i="55"/>
  <c r="AE595" i="55"/>
  <c r="AE1045" i="55"/>
  <c r="AE468" i="55"/>
  <c r="AE651" i="55"/>
  <c r="AE960" i="55"/>
  <c r="AE301" i="55"/>
  <c r="AE356" i="55"/>
  <c r="AE1103" i="55"/>
  <c r="AE845" i="55"/>
  <c r="AE452" i="55"/>
  <c r="AE1210" i="55"/>
  <c r="AE469" i="55"/>
  <c r="AE160" i="55"/>
  <c r="AE456" i="55"/>
  <c r="AE284" i="55"/>
  <c r="AE313" i="55"/>
  <c r="AE402" i="55"/>
  <c r="AE311" i="55"/>
  <c r="AE726" i="55"/>
  <c r="AE667" i="55"/>
  <c r="AE399" i="55"/>
  <c r="AE185" i="55"/>
  <c r="AE1074" i="55"/>
  <c r="AE677" i="55"/>
  <c r="AE117" i="55"/>
  <c r="AE1099" i="55"/>
  <c r="AE424" i="55"/>
  <c r="AE273" i="55"/>
  <c r="AE1050" i="55"/>
  <c r="AE266" i="55"/>
  <c r="AE1109" i="55"/>
  <c r="AE864" i="55"/>
  <c r="AE414" i="55"/>
  <c r="AE272" i="55"/>
  <c r="AE323" i="55"/>
  <c r="AE1068" i="55"/>
  <c r="AE276" i="55"/>
  <c r="AE856" i="55"/>
  <c r="AE814" i="55"/>
  <c r="AE1057" i="55"/>
  <c r="AE866" i="55"/>
  <c r="AE647" i="55"/>
  <c r="AE167" i="55"/>
  <c r="AE801" i="55"/>
  <c r="AE1095" i="55"/>
  <c r="AE668" i="55"/>
  <c r="AE894" i="55"/>
  <c r="AE849" i="55"/>
  <c r="AE338" i="55"/>
  <c r="AE243" i="55"/>
  <c r="AE853" i="55"/>
  <c r="AE406" i="55"/>
  <c r="AE80" i="55"/>
  <c r="AE602" i="55"/>
  <c r="AE175" i="55"/>
  <c r="AE98" i="55"/>
  <c r="AE728" i="55"/>
  <c r="AE440" i="55"/>
  <c r="AE821" i="55"/>
  <c r="AE645" i="55"/>
  <c r="AE590" i="55"/>
  <c r="AE85" i="55"/>
  <c r="AE559" i="55"/>
  <c r="AE1219" i="55"/>
  <c r="AE828" i="55"/>
  <c r="AE900" i="55"/>
  <c r="AE1139" i="55"/>
  <c r="AE447" i="55"/>
  <c r="AE426" i="55"/>
  <c r="AE1209" i="55"/>
  <c r="AE811" i="55"/>
  <c r="P298" i="55"/>
  <c r="P268" i="55"/>
  <c r="P270" i="55"/>
  <c r="P279" i="55"/>
  <c r="P271" i="55"/>
  <c r="P300" i="55"/>
  <c r="P269" i="55"/>
  <c r="P278" i="55"/>
  <c r="P272" i="55"/>
  <c r="P280" i="55"/>
  <c r="P282" i="55"/>
  <c r="P295" i="55"/>
  <c r="P286" i="55"/>
  <c r="P299" i="55"/>
  <c r="P296" i="55"/>
  <c r="P284" i="55"/>
  <c r="P267" i="55"/>
  <c r="P291" i="55"/>
  <c r="P302" i="55"/>
  <c r="P285" i="55"/>
  <c r="P274" i="55"/>
  <c r="P288" i="55"/>
  <c r="P306" i="55"/>
  <c r="P294" i="55"/>
  <c r="P293" i="55"/>
  <c r="P273" i="55"/>
  <c r="P275" i="55"/>
  <c r="P301" i="55"/>
  <c r="P305" i="55"/>
  <c r="P289" i="55"/>
  <c r="P303" i="55"/>
  <c r="P297" i="55"/>
  <c r="P281" i="55"/>
  <c r="P283" i="55"/>
  <c r="P292" i="55"/>
  <c r="P287" i="55"/>
  <c r="P276" i="55"/>
  <c r="P304" i="55"/>
  <c r="P290" i="55"/>
  <c r="P277" i="55"/>
  <c r="P152" i="55"/>
  <c r="P166" i="55"/>
  <c r="P183" i="55"/>
  <c r="P174" i="55"/>
  <c r="P181" i="55"/>
  <c r="P155" i="55"/>
  <c r="P151" i="55"/>
  <c r="P164" i="55"/>
  <c r="P167" i="55"/>
  <c r="P160" i="55"/>
  <c r="P175" i="55"/>
  <c r="P161" i="55"/>
  <c r="P173" i="55"/>
  <c r="P158" i="55"/>
  <c r="P168" i="55"/>
  <c r="P177" i="55"/>
  <c r="P184" i="55"/>
  <c r="P156" i="55"/>
  <c r="P150" i="55"/>
  <c r="P180" i="55"/>
  <c r="P186" i="55"/>
  <c r="P182" i="55"/>
  <c r="P169" i="55"/>
  <c r="P149" i="55"/>
  <c r="P157" i="55"/>
  <c r="P163" i="55"/>
  <c r="P171" i="55"/>
  <c r="P159" i="55"/>
  <c r="P172" i="55"/>
  <c r="P185" i="55"/>
  <c r="P170" i="55"/>
  <c r="P179" i="55"/>
  <c r="P154" i="55"/>
  <c r="P165" i="55"/>
  <c r="P176" i="55"/>
  <c r="P162" i="55"/>
  <c r="P147" i="55"/>
  <c r="P178" i="55"/>
  <c r="P153" i="55"/>
  <c r="P148" i="55"/>
  <c r="P206" i="55"/>
  <c r="P213" i="55"/>
  <c r="P225" i="55"/>
  <c r="P222" i="55"/>
  <c r="P194" i="55"/>
  <c r="P215" i="55"/>
  <c r="P217" i="55"/>
  <c r="P226" i="55"/>
  <c r="P219" i="55"/>
  <c r="P196" i="55"/>
  <c r="P191" i="55"/>
  <c r="P209" i="55"/>
  <c r="P188" i="55"/>
  <c r="P198" i="55"/>
  <c r="P223" i="55"/>
  <c r="P187" i="55"/>
  <c r="P214" i="55"/>
  <c r="P220" i="55"/>
  <c r="P224" i="55"/>
  <c r="P218" i="55"/>
  <c r="P212" i="55"/>
  <c r="P211" i="55"/>
  <c r="P195" i="55"/>
  <c r="P200" i="55"/>
  <c r="P201" i="55"/>
  <c r="P197" i="55"/>
  <c r="P207" i="55"/>
  <c r="P216" i="55"/>
  <c r="P199" i="55"/>
  <c r="P190" i="55"/>
  <c r="P204" i="55"/>
  <c r="P205" i="55"/>
  <c r="P193" i="55"/>
  <c r="P221" i="55"/>
  <c r="P189" i="55"/>
  <c r="P203" i="55"/>
  <c r="P208" i="55"/>
  <c r="P192" i="55"/>
  <c r="P202" i="55"/>
  <c r="P210" i="55"/>
  <c r="F9" i="55"/>
  <c r="F10" i="55"/>
  <c r="F11" i="55"/>
  <c r="P138" i="55"/>
  <c r="P127" i="55"/>
  <c r="P146" i="55"/>
  <c r="P121" i="55"/>
  <c r="P133" i="55"/>
  <c r="P112" i="55"/>
  <c r="P120" i="55"/>
  <c r="P136" i="55"/>
  <c r="P144" i="55"/>
  <c r="P122" i="55"/>
  <c r="P126" i="55"/>
  <c r="P114" i="55"/>
  <c r="P131" i="55"/>
  <c r="P129" i="55"/>
  <c r="P145" i="55"/>
  <c r="P124" i="55"/>
  <c r="P115" i="55"/>
  <c r="P134" i="55"/>
  <c r="P108" i="55"/>
  <c r="P130" i="55"/>
  <c r="P113" i="55"/>
  <c r="P116" i="55"/>
  <c r="P118" i="55"/>
  <c r="P132" i="55"/>
  <c r="P135" i="55"/>
  <c r="P137" i="55"/>
  <c r="P117" i="55"/>
  <c r="P141" i="55"/>
  <c r="P111" i="55"/>
  <c r="P107" i="55"/>
  <c r="P140" i="55"/>
  <c r="P123" i="55"/>
  <c r="P109" i="55"/>
  <c r="P143" i="55"/>
  <c r="P142" i="55"/>
  <c r="P119" i="55"/>
  <c r="P125" i="55"/>
  <c r="P139" i="55"/>
  <c r="P128" i="55"/>
  <c r="P110" i="55"/>
  <c r="P248" i="55"/>
  <c r="P231" i="55"/>
  <c r="P245" i="55"/>
  <c r="P228" i="55"/>
  <c r="P262" i="55"/>
  <c r="P250" i="55"/>
  <c r="P265" i="55"/>
  <c r="P263" i="55"/>
  <c r="P258" i="55"/>
  <c r="P240" i="55"/>
  <c r="P256" i="55"/>
  <c r="P255" i="55"/>
  <c r="P249" i="55"/>
  <c r="P234" i="55"/>
  <c r="P266" i="55"/>
  <c r="P237" i="55"/>
  <c r="P242" i="55"/>
  <c r="P239" i="55"/>
  <c r="P233" i="55"/>
  <c r="P251" i="55"/>
  <c r="P259" i="55"/>
  <c r="P257" i="55"/>
  <c r="P236" i="55"/>
  <c r="P247" i="55"/>
  <c r="P244" i="55"/>
  <c r="P261" i="55"/>
  <c r="P235" i="55"/>
  <c r="P246" i="55"/>
  <c r="P229" i="55"/>
  <c r="P253" i="55"/>
  <c r="P230" i="55"/>
  <c r="P260" i="55"/>
  <c r="P252" i="55"/>
  <c r="P238" i="55"/>
  <c r="P227" i="55"/>
  <c r="P243" i="55"/>
  <c r="P232" i="55"/>
  <c r="P241" i="55"/>
  <c r="P264" i="55"/>
  <c r="P254" i="55"/>
  <c r="P16" i="55"/>
  <c r="P17" i="55"/>
  <c r="P21" i="55"/>
  <c r="P22" i="55"/>
  <c r="P19" i="55"/>
  <c r="P20" i="55"/>
  <c r="P18" i="55"/>
  <c r="AD72" i="63"/>
  <c r="AD76" i="63"/>
  <c r="AD80" i="63"/>
  <c r="AD84" i="63"/>
  <c r="AD103" i="63"/>
  <c r="AD107" i="63"/>
  <c r="AD111" i="63"/>
  <c r="AD115" i="63"/>
  <c r="AD119" i="63"/>
  <c r="AD123" i="63"/>
  <c r="AD127" i="63"/>
  <c r="AD131" i="63"/>
  <c r="AD150" i="63"/>
  <c r="AD154" i="63"/>
  <c r="AD158" i="63"/>
  <c r="AD162" i="63"/>
  <c r="AD166" i="63"/>
  <c r="AD170" i="63"/>
  <c r="AD174" i="63"/>
  <c r="AD325" i="63"/>
  <c r="AD329" i="63"/>
  <c r="AD333" i="63"/>
  <c r="AD337" i="63"/>
  <c r="AD341" i="63"/>
  <c r="AD387" i="63"/>
  <c r="AD391" i="63"/>
  <c r="AD395" i="63"/>
  <c r="AD399" i="63"/>
  <c r="AD404" i="63"/>
  <c r="AD569" i="63"/>
  <c r="AD626" i="63"/>
  <c r="AD634" i="63"/>
  <c r="AD662" i="63"/>
  <c r="AD670" i="63"/>
  <c r="AD678" i="63"/>
  <c r="AD685" i="63"/>
  <c r="AD692" i="63"/>
  <c r="AD699" i="63"/>
  <c r="AD749" i="63"/>
  <c r="AD757" i="63"/>
  <c r="AD764" i="63"/>
  <c r="AD772" i="63"/>
  <c r="AD780" i="63"/>
  <c r="AD787" i="63"/>
  <c r="AD795" i="63"/>
  <c r="AD803" i="63"/>
  <c r="AD830" i="63"/>
  <c r="AD838" i="63"/>
  <c r="AD845" i="63"/>
  <c r="AD473" i="63"/>
  <c r="AD477" i="63"/>
  <c r="AD481" i="63"/>
  <c r="AD485" i="63"/>
  <c r="AD489" i="63"/>
  <c r="AD514" i="63"/>
  <c r="AD518" i="63"/>
  <c r="AD522" i="63"/>
  <c r="AD526" i="63"/>
  <c r="AD530" i="63"/>
  <c r="AD555" i="63"/>
  <c r="AD559" i="63"/>
  <c r="AD563" i="63"/>
  <c r="AD567" i="63"/>
  <c r="AD572" i="63"/>
  <c r="AD597" i="63"/>
  <c r="AD601" i="63"/>
  <c r="AD605" i="63"/>
  <c r="AD609" i="63"/>
  <c r="AD613" i="63"/>
  <c r="AD618" i="63"/>
  <c r="AD623" i="63"/>
  <c r="AD631" i="63"/>
  <c r="AD660" i="63"/>
  <c r="AD669" i="63"/>
  <c r="AD677" i="63"/>
  <c r="AD686" i="63"/>
  <c r="AD695" i="63"/>
  <c r="AD746" i="63"/>
  <c r="AD754" i="63"/>
  <c r="AD763" i="63"/>
  <c r="AD771" i="63"/>
  <c r="AD779" i="63"/>
  <c r="AD788" i="63"/>
  <c r="AD796" i="63"/>
  <c r="AD805" i="63"/>
  <c r="AD835" i="63"/>
  <c r="AD844" i="63"/>
  <c r="F11" i="63"/>
  <c r="AB512" i="63"/>
  <c r="AB584" i="63"/>
  <c r="AB225" i="63"/>
  <c r="AB230" i="63"/>
  <c r="AB440" i="63"/>
  <c r="AB554" i="63"/>
  <c r="AB539" i="63"/>
  <c r="AB188" i="63"/>
  <c r="AB258" i="63"/>
  <c r="AB241" i="63"/>
  <c r="AB543" i="63"/>
  <c r="AB810" i="63"/>
  <c r="AB433" i="63"/>
  <c r="AB503" i="63"/>
  <c r="AB583" i="63"/>
  <c r="AB177" i="63"/>
  <c r="AB580" i="63"/>
  <c r="AB250" i="63"/>
  <c r="AB190" i="63"/>
  <c r="AB239" i="63"/>
  <c r="AB706" i="63"/>
  <c r="AB594" i="63"/>
  <c r="AB551" i="63"/>
  <c r="AB178" i="63"/>
  <c r="AB189" i="63"/>
  <c r="AB255" i="63"/>
  <c r="AB493" i="63"/>
  <c r="AB187" i="63"/>
  <c r="AB547" i="63"/>
  <c r="AB587" i="63"/>
  <c r="AB442" i="63"/>
  <c r="AB251" i="63"/>
  <c r="AB194" i="63"/>
  <c r="AB235" i="63"/>
  <c r="AB435" i="63"/>
  <c r="AB460" i="63"/>
  <c r="AB254" i="63"/>
  <c r="AB143" i="63"/>
  <c r="AB133" i="63"/>
  <c r="AB720" i="63"/>
  <c r="AB454" i="63"/>
  <c r="AB504" i="63"/>
  <c r="AB498" i="63"/>
  <c r="AB236" i="63"/>
  <c r="AB144" i="63"/>
  <c r="AB441" i="63"/>
  <c r="AB815" i="63"/>
  <c r="AB243" i="63"/>
  <c r="AB240" i="63"/>
  <c r="AB451" i="63"/>
  <c r="AB822" i="63"/>
  <c r="AB443" i="63"/>
  <c r="AB825" i="63"/>
  <c r="AB137" i="63"/>
  <c r="AB710" i="63"/>
  <c r="AB718" i="63"/>
  <c r="AD73" i="63"/>
  <c r="AD77" i="63"/>
  <c r="AD81" i="63"/>
  <c r="AD85" i="63"/>
  <c r="AD104" i="63"/>
  <c r="AD108" i="63"/>
  <c r="AD112" i="63"/>
  <c r="AD116" i="63"/>
  <c r="AD120" i="63"/>
  <c r="AD124" i="63"/>
  <c r="AD128" i="63"/>
  <c r="AD147" i="63"/>
  <c r="AD151" i="63"/>
  <c r="AD155" i="63"/>
  <c r="AD159" i="63"/>
  <c r="AD163" i="63"/>
  <c r="AD167" i="63"/>
  <c r="AD171" i="63"/>
  <c r="AD175" i="63"/>
  <c r="AD326" i="63"/>
  <c r="AD330" i="63"/>
  <c r="AD334" i="63"/>
  <c r="AD338" i="63"/>
  <c r="AD342" i="63"/>
  <c r="AD388" i="63"/>
  <c r="AD392" i="63"/>
  <c r="AD396" i="63"/>
  <c r="AD400" i="63"/>
  <c r="AD405" i="63"/>
  <c r="AD616" i="63"/>
  <c r="AD628" i="63"/>
  <c r="AD636" i="63"/>
  <c r="AD664" i="63"/>
  <c r="AD672" i="63"/>
  <c r="AD679" i="63"/>
  <c r="AD687" i="63"/>
  <c r="AD694" i="63"/>
  <c r="AD701" i="63"/>
  <c r="AD751" i="63"/>
  <c r="AD758" i="63"/>
  <c r="AD766" i="63"/>
  <c r="AD774" i="63"/>
  <c r="AD782" i="63"/>
  <c r="AD789" i="63"/>
  <c r="AD797" i="63"/>
  <c r="AD804" i="63"/>
  <c r="AD832" i="63"/>
  <c r="AD840" i="63"/>
  <c r="AD847" i="63"/>
  <c r="AD474" i="63"/>
  <c r="AD478" i="63"/>
  <c r="AD482" i="63"/>
  <c r="AD486" i="63"/>
  <c r="AD490" i="63"/>
  <c r="AD515" i="63"/>
  <c r="AD519" i="63"/>
  <c r="AD523" i="63"/>
  <c r="AD527" i="63"/>
  <c r="AD531" i="63"/>
  <c r="AD556" i="63"/>
  <c r="AD560" i="63"/>
  <c r="AD564" i="63"/>
  <c r="AD568" i="63"/>
  <c r="AD573" i="63"/>
  <c r="AD598" i="63"/>
  <c r="AD602" i="63"/>
  <c r="AD606" i="63"/>
  <c r="AD610" i="63"/>
  <c r="AD614" i="63"/>
  <c r="AD619" i="63"/>
  <c r="AD625" i="63"/>
  <c r="AD633" i="63"/>
  <c r="AD663" i="63"/>
  <c r="AD671" i="63"/>
  <c r="AD680" i="63"/>
  <c r="AD688" i="63"/>
  <c r="AD698" i="63"/>
  <c r="AD748" i="63"/>
  <c r="AD756" i="63"/>
  <c r="AD765" i="63"/>
  <c r="AD773" i="63"/>
  <c r="AD781" i="63"/>
  <c r="AD790" i="63"/>
  <c r="AD798" i="63"/>
  <c r="AD829" i="63"/>
  <c r="AD837" i="63"/>
  <c r="AD846" i="63"/>
  <c r="AB502" i="63"/>
  <c r="AB501" i="63"/>
  <c r="AB437" i="63"/>
  <c r="AB817" i="63"/>
  <c r="AB592" i="63"/>
  <c r="AB712" i="63"/>
  <c r="AB590" i="63"/>
  <c r="AB228" i="63"/>
  <c r="AB470" i="63"/>
  <c r="AB247" i="63"/>
  <c r="AB436" i="63"/>
  <c r="AB537" i="63"/>
  <c r="AB234" i="63"/>
  <c r="AB721" i="63"/>
  <c r="AB500" i="63"/>
  <c r="AB593" i="63"/>
  <c r="AB809" i="63"/>
  <c r="AB195" i="63"/>
  <c r="AB457" i="63"/>
  <c r="AB467" i="63"/>
  <c r="AB581" i="63"/>
  <c r="AB709" i="63"/>
  <c r="AB538" i="63"/>
  <c r="AB826" i="63"/>
  <c r="AB238" i="63"/>
  <c r="AB452" i="63"/>
  <c r="AB226" i="63"/>
  <c r="AB507" i="63"/>
  <c r="AB253" i="63"/>
  <c r="AD403" i="63"/>
  <c r="AD75" i="63"/>
  <c r="AD79" i="63"/>
  <c r="AD83" i="63"/>
  <c r="AD102" i="63"/>
  <c r="AD106" i="63"/>
  <c r="AD110" i="63"/>
  <c r="AD114" i="63"/>
  <c r="AD118" i="63"/>
  <c r="AD122" i="63"/>
  <c r="AD126" i="63"/>
  <c r="AD130" i="63"/>
  <c r="AD149" i="63"/>
  <c r="AD153" i="63"/>
  <c r="AD157" i="63"/>
  <c r="AD161" i="63"/>
  <c r="AD165" i="63"/>
  <c r="AD169" i="63"/>
  <c r="AD173" i="63"/>
  <c r="AD324" i="63"/>
  <c r="AD328" i="63"/>
  <c r="AD332" i="63"/>
  <c r="AD336" i="63"/>
  <c r="AD340" i="63"/>
  <c r="AD344" i="63"/>
  <c r="AD390" i="63"/>
  <c r="AD394" i="63"/>
  <c r="AD398" i="63"/>
  <c r="AD402" i="63"/>
  <c r="AD407" i="63"/>
  <c r="AD624" i="63"/>
  <c r="AD632" i="63"/>
  <c r="AD661" i="63"/>
  <c r="AD668" i="63"/>
  <c r="AD676" i="63"/>
  <c r="AD683" i="63"/>
  <c r="AD690" i="63"/>
  <c r="AD697" i="63"/>
  <c r="AD747" i="63"/>
  <c r="AD755" i="63"/>
  <c r="AD762" i="63"/>
  <c r="AD770" i="63"/>
  <c r="AD778" i="63"/>
  <c r="AD786" i="63"/>
  <c r="AD793" i="63"/>
  <c r="AD801" i="63"/>
  <c r="AD828" i="63"/>
  <c r="AD836" i="63"/>
  <c r="AD843" i="63"/>
  <c r="AD472" i="63"/>
  <c r="AD476" i="63"/>
  <c r="AD480" i="63"/>
  <c r="AD484" i="63"/>
  <c r="AD488" i="63"/>
  <c r="AD513" i="63"/>
  <c r="AD517" i="63"/>
  <c r="AD521" i="63"/>
  <c r="AD525" i="63"/>
  <c r="AD529" i="63"/>
  <c r="AD533" i="63"/>
  <c r="AD558" i="63"/>
  <c r="AD562" i="63"/>
  <c r="AD566" i="63"/>
  <c r="AD571" i="63"/>
  <c r="AD575" i="63"/>
  <c r="AD600" i="63"/>
  <c r="AD604" i="63"/>
  <c r="AD608" i="63"/>
  <c r="AD612" i="63"/>
  <c r="AD617" i="63"/>
  <c r="AD622" i="63"/>
  <c r="AD629" i="63"/>
  <c r="AD637" i="63"/>
  <c r="AD667" i="63"/>
  <c r="AD675" i="63"/>
  <c r="AD684" i="63"/>
  <c r="AD693" i="63"/>
  <c r="AD744" i="63"/>
  <c r="AD752" i="63"/>
  <c r="AD761" i="63"/>
  <c r="AD769" i="63"/>
  <c r="AD777" i="63"/>
  <c r="AD785" i="63"/>
  <c r="AD794" i="63"/>
  <c r="AD802" i="63"/>
  <c r="AD833" i="63"/>
  <c r="AD842" i="63"/>
  <c r="F9" i="63"/>
  <c r="AB499" i="63"/>
  <c r="AB549" i="63"/>
  <c r="AB717" i="63"/>
  <c r="AB542" i="63"/>
  <c r="AB429" i="63"/>
  <c r="AB463" i="63"/>
  <c r="AB818" i="63"/>
  <c r="AB585" i="63"/>
  <c r="AB719" i="63"/>
  <c r="AB596" i="63"/>
  <c r="AB824" i="63"/>
  <c r="AB180" i="63"/>
  <c r="AB185" i="63"/>
  <c r="AB506" i="63"/>
  <c r="AB494" i="63"/>
  <c r="AB540" i="63"/>
  <c r="AB139" i="63"/>
  <c r="AB707" i="63"/>
  <c r="AB550" i="63"/>
  <c r="AB812" i="63"/>
  <c r="AB446" i="63"/>
  <c r="AB462" i="63"/>
  <c r="AB702" i="63"/>
  <c r="AB145" i="63"/>
  <c r="AB588" i="63"/>
  <c r="AB708" i="63"/>
  <c r="AB510" i="63"/>
  <c r="AB808" i="63"/>
  <c r="AB821" i="63"/>
  <c r="AB591" i="63"/>
  <c r="AB469" i="63"/>
  <c r="AB711" i="63"/>
  <c r="AB136" i="63"/>
  <c r="AB827" i="63"/>
  <c r="AB186" i="63"/>
  <c r="AB248" i="63"/>
  <c r="AB713" i="63"/>
  <c r="AB541" i="63"/>
  <c r="AB231" i="63"/>
  <c r="AB468" i="63"/>
  <c r="AB221" i="63"/>
  <c r="AB553" i="63"/>
  <c r="AB508" i="63"/>
  <c r="AB181" i="63"/>
  <c r="AB535" i="63"/>
  <c r="AB193" i="63"/>
  <c r="AB461" i="63"/>
  <c r="AB722" i="63"/>
  <c r="AB179" i="63"/>
  <c r="AB183" i="63"/>
  <c r="AB464" i="63"/>
  <c r="AB434" i="63"/>
  <c r="AB546" i="63"/>
  <c r="AB232" i="63"/>
  <c r="AB449" i="63"/>
  <c r="AB448" i="63"/>
  <c r="F10" i="63"/>
  <c r="AD86" i="63"/>
  <c r="AD117" i="63"/>
  <c r="AD148" i="63"/>
  <c r="AD164" i="63"/>
  <c r="AD327" i="63"/>
  <c r="AD343" i="63"/>
  <c r="AD401" i="63"/>
  <c r="AD638" i="63"/>
  <c r="AD689" i="63"/>
  <c r="AD760" i="63"/>
  <c r="AD791" i="63"/>
  <c r="AD841" i="63"/>
  <c r="AD483" i="63"/>
  <c r="AD520" i="63"/>
  <c r="AD557" i="63"/>
  <c r="AD574" i="63"/>
  <c r="AD611" i="63"/>
  <c r="AD635" i="63"/>
  <c r="AD691" i="63"/>
  <c r="AD767" i="63"/>
  <c r="AD800" i="63"/>
  <c r="AB496" i="63"/>
  <c r="AB191" i="63"/>
  <c r="AB439" i="63"/>
  <c r="AB578" i="63"/>
  <c r="AB233" i="63"/>
  <c r="AB431" i="63"/>
  <c r="AB134" i="63"/>
  <c r="AB466" i="63"/>
  <c r="AB430" i="63"/>
  <c r="AB465" i="63"/>
  <c r="AB579" i="63"/>
  <c r="AB450" i="63"/>
  <c r="AB811" i="63"/>
  <c r="AB252" i="63"/>
  <c r="AB511" i="63"/>
  <c r="AB813" i="63"/>
  <c r="AB227" i="63"/>
  <c r="AB544" i="63"/>
  <c r="AB245" i="63"/>
  <c r="AB455" i="63"/>
  <c r="AB197" i="63"/>
  <c r="AD74" i="63"/>
  <c r="AD105" i="63"/>
  <c r="AD121" i="63"/>
  <c r="AD152" i="63"/>
  <c r="AD168" i="63"/>
  <c r="AD331" i="63"/>
  <c r="AD389" i="63"/>
  <c r="AD406" i="63"/>
  <c r="AD666" i="63"/>
  <c r="AD696" i="63"/>
  <c r="AD768" i="63"/>
  <c r="AD799" i="63"/>
  <c r="AD471" i="63"/>
  <c r="AD487" i="63"/>
  <c r="AD524" i="63"/>
  <c r="AD561" i="63"/>
  <c r="AD599" i="63"/>
  <c r="AD615" i="63"/>
  <c r="AD665" i="63"/>
  <c r="AD700" i="63"/>
  <c r="AD775" i="63"/>
  <c r="AD831" i="63"/>
  <c r="AB497" i="63"/>
  <c r="AB246" i="63"/>
  <c r="AB453" i="63"/>
  <c r="AB459" i="63"/>
  <c r="AB438" i="63"/>
  <c r="AB256" i="63"/>
  <c r="AB716" i="63"/>
  <c r="AB807" i="63"/>
  <c r="AB715" i="63"/>
  <c r="AB432" i="63"/>
  <c r="AB447" i="63"/>
  <c r="AB816" i="63"/>
  <c r="AB589" i="63"/>
  <c r="AB458" i="63"/>
  <c r="AB495" i="63"/>
  <c r="AB242" i="63"/>
  <c r="AB229" i="63"/>
  <c r="AB135" i="63"/>
  <c r="AB146" i="63"/>
  <c r="AB820" i="63"/>
  <c r="AB257" i="63"/>
  <c r="AD78" i="63"/>
  <c r="AD109" i="63"/>
  <c r="AD125" i="63"/>
  <c r="AD156" i="63"/>
  <c r="AD172" i="63"/>
  <c r="AD335" i="63"/>
  <c r="AD393" i="63"/>
  <c r="AD621" i="63"/>
  <c r="AD674" i="63"/>
  <c r="AD745" i="63"/>
  <c r="AD776" i="63"/>
  <c r="AD806" i="63"/>
  <c r="AD475" i="63"/>
  <c r="AD491" i="63"/>
  <c r="AD528" i="63"/>
  <c r="AD565" i="63"/>
  <c r="AD603" i="63"/>
  <c r="AD620" i="63"/>
  <c r="AD673" i="63"/>
  <c r="AD750" i="63"/>
  <c r="AD783" i="63"/>
  <c r="AD839" i="63"/>
  <c r="AB444" i="63"/>
  <c r="AB445" i="63"/>
  <c r="AB219" i="63"/>
  <c r="AB509" i="63"/>
  <c r="AB595" i="63"/>
  <c r="AB184" i="63"/>
  <c r="AB505" i="63"/>
  <c r="AB237" i="63"/>
  <c r="AB260" i="63"/>
  <c r="AB705" i="63"/>
  <c r="AB714" i="63"/>
  <c r="AB814" i="63"/>
  <c r="AB192" i="63"/>
  <c r="AB222" i="63"/>
  <c r="AB545" i="63"/>
  <c r="AB582" i="63"/>
  <c r="AB576" i="63"/>
  <c r="AB577" i="63"/>
  <c r="AB140" i="63"/>
  <c r="AB548" i="63"/>
  <c r="AB224" i="63"/>
  <c r="AD113" i="63"/>
  <c r="AD339" i="63"/>
  <c r="AD753" i="63"/>
  <c r="AD516" i="63"/>
  <c r="AD627" i="63"/>
  <c r="AD848" i="63"/>
  <c r="AB819" i="63"/>
  <c r="AB196" i="63"/>
  <c r="AB182" i="63"/>
  <c r="AB249" i="63"/>
  <c r="AB586" i="63"/>
  <c r="AD129" i="63"/>
  <c r="AD397" i="63"/>
  <c r="AD784" i="63"/>
  <c r="AD532" i="63"/>
  <c r="AD682" i="63"/>
  <c r="AB552" i="63"/>
  <c r="AB142" i="63"/>
  <c r="AB220" i="63"/>
  <c r="AB703" i="63"/>
  <c r="AB223" i="63"/>
  <c r="AB244" i="63"/>
  <c r="AD160" i="63"/>
  <c r="AD630" i="63"/>
  <c r="AD834" i="63"/>
  <c r="AD570" i="63"/>
  <c r="AD759" i="63"/>
  <c r="AB132" i="63"/>
  <c r="AB534" i="63"/>
  <c r="AB138" i="63"/>
  <c r="AB492" i="63"/>
  <c r="AB704" i="63"/>
  <c r="AD176" i="63"/>
  <c r="AD792" i="63"/>
  <c r="AB456" i="63"/>
  <c r="AD681" i="63"/>
  <c r="AB141" i="63"/>
  <c r="AB259" i="63"/>
  <c r="AD82" i="63"/>
  <c r="AD607" i="63"/>
  <c r="AD479" i="63"/>
  <c r="AB823" i="63"/>
  <c r="AB536" i="63"/>
  <c r="T274" i="55" l="1"/>
  <c r="T281" i="55"/>
  <c r="T306" i="55"/>
  <c r="T280" i="55"/>
  <c r="T268" i="55"/>
  <c r="T304" i="55"/>
  <c r="T276" i="55"/>
  <c r="T275" i="55"/>
  <c r="T290" i="55"/>
  <c r="T286" i="55"/>
  <c r="T288" i="55"/>
  <c r="T301" i="55"/>
  <c r="T267" i="55"/>
  <c r="T291" i="55"/>
  <c r="T271" i="55"/>
  <c r="T298" i="55"/>
  <c r="T305" i="55"/>
  <c r="T270" i="55"/>
  <c r="T302" i="55"/>
  <c r="T296" i="55"/>
  <c r="T272" i="55"/>
  <c r="T303" i="55"/>
  <c r="T299" i="55"/>
  <c r="T295" i="55"/>
  <c r="T294" i="55"/>
  <c r="T285" i="55"/>
  <c r="T283" i="55"/>
  <c r="T273" i="55"/>
  <c r="T297" i="55"/>
  <c r="T284" i="55"/>
  <c r="T289" i="55"/>
  <c r="T277" i="55"/>
  <c r="T282" i="55"/>
  <c r="T300" i="55"/>
  <c r="T287" i="55"/>
  <c r="T269" i="55"/>
  <c r="T293" i="55"/>
  <c r="T279" i="55"/>
  <c r="T292" i="55"/>
  <c r="T278" i="55"/>
  <c r="E12" i="55"/>
  <c r="AE1169" i="55"/>
  <c r="AE1164" i="55"/>
  <c r="AE536" i="55"/>
  <c r="AE778" i="55"/>
  <c r="AC1053" i="55"/>
  <c r="AC909" i="55"/>
  <c r="AC322" i="55"/>
  <c r="AC593" i="55"/>
  <c r="AE486" i="55"/>
  <c r="AE156" i="55"/>
  <c r="AE682" i="55"/>
  <c r="AE142" i="55"/>
  <c r="AE385" i="55"/>
  <c r="AE547" i="55"/>
  <c r="AE1011" i="55"/>
  <c r="AE946" i="55"/>
  <c r="AE763" i="55"/>
  <c r="AC572" i="55"/>
  <c r="AC566" i="55"/>
  <c r="AC343" i="55"/>
  <c r="AC670" i="55"/>
  <c r="AE797" i="55"/>
  <c r="AE790" i="55"/>
  <c r="AC1139" i="55"/>
  <c r="AE122" i="55"/>
  <c r="AE528" i="55"/>
  <c r="AC1063" i="55"/>
  <c r="AE1009" i="55"/>
  <c r="AE546" i="55"/>
  <c r="AC1061" i="55"/>
  <c r="AE368" i="55"/>
  <c r="AE1037" i="55"/>
  <c r="AE1004" i="55"/>
  <c r="AE704" i="55"/>
  <c r="AE379" i="55"/>
  <c r="AE71" i="55"/>
  <c r="AC656" i="55"/>
  <c r="AC820" i="55"/>
  <c r="AC354" i="55"/>
  <c r="AE74" i="55"/>
  <c r="AE692" i="55"/>
  <c r="AE120" i="55"/>
  <c r="AC257" i="55"/>
  <c r="AE519" i="55"/>
  <c r="AE118" i="55"/>
  <c r="AC1058" i="55"/>
  <c r="AC672" i="55"/>
  <c r="AE498" i="55"/>
  <c r="AC560" i="55"/>
  <c r="AC893" i="55"/>
  <c r="AC642" i="55"/>
  <c r="AE154" i="55"/>
  <c r="AE681" i="55"/>
  <c r="AC1044" i="55"/>
  <c r="AC1060" i="55"/>
  <c r="AE378" i="55"/>
  <c r="AE45" i="55"/>
  <c r="AC1153" i="55"/>
  <c r="AC815" i="55"/>
  <c r="AE788" i="55"/>
  <c r="AC827" i="55"/>
  <c r="AC647" i="55"/>
  <c r="AC336" i="55"/>
  <c r="AE678" i="55"/>
  <c r="AE157" i="55"/>
  <c r="AC1150" i="55"/>
  <c r="AC819" i="55"/>
  <c r="AE482" i="55"/>
  <c r="AE1178" i="55"/>
  <c r="AE365" i="55"/>
  <c r="AE928" i="55"/>
  <c r="AC1054" i="55"/>
  <c r="AC1122" i="55"/>
  <c r="AE784" i="55"/>
  <c r="AE952" i="55"/>
  <c r="AE948" i="55"/>
  <c r="AC245" i="55"/>
  <c r="AE484" i="55"/>
  <c r="AC901" i="55"/>
  <c r="AE151" i="55"/>
  <c r="AC898" i="55"/>
  <c r="AE557" i="55"/>
  <c r="AE688" i="55"/>
  <c r="AE1165" i="55"/>
  <c r="AE534" i="55"/>
  <c r="AC273" i="55"/>
  <c r="AE40" i="55"/>
  <c r="AE374" i="55"/>
  <c r="AC320" i="55"/>
  <c r="AE771" i="55"/>
  <c r="AE760" i="55"/>
  <c r="AE679" i="55"/>
  <c r="AC828" i="55"/>
  <c r="AE237" i="55"/>
  <c r="AE217" i="55"/>
  <c r="AE1158" i="55"/>
  <c r="AC1052" i="55"/>
  <c r="AC1131" i="55"/>
  <c r="AE770" i="55"/>
  <c r="AE61" i="55"/>
  <c r="AC356" i="55"/>
  <c r="AE1017" i="55"/>
  <c r="AC800" i="55"/>
  <c r="AE139" i="55"/>
  <c r="AC1068" i="55"/>
  <c r="AC567" i="55"/>
  <c r="AE235" i="55"/>
  <c r="AE1187" i="55"/>
  <c r="AE70" i="55"/>
  <c r="AC250" i="55"/>
  <c r="AE388" i="55"/>
  <c r="AE793" i="55"/>
  <c r="AE222" i="55"/>
  <c r="AC1074" i="55"/>
  <c r="AC891" i="55"/>
  <c r="AE1184" i="55"/>
  <c r="AE128" i="55"/>
  <c r="AE759" i="55"/>
  <c r="AC575" i="55"/>
  <c r="AE203" i="55"/>
  <c r="AE1197" i="55"/>
  <c r="AC836" i="55"/>
  <c r="AE77" i="55"/>
  <c r="AE72" i="55"/>
  <c r="AE513" i="55"/>
  <c r="AE231" i="55"/>
  <c r="AE1185" i="55"/>
  <c r="AE511" i="55"/>
  <c r="AE391" i="55"/>
  <c r="AE700" i="55"/>
  <c r="AE527" i="55"/>
  <c r="AE46" i="55"/>
  <c r="AC798" i="55"/>
  <c r="AC817" i="55"/>
  <c r="AC351" i="55"/>
  <c r="AE530" i="55"/>
  <c r="AE710" i="55"/>
  <c r="AC327" i="55"/>
  <c r="AC878" i="55"/>
  <c r="AC662" i="55"/>
  <c r="AE221" i="55"/>
  <c r="AE1032" i="55"/>
  <c r="AC348" i="55"/>
  <c r="AE715" i="55"/>
  <c r="AE493" i="55"/>
  <c r="AE147" i="55"/>
  <c r="AC1039" i="55"/>
  <c r="AC830" i="55"/>
  <c r="AE956" i="55"/>
  <c r="AC1149" i="55"/>
  <c r="AC651" i="55"/>
  <c r="AE43" i="55"/>
  <c r="AE712" i="55"/>
  <c r="AE488" i="55"/>
  <c r="AE232" i="55"/>
  <c r="AE39" i="55"/>
  <c r="AC258" i="55"/>
  <c r="AC638" i="55"/>
  <c r="AE47" i="55"/>
  <c r="AE214" i="55"/>
  <c r="AE220" i="55"/>
  <c r="AE538" i="55"/>
  <c r="AE219" i="55"/>
  <c r="AE364" i="55"/>
  <c r="AE380" i="55"/>
  <c r="AC888" i="55"/>
  <c r="AC895" i="55"/>
  <c r="AE236" i="55"/>
  <c r="AE229" i="55"/>
  <c r="AE509" i="55"/>
  <c r="AE518" i="55"/>
  <c r="AC641" i="55"/>
  <c r="AC1049" i="55"/>
  <c r="AC649" i="55"/>
  <c r="AE774" i="55"/>
  <c r="AC332" i="55"/>
  <c r="AE691" i="55"/>
  <c r="AC833" i="55"/>
  <c r="AE941" i="55"/>
  <c r="AE955" i="55"/>
  <c r="AE1005" i="55"/>
  <c r="AC1148" i="55"/>
  <c r="AE234" i="55"/>
  <c r="AE929" i="55"/>
  <c r="AE1179" i="55"/>
  <c r="AC663" i="55"/>
  <c r="AC326" i="55"/>
  <c r="AC580" i="55"/>
  <c r="AC568" i="55"/>
  <c r="AE680" i="55"/>
  <c r="AE1171" i="55"/>
  <c r="AC263" i="55"/>
  <c r="AE376" i="55"/>
  <c r="AE1012" i="55"/>
  <c r="AC1136" i="55"/>
  <c r="AE542" i="55"/>
  <c r="AC910" i="55"/>
  <c r="AC829" i="55"/>
  <c r="AC586" i="55"/>
  <c r="AC266" i="55"/>
  <c r="AE144" i="55"/>
  <c r="AE201" i="55"/>
  <c r="AE382" i="55"/>
  <c r="AE48" i="55"/>
  <c r="AC1144" i="55"/>
  <c r="AC1069" i="55"/>
  <c r="AC1143" i="55"/>
  <c r="AC804" i="55"/>
  <c r="AE133" i="55"/>
  <c r="AC916" i="55"/>
  <c r="AC902" i="55"/>
  <c r="AC342" i="55"/>
  <c r="AE134" i="55"/>
  <c r="AE555" i="55"/>
  <c r="AE119" i="55"/>
  <c r="AE384" i="55"/>
  <c r="AC1156" i="55"/>
  <c r="AE381" i="55"/>
  <c r="AE1183" i="55"/>
  <c r="AE395" i="55"/>
  <c r="AC1045" i="55"/>
  <c r="AC1062" i="55"/>
  <c r="AC671" i="55"/>
  <c r="AC1151" i="55"/>
  <c r="AE1027" i="55"/>
  <c r="AC810" i="55"/>
  <c r="AE75" i="55"/>
  <c r="AC591" i="55"/>
  <c r="AC588" i="55"/>
  <c r="AC558" i="55"/>
  <c r="AE132" i="55"/>
  <c r="AE919" i="55"/>
  <c r="AE1000" i="55"/>
  <c r="AE520" i="55"/>
  <c r="AE524" i="55"/>
  <c r="AE1180" i="55"/>
  <c r="AC1124" i="55"/>
  <c r="AC657" i="55"/>
  <c r="AE550" i="55"/>
  <c r="AC674" i="55"/>
  <c r="AE209" i="55"/>
  <c r="AC563" i="55"/>
  <c r="AE227" i="55"/>
  <c r="AE223" i="55"/>
  <c r="AC1130" i="55"/>
  <c r="AE375" i="55"/>
  <c r="AC248" i="55"/>
  <c r="AE63" i="55"/>
  <c r="AE397" i="55"/>
  <c r="AC822" i="55"/>
  <c r="AC274" i="55"/>
  <c r="AC251" i="55"/>
  <c r="AE150" i="55"/>
  <c r="AC644" i="55"/>
  <c r="AE478" i="55"/>
  <c r="AE224" i="55"/>
  <c r="AE1023" i="55"/>
  <c r="AC323" i="55"/>
  <c r="AE153" i="55"/>
  <c r="AC1141" i="55"/>
  <c r="AC643" i="55"/>
  <c r="AE508" i="55"/>
  <c r="AE766" i="55"/>
  <c r="AE1162" i="55"/>
  <c r="AE1174" i="55"/>
  <c r="AE55" i="55"/>
  <c r="AC1135" i="55"/>
  <c r="AC334" i="55"/>
  <c r="AC255" i="55"/>
  <c r="AE526" i="55"/>
  <c r="AE155" i="55"/>
  <c r="AC667" i="55"/>
  <c r="AE517" i="55"/>
  <c r="AE552" i="55"/>
  <c r="AC1050" i="55"/>
  <c r="AE1191" i="55"/>
  <c r="AE38" i="55"/>
  <c r="AC271" i="55"/>
  <c r="AE1182" i="55"/>
  <c r="AC908" i="55"/>
  <c r="AC319" i="55"/>
  <c r="AC340" i="55"/>
  <c r="AE795" i="55"/>
  <c r="AE480" i="55"/>
  <c r="AE76" i="55"/>
  <c r="AE936" i="55"/>
  <c r="AC1073" i="55"/>
  <c r="AC1071" i="55"/>
  <c r="AE767" i="55"/>
  <c r="AE372" i="55"/>
  <c r="AE369" i="55"/>
  <c r="AC835" i="55"/>
  <c r="AE66" i="55"/>
  <c r="AC341" i="55"/>
  <c r="AE226" i="55"/>
  <c r="AE1018" i="55"/>
  <c r="AC581" i="55"/>
  <c r="AE1029" i="55"/>
  <c r="AE950" i="55"/>
  <c r="AC806" i="55"/>
  <c r="AC582" i="55"/>
  <c r="AC597" i="55"/>
  <c r="AE362" i="55"/>
  <c r="AC1118" i="55"/>
  <c r="AC569" i="55"/>
  <c r="AE794" i="55"/>
  <c r="AE1159" i="55"/>
  <c r="AE930" i="55"/>
  <c r="AC1157" i="55"/>
  <c r="AC350" i="55"/>
  <c r="AE208" i="55"/>
  <c r="AE1173" i="55"/>
  <c r="AC344" i="55"/>
  <c r="AE206" i="55"/>
  <c r="AC1064" i="55"/>
  <c r="AE57" i="55"/>
  <c r="AE377" i="55"/>
  <c r="AC254" i="55"/>
  <c r="AE703" i="55"/>
  <c r="AC660" i="55"/>
  <c r="AE782" i="55"/>
  <c r="AC824" i="55"/>
  <c r="AE696" i="55"/>
  <c r="AE1015" i="55"/>
  <c r="AE215" i="55"/>
  <c r="AE218" i="55"/>
  <c r="AC1125" i="55"/>
  <c r="AC571" i="55"/>
  <c r="AC900" i="55"/>
  <c r="AE933" i="55"/>
  <c r="AE485" i="55"/>
  <c r="AE489" i="55"/>
  <c r="AE1194" i="55"/>
  <c r="AE931" i="55"/>
  <c r="AC269" i="55"/>
  <c r="AC808" i="55"/>
  <c r="AE698" i="55"/>
  <c r="AE772" i="55"/>
  <c r="AC330" i="55"/>
  <c r="AE1010" i="55"/>
  <c r="AE787" i="55"/>
  <c r="AC331" i="55"/>
  <c r="AE540" i="55"/>
  <c r="AC277" i="55"/>
  <c r="AE1014" i="55"/>
  <c r="AE225" i="55"/>
  <c r="AE951" i="55"/>
  <c r="AC325" i="55"/>
  <c r="AE149" i="55"/>
  <c r="AE711" i="55"/>
  <c r="AC887" i="55"/>
  <c r="AE686" i="55"/>
  <c r="AC1076" i="55"/>
  <c r="AC832" i="55"/>
  <c r="AE510" i="55"/>
  <c r="AE1020" i="55"/>
  <c r="AE204" i="55"/>
  <c r="AC337" i="55"/>
  <c r="AC349" i="55"/>
  <c r="AE233" i="55"/>
  <c r="AE145" i="55"/>
  <c r="AC668" i="55"/>
  <c r="AE141" i="55"/>
  <c r="AE1008" i="55"/>
  <c r="AC892" i="55"/>
  <c r="AE702" i="55"/>
  <c r="AE1176" i="55"/>
  <c r="AE69" i="55"/>
  <c r="AC240" i="55"/>
  <c r="AC559" i="55"/>
  <c r="AC1142" i="55"/>
  <c r="AE792" i="55"/>
  <c r="AC1075" i="55"/>
  <c r="AE515" i="55"/>
  <c r="AE361" i="55"/>
  <c r="AE709" i="55"/>
  <c r="AE796" i="55"/>
  <c r="AC562" i="55"/>
  <c r="AE1021" i="55"/>
  <c r="AE199" i="55"/>
  <c r="AE1163" i="55"/>
  <c r="AC1056" i="55"/>
  <c r="AE716" i="55"/>
  <c r="AE521" i="55"/>
  <c r="AE1189" i="55"/>
  <c r="AC812" i="55"/>
  <c r="AE921" i="55"/>
  <c r="AC646" i="55"/>
  <c r="AC906" i="55"/>
  <c r="AC665" i="55"/>
  <c r="AE934" i="55"/>
  <c r="AE927" i="55"/>
  <c r="AC1155" i="55"/>
  <c r="AE957" i="55"/>
  <c r="AC814" i="55"/>
  <c r="AE1028" i="55"/>
  <c r="AC1128" i="55"/>
  <c r="AC329" i="55"/>
  <c r="AE137" i="55"/>
  <c r="AC904" i="55"/>
  <c r="AE359" i="55"/>
  <c r="AC915" i="55"/>
  <c r="AE366" i="55"/>
  <c r="AE925" i="55"/>
  <c r="AE1161" i="55"/>
  <c r="AE539" i="55"/>
  <c r="AC270" i="55"/>
  <c r="AC1132" i="55"/>
  <c r="AC1047" i="55"/>
  <c r="AC243" i="55"/>
  <c r="AE59" i="55"/>
  <c r="AE1036" i="55"/>
  <c r="AE1034" i="55"/>
  <c r="AE371" i="55"/>
  <c r="AE537" i="55"/>
  <c r="AC658" i="55"/>
  <c r="AC261" i="55"/>
  <c r="AE393" i="55"/>
  <c r="AE690" i="55"/>
  <c r="AC328" i="55"/>
  <c r="AE492" i="55"/>
  <c r="AE554" i="55"/>
  <c r="AE1002" i="55"/>
  <c r="AC1123" i="55"/>
  <c r="AE373" i="55"/>
  <c r="AC673" i="55"/>
  <c r="AC1040" i="55"/>
  <c r="AC579" i="55"/>
  <c r="AC321" i="55"/>
  <c r="AC333" i="55"/>
  <c r="AE213" i="55"/>
  <c r="AC889" i="55"/>
  <c r="AE694" i="55"/>
  <c r="AE500" i="55"/>
  <c r="AE1195" i="55"/>
  <c r="AC1121" i="55"/>
  <c r="AE60" i="55"/>
  <c r="AE121" i="55"/>
  <c r="AC1066" i="55"/>
  <c r="AC914" i="55"/>
  <c r="AC345" i="55"/>
  <c r="AC335" i="55"/>
  <c r="AE202" i="55"/>
  <c r="AE483" i="55"/>
  <c r="AE481" i="55"/>
  <c r="AE148" i="55"/>
  <c r="AE939" i="55"/>
  <c r="AC821" i="55"/>
  <c r="AE758" i="55"/>
  <c r="AE943" i="55"/>
  <c r="AC903" i="55"/>
  <c r="AE1006" i="55"/>
  <c r="AE1025" i="55"/>
  <c r="AE125" i="55"/>
  <c r="AE1196" i="55"/>
  <c r="AE1192" i="55"/>
  <c r="AE387" i="55"/>
  <c r="AC880" i="55"/>
  <c r="AC661" i="55"/>
  <c r="AC238" i="55"/>
  <c r="AC799" i="55"/>
  <c r="AE684" i="55"/>
  <c r="AE697" i="55"/>
  <c r="AE1170" i="55"/>
  <c r="AE124" i="55"/>
  <c r="AC1127" i="55"/>
  <c r="AE999" i="55"/>
  <c r="AE389" i="55"/>
  <c r="AC807" i="55"/>
  <c r="AC879" i="55"/>
  <c r="AC590" i="55"/>
  <c r="AC639" i="55"/>
  <c r="AC353" i="55"/>
  <c r="AE360" i="55"/>
  <c r="AE497" i="55"/>
  <c r="AE1166" i="55"/>
  <c r="AE701" i="55"/>
  <c r="AE947" i="55"/>
  <c r="AE998" i="55"/>
  <c r="AE126" i="55"/>
  <c r="AE543" i="55"/>
  <c r="AC805" i="55"/>
  <c r="AE1188" i="55"/>
  <c r="AE516" i="55"/>
  <c r="AC1046" i="55"/>
  <c r="AE56" i="55"/>
  <c r="AC675" i="55"/>
  <c r="AC1152" i="55"/>
  <c r="AE786" i="55"/>
  <c r="AC565" i="55"/>
  <c r="AC664" i="55"/>
  <c r="AC884" i="55"/>
  <c r="AE683" i="55"/>
  <c r="AE1024" i="55"/>
  <c r="AC648" i="55"/>
  <c r="AE705" i="55"/>
  <c r="AC881" i="55"/>
  <c r="AE918" i="55"/>
  <c r="AC1133" i="55"/>
  <c r="AC324" i="55"/>
  <c r="AC1134" i="55"/>
  <c r="AE761" i="55"/>
  <c r="AC882" i="55"/>
  <c r="AC578" i="55"/>
  <c r="AC645" i="55"/>
  <c r="AE940" i="55"/>
  <c r="AE923" i="55"/>
  <c r="AE490" i="55"/>
  <c r="AC338" i="55"/>
  <c r="AE73" i="55"/>
  <c r="AE1033" i="55"/>
  <c r="AC585" i="55"/>
  <c r="AE207" i="55"/>
  <c r="AC1041" i="55"/>
  <c r="AC883" i="55"/>
  <c r="AE685" i="55"/>
  <c r="AC1051" i="55"/>
  <c r="AE689" i="55"/>
  <c r="AC272" i="55"/>
  <c r="AE533" i="55"/>
  <c r="AE367" i="55"/>
  <c r="AE131" i="55"/>
  <c r="AC275" i="55"/>
  <c r="AE502" i="55"/>
  <c r="AC267" i="55"/>
  <c r="AE765" i="55"/>
  <c r="AE773" i="55"/>
  <c r="AE791" i="55"/>
  <c r="AE932" i="55"/>
  <c r="AE541" i="55"/>
  <c r="AE146" i="55"/>
  <c r="AE494" i="55"/>
  <c r="AE129" i="55"/>
  <c r="AC905" i="55"/>
  <c r="AE200" i="55"/>
  <c r="AE136" i="55"/>
  <c r="AE1181" i="55"/>
  <c r="AE211" i="55"/>
  <c r="AE545" i="55"/>
  <c r="AE1019" i="55"/>
  <c r="AC912" i="55"/>
  <c r="AC1038" i="55"/>
  <c r="AE1003" i="55"/>
  <c r="AC911" i="55"/>
  <c r="AC1065" i="55"/>
  <c r="AE1167" i="55"/>
  <c r="AC669" i="55"/>
  <c r="AC899" i="55"/>
  <c r="AC655" i="55"/>
  <c r="AE937" i="55"/>
  <c r="AC253" i="55"/>
  <c r="AE503" i="55"/>
  <c r="AE789" i="55"/>
  <c r="AC246" i="55"/>
  <c r="AE230" i="55"/>
  <c r="AC1126" i="55"/>
  <c r="AE394" i="55"/>
  <c r="AE390" i="55"/>
  <c r="AC897" i="55"/>
  <c r="AE1013" i="55"/>
  <c r="AE553" i="55"/>
  <c r="AC1042" i="55"/>
  <c r="AE949" i="55"/>
  <c r="AE556" i="55"/>
  <c r="AE531" i="55"/>
  <c r="AE42" i="55"/>
  <c r="AC809" i="55"/>
  <c r="AE920" i="55"/>
  <c r="AE140" i="55"/>
  <c r="AE944" i="55"/>
  <c r="AE54" i="55"/>
  <c r="AE64" i="55"/>
  <c r="AE479" i="55"/>
  <c r="AE1022" i="55"/>
  <c r="AC256" i="55"/>
  <c r="AE512" i="55"/>
  <c r="AC1067" i="55"/>
  <c r="AE945" i="55"/>
  <c r="AE699" i="55"/>
  <c r="AE41" i="55"/>
  <c r="AE49" i="55"/>
  <c r="AE123" i="55"/>
  <c r="AC676" i="55"/>
  <c r="AE779" i="55"/>
  <c r="AC276" i="55"/>
  <c r="AE392" i="55"/>
  <c r="AE532" i="55"/>
  <c r="AC355" i="55"/>
  <c r="AE1190" i="55"/>
  <c r="AC907" i="55"/>
  <c r="AE501" i="55"/>
  <c r="AE775" i="55"/>
  <c r="AC587" i="55"/>
  <c r="AE205" i="55"/>
  <c r="AE62" i="55"/>
  <c r="AC818" i="55"/>
  <c r="AE198" i="55"/>
  <c r="AE693" i="55"/>
  <c r="AC244" i="55"/>
  <c r="AC813" i="55"/>
  <c r="AC357" i="55"/>
  <c r="AE152" i="55"/>
  <c r="AC1154" i="55"/>
  <c r="AC831" i="55"/>
  <c r="AC242" i="55"/>
  <c r="AE499" i="55"/>
  <c r="AE544" i="55"/>
  <c r="AC890" i="55"/>
  <c r="AC596" i="55"/>
  <c r="AC802" i="55"/>
  <c r="AC265" i="55"/>
  <c r="AC595" i="55"/>
  <c r="AE386" i="55"/>
  <c r="AE942" i="55"/>
  <c r="AE514" i="55"/>
  <c r="AC561" i="55"/>
  <c r="AE138" i="55"/>
  <c r="AC247" i="55"/>
  <c r="AC894" i="55"/>
  <c r="AC677" i="55"/>
  <c r="AC573" i="55"/>
  <c r="AC650" i="55"/>
  <c r="AC1120" i="55"/>
  <c r="AE65" i="55"/>
  <c r="AE58" i="55"/>
  <c r="AC886" i="55"/>
  <c r="AC262" i="55"/>
  <c r="AE53" i="55"/>
  <c r="AE687" i="55"/>
  <c r="AC264" i="55"/>
  <c r="AE506" i="55"/>
  <c r="AE44" i="55"/>
  <c r="AE535" i="55"/>
  <c r="AC252" i="55"/>
  <c r="AE548" i="55"/>
  <c r="AE762" i="55"/>
  <c r="AC803" i="55"/>
  <c r="AE210" i="55"/>
  <c r="AC260" i="55"/>
  <c r="AE1031" i="55"/>
  <c r="AC583" i="55"/>
  <c r="AE549" i="55"/>
  <c r="AE383" i="55"/>
  <c r="AC823" i="55"/>
  <c r="AE926" i="55"/>
  <c r="AE764" i="55"/>
  <c r="AC640" i="55"/>
  <c r="AE487" i="55"/>
  <c r="AC268" i="55"/>
  <c r="AE777" i="55"/>
  <c r="AC1147" i="55"/>
  <c r="AC659" i="55"/>
  <c r="AE1035" i="55"/>
  <c r="AC1055" i="55"/>
  <c r="AC913" i="55"/>
  <c r="AE1016" i="55"/>
  <c r="AC1119" i="55"/>
  <c r="AC592" i="55"/>
  <c r="AE1026" i="55"/>
  <c r="AE695" i="55"/>
  <c r="AE52" i="55"/>
  <c r="AC249" i="55"/>
  <c r="AE505" i="55"/>
  <c r="AC653" i="55"/>
  <c r="AC239" i="55"/>
  <c r="AE523" i="55"/>
  <c r="AC589" i="55"/>
  <c r="AE68" i="55"/>
  <c r="AC896" i="55"/>
  <c r="AE924" i="55"/>
  <c r="AE529" i="55"/>
  <c r="AE714" i="55"/>
  <c r="AC666" i="55"/>
  <c r="AC564" i="55"/>
  <c r="AC801" i="55"/>
  <c r="AE551" i="55"/>
  <c r="AC826" i="55"/>
  <c r="AC576" i="55"/>
  <c r="AE51" i="55"/>
  <c r="AE713" i="55"/>
  <c r="AC1077" i="55"/>
  <c r="AC1059" i="55"/>
  <c r="AC339" i="55"/>
  <c r="AC1137" i="55"/>
  <c r="AC1146" i="55"/>
  <c r="AE707" i="55"/>
  <c r="AE216" i="55"/>
  <c r="AE228" i="55"/>
  <c r="AC584" i="55"/>
  <c r="AE525" i="55"/>
  <c r="AE1172" i="55"/>
  <c r="AE785" i="55"/>
  <c r="AE776" i="55"/>
  <c r="AC241" i="55"/>
  <c r="AE522" i="55"/>
  <c r="AC577" i="55"/>
  <c r="AE1186" i="55"/>
  <c r="AE769" i="55"/>
  <c r="AE358" i="55"/>
  <c r="AE127" i="55"/>
  <c r="AE938" i="55"/>
  <c r="AE363" i="55"/>
  <c r="AE396" i="55"/>
  <c r="AE1177" i="55"/>
  <c r="AC1048" i="55"/>
  <c r="AC594" i="55"/>
  <c r="AE212" i="55"/>
  <c r="AC1140" i="55"/>
  <c r="AC570" i="55"/>
  <c r="AE507" i="55"/>
  <c r="AC1072" i="55"/>
  <c r="AC352" i="55"/>
  <c r="AE504" i="55"/>
  <c r="AE717" i="55"/>
  <c r="AC816" i="55"/>
  <c r="AC811" i="55"/>
  <c r="AC654" i="55"/>
  <c r="AE1160" i="55"/>
  <c r="AE370" i="55"/>
  <c r="AC318" i="55"/>
  <c r="AC1070" i="55"/>
  <c r="AE768" i="55"/>
  <c r="AE1168" i="55"/>
  <c r="AC917" i="55"/>
  <c r="AE130" i="55"/>
  <c r="AE135" i="55"/>
  <c r="AE781" i="55"/>
  <c r="AE935" i="55"/>
  <c r="AE491" i="55"/>
  <c r="AE953" i="55"/>
  <c r="AE783" i="55"/>
  <c r="AE495" i="55"/>
  <c r="AE780" i="55"/>
  <c r="AE143" i="55"/>
  <c r="AE1030" i="55"/>
  <c r="AC834" i="55"/>
  <c r="AC837" i="55"/>
  <c r="AC1057" i="55"/>
  <c r="AC652" i="55"/>
  <c r="AE67" i="55"/>
  <c r="AE706" i="55"/>
  <c r="AC1043" i="55"/>
  <c r="AE1175" i="55"/>
  <c r="AE954" i="55"/>
  <c r="AC885" i="55"/>
  <c r="AC347" i="55"/>
  <c r="AC574" i="55"/>
  <c r="AE1193" i="55"/>
  <c r="AE1007" i="55"/>
  <c r="AC1145" i="55"/>
  <c r="AE496" i="55"/>
  <c r="AE922" i="55"/>
  <c r="AC1129" i="55"/>
  <c r="AC1138" i="55"/>
  <c r="AC825" i="55"/>
  <c r="AE708" i="55"/>
  <c r="AC259" i="55"/>
  <c r="AE1001" i="55"/>
  <c r="AE50" i="55"/>
  <c r="AC346" i="55"/>
  <c r="T244" i="55"/>
  <c r="T237" i="55"/>
  <c r="T234" i="55"/>
  <c r="T251" i="55"/>
  <c r="T247" i="55"/>
  <c r="T243" i="55"/>
  <c r="T232" i="55"/>
  <c r="T248" i="55"/>
  <c r="T260" i="55"/>
  <c r="T235" i="55"/>
  <c r="T257" i="55"/>
  <c r="T246" i="55"/>
  <c r="T252" i="55"/>
  <c r="T261" i="55"/>
  <c r="T249" i="55"/>
  <c r="T227" i="55"/>
  <c r="T253" i="55"/>
  <c r="T229" i="55"/>
  <c r="T263" i="55"/>
  <c r="T239" i="55"/>
  <c r="T256" i="55"/>
  <c r="T264" i="55"/>
  <c r="T238" i="55"/>
  <c r="T254" i="55"/>
  <c r="T240" i="55"/>
  <c r="T230" i="55"/>
  <c r="T231" i="55"/>
  <c r="T265" i="55"/>
  <c r="T233" i="55"/>
  <c r="T262" i="55"/>
  <c r="T228" i="55"/>
  <c r="T266" i="55"/>
  <c r="T242" i="55"/>
  <c r="T236" i="55"/>
  <c r="T255" i="55"/>
  <c r="T250" i="55"/>
  <c r="T258" i="55"/>
  <c r="T259" i="55"/>
  <c r="T245" i="55"/>
  <c r="T241" i="55"/>
  <c r="G12" i="55"/>
  <c r="T190" i="55"/>
  <c r="T219" i="55"/>
  <c r="T226" i="55"/>
  <c r="T217" i="55"/>
  <c r="T192" i="55"/>
  <c r="T220" i="55"/>
  <c r="T211" i="55"/>
  <c r="T209" i="55"/>
  <c r="T222" i="55"/>
  <c r="T218" i="55"/>
  <c r="T213" i="55"/>
  <c r="T215" i="55"/>
  <c r="T207" i="55"/>
  <c r="T195" i="55"/>
  <c r="T189" i="55"/>
  <c r="T193" i="55"/>
  <c r="T212" i="55"/>
  <c r="T206" i="55"/>
  <c r="T197" i="55"/>
  <c r="T221" i="55"/>
  <c r="T214" i="55"/>
  <c r="T210" i="55"/>
  <c r="T196" i="55"/>
  <c r="T203" i="55"/>
  <c r="T216" i="55"/>
  <c r="T188" i="55"/>
  <c r="T225" i="55"/>
  <c r="T202" i="55"/>
  <c r="T194" i="55"/>
  <c r="T199" i="55"/>
  <c r="T223" i="55"/>
  <c r="T191" i="55"/>
  <c r="T187" i="55"/>
  <c r="T208" i="55"/>
  <c r="T204" i="55"/>
  <c r="T201" i="55"/>
  <c r="T200" i="55"/>
  <c r="T224" i="55"/>
  <c r="T198" i="55"/>
  <c r="T205" i="55"/>
  <c r="R106" i="55"/>
  <c r="R101" i="55"/>
  <c r="R104" i="55"/>
  <c r="R79" i="55"/>
  <c r="R92" i="55"/>
  <c r="R75" i="55"/>
  <c r="R90" i="55"/>
  <c r="R105" i="55"/>
  <c r="R99" i="55"/>
  <c r="R95" i="55"/>
  <c r="R98" i="55"/>
  <c r="R91" i="55"/>
  <c r="R85" i="55"/>
  <c r="R74" i="55"/>
  <c r="R89" i="55"/>
  <c r="R72" i="55"/>
  <c r="R83" i="55"/>
  <c r="R80" i="55"/>
  <c r="R71" i="55"/>
  <c r="R78" i="55"/>
  <c r="R84" i="55"/>
  <c r="R76" i="55"/>
  <c r="R82" i="55"/>
  <c r="R87" i="55"/>
  <c r="R94" i="55"/>
  <c r="R96" i="55"/>
  <c r="R73" i="55"/>
  <c r="R86" i="55"/>
  <c r="R77" i="55"/>
  <c r="R67" i="55"/>
  <c r="R100" i="55"/>
  <c r="R69" i="55"/>
  <c r="R70" i="55"/>
  <c r="R68" i="55"/>
  <c r="R102" i="55"/>
  <c r="R81" i="55"/>
  <c r="R103" i="55"/>
  <c r="R88" i="55"/>
  <c r="R97" i="55"/>
  <c r="R93" i="55"/>
  <c r="O16" i="55"/>
  <c r="O19" i="55"/>
  <c r="O17" i="55"/>
  <c r="O21" i="55"/>
  <c r="O20" i="55"/>
  <c r="O22" i="55"/>
  <c r="O18" i="55"/>
  <c r="R175" i="55"/>
  <c r="R160" i="55"/>
  <c r="R164" i="55"/>
  <c r="R153" i="55"/>
  <c r="R169" i="55"/>
  <c r="R148" i="55"/>
  <c r="R186" i="55"/>
  <c r="R157" i="55"/>
  <c r="R172" i="55"/>
  <c r="R166" i="55"/>
  <c r="R168" i="55"/>
  <c r="R167" i="55"/>
  <c r="R162" i="55"/>
  <c r="R180" i="55"/>
  <c r="R171" i="55"/>
  <c r="R182" i="55"/>
  <c r="R154" i="55"/>
  <c r="R163" i="55"/>
  <c r="R150" i="55"/>
  <c r="R170" i="55"/>
  <c r="R174" i="55"/>
  <c r="R165" i="55"/>
  <c r="R178" i="55"/>
  <c r="R185" i="55"/>
  <c r="R147" i="55"/>
  <c r="R156" i="55"/>
  <c r="R152" i="55"/>
  <c r="R158" i="55"/>
  <c r="R184" i="55"/>
  <c r="R155" i="55"/>
  <c r="R183" i="55"/>
  <c r="R151" i="55"/>
  <c r="R149" i="55"/>
  <c r="R173" i="55"/>
  <c r="R161" i="55"/>
  <c r="R177" i="55"/>
  <c r="R179" i="55"/>
  <c r="R181" i="55"/>
  <c r="R176" i="55"/>
  <c r="R159" i="55"/>
  <c r="R117" i="55" l="1"/>
  <c r="R109" i="55"/>
  <c r="R108" i="55"/>
  <c r="R138" i="55"/>
  <c r="R120" i="55"/>
  <c r="R132" i="55"/>
  <c r="R143" i="55"/>
  <c r="R112" i="55"/>
  <c r="R134" i="55"/>
  <c r="R114" i="55"/>
  <c r="R133" i="55"/>
  <c r="R118" i="55"/>
  <c r="R129" i="55"/>
  <c r="R136" i="55"/>
  <c r="R113" i="55"/>
  <c r="R137" i="55"/>
  <c r="R144" i="55"/>
  <c r="R116" i="55"/>
  <c r="R140" i="55"/>
  <c r="R107" i="55"/>
  <c r="R125" i="55"/>
  <c r="R123" i="55"/>
  <c r="R130" i="55"/>
  <c r="R124" i="55"/>
  <c r="R115" i="55"/>
  <c r="R119" i="55"/>
  <c r="R131" i="55"/>
  <c r="R141" i="55"/>
  <c r="R122" i="55"/>
  <c r="R121" i="55"/>
  <c r="R126" i="55"/>
  <c r="R142" i="55"/>
  <c r="R127" i="55"/>
  <c r="R135" i="55"/>
  <c r="R128" i="55"/>
  <c r="R110" i="55"/>
  <c r="R145" i="55"/>
  <c r="R146" i="55"/>
  <c r="R111" i="55"/>
  <c r="R139" i="55"/>
  <c r="R275" i="55"/>
  <c r="R274" i="55"/>
  <c r="R298" i="55"/>
  <c r="R293" i="55"/>
  <c r="R282" i="55"/>
  <c r="R305" i="55"/>
  <c r="R277" i="55"/>
  <c r="R302" i="55"/>
  <c r="R279" i="55"/>
  <c r="R288" i="55"/>
  <c r="R294" i="55"/>
  <c r="R304" i="55"/>
  <c r="R269" i="55"/>
  <c r="R268" i="55"/>
  <c r="R286" i="55"/>
  <c r="R287" i="55"/>
  <c r="R292" i="55"/>
  <c r="R290" i="55"/>
  <c r="R291" i="55"/>
  <c r="R270" i="55"/>
  <c r="R297" i="55"/>
  <c r="R271" i="55"/>
  <c r="R289" i="55"/>
  <c r="R280" i="55"/>
  <c r="R303" i="55"/>
  <c r="R273" i="55"/>
  <c r="R267" i="55"/>
  <c r="R295" i="55"/>
  <c r="R299" i="55"/>
  <c r="R278" i="55"/>
  <c r="R272" i="55"/>
  <c r="R306" i="55"/>
  <c r="R284" i="55"/>
  <c r="R283" i="55"/>
  <c r="R276" i="55"/>
  <c r="R281" i="55"/>
  <c r="R301" i="55"/>
  <c r="R296" i="55"/>
  <c r="R285" i="55"/>
  <c r="R300" i="55"/>
  <c r="R217" i="55"/>
  <c r="R224" i="55"/>
  <c r="R198" i="55"/>
  <c r="R201" i="55"/>
  <c r="R210" i="55"/>
  <c r="R226" i="55"/>
  <c r="R189" i="55"/>
  <c r="R202" i="55"/>
  <c r="R216" i="55"/>
  <c r="R209" i="55"/>
  <c r="R204" i="55"/>
  <c r="R215" i="55"/>
  <c r="R207" i="55"/>
  <c r="R187" i="55"/>
  <c r="R208" i="55"/>
  <c r="R212" i="55"/>
  <c r="R195" i="55"/>
  <c r="R194" i="55"/>
  <c r="R193" i="55"/>
  <c r="R188" i="55"/>
  <c r="R223" i="55"/>
  <c r="R219" i="55"/>
  <c r="R190" i="55"/>
  <c r="R203" i="55"/>
  <c r="R214" i="55"/>
  <c r="R192" i="55"/>
  <c r="R191" i="55"/>
  <c r="R225" i="55"/>
  <c r="R211" i="55"/>
  <c r="R206" i="55"/>
  <c r="R221" i="55"/>
  <c r="R199" i="55"/>
  <c r="R218" i="55"/>
  <c r="R197" i="55"/>
  <c r="R205" i="55"/>
  <c r="R222" i="55"/>
  <c r="R200" i="55"/>
  <c r="R213" i="55"/>
  <c r="R220" i="55"/>
  <c r="R196" i="55"/>
  <c r="R38" i="55"/>
  <c r="R27" i="55"/>
  <c r="R43" i="55"/>
  <c r="R45" i="55"/>
  <c r="R60" i="55"/>
  <c r="R31" i="55"/>
  <c r="R39" i="55"/>
  <c r="R54" i="55"/>
  <c r="R66" i="55"/>
  <c r="R50" i="55"/>
  <c r="R42" i="55"/>
  <c r="R44" i="55"/>
  <c r="R37" i="55"/>
  <c r="R35" i="55"/>
  <c r="R65" i="55"/>
  <c r="R58" i="55"/>
  <c r="R55" i="55"/>
  <c r="R36" i="55"/>
  <c r="R29" i="55"/>
  <c r="R30" i="55"/>
  <c r="R53" i="55"/>
  <c r="R59" i="55"/>
  <c r="R41" i="55"/>
  <c r="R64" i="55"/>
  <c r="R61" i="55"/>
  <c r="R56" i="55"/>
  <c r="R57" i="55"/>
  <c r="R51" i="55"/>
  <c r="R32" i="55"/>
  <c r="R49" i="55"/>
  <c r="R48" i="55"/>
  <c r="R52" i="55"/>
  <c r="R34" i="55"/>
  <c r="R40" i="55"/>
  <c r="R33" i="55"/>
  <c r="R63" i="55"/>
  <c r="R28" i="55"/>
  <c r="R47" i="55"/>
  <c r="R46" i="55"/>
  <c r="R62" i="55"/>
  <c r="R237" i="55"/>
  <c r="R255" i="55"/>
  <c r="R231" i="55"/>
  <c r="R263" i="55"/>
  <c r="R243" i="55"/>
  <c r="R248" i="55"/>
  <c r="R232" i="55"/>
  <c r="R250" i="55"/>
  <c r="R261" i="55"/>
  <c r="R256" i="55"/>
  <c r="R253" i="55"/>
  <c r="R230" i="55"/>
  <c r="R234" i="55"/>
  <c r="R258" i="55"/>
  <c r="R228" i="55"/>
  <c r="R246" i="55"/>
  <c r="R260" i="55"/>
  <c r="R238" i="55"/>
  <c r="R266" i="55"/>
  <c r="R236" i="55"/>
  <c r="R259" i="55"/>
  <c r="R257" i="55"/>
  <c r="R262" i="55"/>
  <c r="R227" i="55"/>
  <c r="R249" i="55"/>
  <c r="R264" i="55"/>
  <c r="R247" i="55"/>
  <c r="R233" i="55"/>
  <c r="R242" i="55"/>
  <c r="R235" i="55"/>
  <c r="R245" i="55"/>
  <c r="R265" i="55"/>
  <c r="R251" i="55"/>
  <c r="R244" i="55"/>
  <c r="R239" i="55"/>
  <c r="R229" i="55"/>
  <c r="R240" i="55"/>
  <c r="R254" i="55"/>
  <c r="R241" i="55"/>
  <c r="R252" i="55"/>
  <c r="X551" i="54"/>
  <c r="AD551" i="54" s="1"/>
  <c r="X446" i="54"/>
  <c r="AD446" i="54" s="1"/>
  <c r="X635" i="54"/>
  <c r="AD635" i="54" s="1"/>
  <c r="X383" i="54"/>
  <c r="AD383" i="54" s="1"/>
  <c r="X719" i="54"/>
  <c r="AD719" i="54" s="1"/>
  <c r="X404" i="54"/>
  <c r="AD404" i="54" s="1"/>
  <c r="X530" i="54"/>
  <c r="AD530" i="54" s="1"/>
  <c r="X467" i="54"/>
  <c r="AD467" i="54" s="1"/>
  <c r="X677" i="54"/>
  <c r="AD677" i="54" s="1"/>
  <c r="X614" i="54"/>
  <c r="AD614" i="54" s="1"/>
  <c r="Z467" i="54"/>
  <c r="AE467" i="54" s="1"/>
  <c r="Z425" i="54"/>
  <c r="AE425" i="54" s="1"/>
  <c r="Z530" i="54"/>
  <c r="AE530" i="54" s="1"/>
  <c r="Z719" i="54"/>
  <c r="AE719" i="54" s="1"/>
  <c r="Z656" i="54"/>
  <c r="AE656" i="54" s="1"/>
  <c r="Z509" i="54"/>
  <c r="AE509" i="54" s="1"/>
  <c r="Z761" i="54"/>
  <c r="AE761" i="54" s="1"/>
  <c r="Z635" i="54"/>
  <c r="AE635" i="54" s="1"/>
  <c r="Z383" i="54"/>
  <c r="AE383" i="54" s="1"/>
  <c r="AB572" i="54"/>
  <c r="AF572" i="54" s="1"/>
  <c r="AB509" i="54"/>
  <c r="AF509" i="54" s="1"/>
  <c r="AB362" i="54"/>
  <c r="AF362" i="54" s="1"/>
  <c r="AB593" i="54"/>
  <c r="AF593" i="54" s="1"/>
  <c r="AB467" i="54"/>
  <c r="AF467" i="54" s="1"/>
  <c r="AB383" i="54"/>
  <c r="AF383" i="54" s="1"/>
  <c r="AB740" i="54"/>
  <c r="AF740" i="54" s="1"/>
  <c r="AB656" i="54"/>
  <c r="AF656" i="54" s="1"/>
  <c r="AB719" i="54"/>
  <c r="AF719" i="54" s="1"/>
  <c r="AB614" i="54"/>
  <c r="AF614" i="54" s="1"/>
  <c r="X656" i="54"/>
  <c r="AD656" i="54" s="1"/>
  <c r="X698" i="54"/>
  <c r="AD698" i="54" s="1"/>
  <c r="X509" i="54"/>
  <c r="AD509" i="54" s="1"/>
  <c r="X740" i="54"/>
  <c r="AD740" i="54" s="1"/>
  <c r="X488" i="54"/>
  <c r="AD488" i="54" s="1"/>
  <c r="X761" i="54"/>
  <c r="AD761" i="54" s="1"/>
  <c r="X425" i="54"/>
  <c r="AD425" i="54" s="1"/>
  <c r="X572" i="54"/>
  <c r="AD572" i="54" s="1"/>
  <c r="X593" i="54"/>
  <c r="AD593" i="54" s="1"/>
  <c r="X362" i="54"/>
  <c r="AD362" i="54" s="1"/>
  <c r="Z572" i="54"/>
  <c r="AE572" i="54" s="1"/>
  <c r="Z698" i="54"/>
  <c r="AE698" i="54" s="1"/>
  <c r="Z614" i="54"/>
  <c r="AE614" i="54" s="1"/>
  <c r="AB551" i="54"/>
  <c r="AF551" i="54" s="1"/>
  <c r="AB761" i="54"/>
  <c r="AF761" i="54" s="1"/>
  <c r="Z488" i="54"/>
  <c r="AE488" i="54" s="1"/>
  <c r="Z740" i="54"/>
  <c r="AE740" i="54" s="1"/>
  <c r="AB530" i="54"/>
  <c r="AF530" i="54" s="1"/>
  <c r="AB488" i="54"/>
  <c r="AF488" i="54" s="1"/>
  <c r="AB635" i="54"/>
  <c r="AF635" i="54" s="1"/>
  <c r="Z404" i="54"/>
  <c r="AE404" i="54" s="1"/>
  <c r="Z446" i="54"/>
  <c r="AE446" i="54" s="1"/>
  <c r="Z593" i="54"/>
  <c r="AE593" i="54" s="1"/>
  <c r="AB677" i="54"/>
  <c r="AF677" i="54" s="1"/>
  <c r="AB446" i="54"/>
  <c r="AF446" i="54" s="1"/>
  <c r="AB404" i="54"/>
  <c r="AF404" i="54" s="1"/>
  <c r="Z551" i="54"/>
  <c r="AE551" i="54" s="1"/>
  <c r="AB425" i="54"/>
  <c r="AF425" i="54" s="1"/>
  <c r="Z677" i="54"/>
  <c r="AE677" i="54" s="1"/>
  <c r="AB698" i="54"/>
  <c r="AF698" i="54" s="1"/>
  <c r="Z362" i="54"/>
  <c r="AE362" i="54" s="1"/>
  <c r="J43" i="53"/>
  <c r="J44" i="53" s="1"/>
  <c r="L43" i="53"/>
  <c r="L44" i="53" s="1"/>
  <c r="K43" i="53"/>
  <c r="X341" i="54"/>
  <c r="AD341" i="54" s="1"/>
  <c r="AH341" i="54" s="1"/>
  <c r="AH342" i="54" s="1"/>
  <c r="AH343" i="54" s="1"/>
  <c r="AH344" i="54" s="1"/>
  <c r="AH345" i="54" s="1"/>
  <c r="AH346" i="54" s="1"/>
  <c r="AH347" i="54" s="1"/>
  <c r="AH348" i="54" s="1"/>
  <c r="AH349" i="54" s="1"/>
  <c r="AH350" i="54" s="1"/>
  <c r="AH351" i="54" s="1"/>
  <c r="AH352" i="54" s="1"/>
  <c r="AH353" i="54" s="1"/>
  <c r="AH354" i="54" s="1"/>
  <c r="AH355" i="54" s="1"/>
  <c r="AH356" i="54" s="1"/>
  <c r="AH357" i="54" s="1"/>
  <c r="AH358" i="54" s="1"/>
  <c r="AH359" i="54" s="1"/>
  <c r="AH360" i="54" s="1"/>
  <c r="AH361" i="54" s="1"/>
  <c r="AB341" i="54"/>
  <c r="AF341" i="54" s="1"/>
  <c r="AJ341" i="54" s="1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J361" i="54" s="1"/>
  <c r="AJ362" i="54" s="1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J382" i="54" s="1"/>
  <c r="AJ383" i="54" s="1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J403" i="54" s="1"/>
  <c r="M42" i="53"/>
  <c r="N42" i="53" s="1"/>
  <c r="Z341" i="54"/>
  <c r="AE341" i="54" s="1"/>
  <c r="AI341" i="54" s="1"/>
  <c r="AI342" i="54" s="1"/>
  <c r="AI343" i="54" s="1"/>
  <c r="AI344" i="54" s="1"/>
  <c r="AI345" i="54" s="1"/>
  <c r="AI346" i="54" s="1"/>
  <c r="AI347" i="54" s="1"/>
  <c r="AI348" i="54" s="1"/>
  <c r="AI349" i="54" s="1"/>
  <c r="AI350" i="54" s="1"/>
  <c r="AI351" i="54" s="1"/>
  <c r="AI352" i="54" s="1"/>
  <c r="AI353" i="54" s="1"/>
  <c r="AI354" i="54" s="1"/>
  <c r="AI355" i="54" s="1"/>
  <c r="AI356" i="54" s="1"/>
  <c r="AI357" i="54" s="1"/>
  <c r="AI358" i="54" s="1"/>
  <c r="AI359" i="54" s="1"/>
  <c r="AI360" i="54" s="1"/>
  <c r="AI361" i="54" s="1"/>
  <c r="AI362" i="54" s="1"/>
  <c r="AI363" i="54" s="1"/>
  <c r="AI364" i="54" s="1"/>
  <c r="AI365" i="54" s="1"/>
  <c r="AI366" i="54" s="1"/>
  <c r="AI367" i="54" s="1"/>
  <c r="AI368" i="54" s="1"/>
  <c r="AI369" i="54" s="1"/>
  <c r="AI370" i="54" s="1"/>
  <c r="AI371" i="54" s="1"/>
  <c r="AI372" i="54" s="1"/>
  <c r="AI373" i="54" s="1"/>
  <c r="AI374" i="54" s="1"/>
  <c r="AI375" i="54" s="1"/>
  <c r="AI376" i="54" s="1"/>
  <c r="AI377" i="54" s="1"/>
  <c r="AI378" i="54" s="1"/>
  <c r="AI379" i="54" s="1"/>
  <c r="AI380" i="54" s="1"/>
  <c r="AI381" i="54" s="1"/>
  <c r="AI382" i="54" s="1"/>
  <c r="AI383" i="54" s="1"/>
  <c r="AI384" i="54" s="1"/>
  <c r="AI385" i="54" s="1"/>
  <c r="AI386" i="54" s="1"/>
  <c r="AI387" i="54" s="1"/>
  <c r="AI388" i="54" s="1"/>
  <c r="AI389" i="54" s="1"/>
  <c r="AI390" i="54" s="1"/>
  <c r="AI391" i="54" s="1"/>
  <c r="AI392" i="54" s="1"/>
  <c r="AI393" i="54" s="1"/>
  <c r="AI394" i="54" s="1"/>
  <c r="AI395" i="54" s="1"/>
  <c r="AI396" i="54" s="1"/>
  <c r="AI397" i="54" s="1"/>
  <c r="AI398" i="54" s="1"/>
  <c r="AI399" i="54" s="1"/>
  <c r="AI400" i="54" s="1"/>
  <c r="AI401" i="54" s="1"/>
  <c r="AI402" i="54" s="1"/>
  <c r="AI403" i="54" s="1"/>
  <c r="AJ404" i="54" l="1"/>
  <c r="AJ405" i="54" s="1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J424" i="54" s="1"/>
  <c r="AJ425" i="54" s="1"/>
  <c r="AJ426" i="54" s="1"/>
  <c r="AJ427" i="54" s="1"/>
  <c r="AJ428" i="54" s="1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445" i="54" s="1"/>
  <c r="AJ446" i="54" s="1"/>
  <c r="AJ447" i="54" s="1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J466" i="54" s="1"/>
  <c r="AJ467" i="54" s="1"/>
  <c r="AJ468" i="54" s="1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487" i="54" s="1"/>
  <c r="AJ488" i="54" s="1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J508" i="54" s="1"/>
  <c r="AJ509" i="54" s="1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529" i="54" s="1"/>
  <c r="AJ530" i="54" s="1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J550" i="54" s="1"/>
  <c r="AJ551" i="54" s="1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571" i="54" s="1"/>
  <c r="AJ572" i="54" s="1"/>
  <c r="AJ573" i="54" s="1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J592" i="54" s="1"/>
  <c r="AJ593" i="54" s="1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J613" i="54" s="1"/>
  <c r="AJ614" i="54" s="1"/>
  <c r="AJ615" i="54" s="1"/>
  <c r="AJ616" i="54" s="1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J634" i="54" s="1"/>
  <c r="AJ635" i="54" s="1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J655" i="54" s="1"/>
  <c r="AJ656" i="54" s="1"/>
  <c r="AJ657" i="54" s="1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676" i="54" s="1"/>
  <c r="AJ677" i="54" s="1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697" i="54" s="1"/>
  <c r="AJ698" i="54" s="1"/>
  <c r="AJ699" i="54" s="1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J718" i="54" s="1"/>
  <c r="AJ719" i="54" s="1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739" i="54" s="1"/>
  <c r="AJ740" i="54" s="1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760" i="54" s="1"/>
  <c r="AJ761" i="54" s="1"/>
  <c r="AJ762" i="54" s="1"/>
  <c r="AJ763" i="54" s="1"/>
  <c r="AH362" i="54"/>
  <c r="AH363" i="54" s="1"/>
  <c r="AH364" i="54" s="1"/>
  <c r="AH365" i="54" s="1"/>
  <c r="AH366" i="54" s="1"/>
  <c r="AH367" i="54" s="1"/>
  <c r="AH368" i="54" s="1"/>
  <c r="AH369" i="54" s="1"/>
  <c r="AH370" i="54" s="1"/>
  <c r="AH371" i="54" s="1"/>
  <c r="AH372" i="54" s="1"/>
  <c r="AH373" i="54" s="1"/>
  <c r="AH374" i="54" s="1"/>
  <c r="AH375" i="54" s="1"/>
  <c r="AH376" i="54" s="1"/>
  <c r="AH377" i="54" s="1"/>
  <c r="AH378" i="54" s="1"/>
  <c r="AH379" i="54" s="1"/>
  <c r="AH380" i="54" s="1"/>
  <c r="AH381" i="54" s="1"/>
  <c r="AH382" i="54" s="1"/>
  <c r="AH383" i="54" s="1"/>
  <c r="AH384" i="54" s="1"/>
  <c r="AH385" i="54" s="1"/>
  <c r="AH386" i="54" s="1"/>
  <c r="AH387" i="54" s="1"/>
  <c r="AH388" i="54" s="1"/>
  <c r="AH389" i="54" s="1"/>
  <c r="AH390" i="54" s="1"/>
  <c r="AH391" i="54" s="1"/>
  <c r="AH392" i="54" s="1"/>
  <c r="AH393" i="54" s="1"/>
  <c r="AH394" i="54" s="1"/>
  <c r="AH395" i="54" s="1"/>
  <c r="AH396" i="54" s="1"/>
  <c r="AH397" i="54" s="1"/>
  <c r="AH398" i="54" s="1"/>
  <c r="AH399" i="54" s="1"/>
  <c r="AH400" i="54" s="1"/>
  <c r="AH401" i="54" s="1"/>
  <c r="AH402" i="54" s="1"/>
  <c r="AH403" i="54" s="1"/>
  <c r="AH404" i="54" s="1"/>
  <c r="AH405" i="54" s="1"/>
  <c r="AH406" i="54" s="1"/>
  <c r="AH407" i="54" s="1"/>
  <c r="AH408" i="54" s="1"/>
  <c r="AH409" i="54" s="1"/>
  <c r="AH410" i="54" s="1"/>
  <c r="AH411" i="54" s="1"/>
  <c r="AH412" i="54" s="1"/>
  <c r="AH413" i="54" s="1"/>
  <c r="AH414" i="54" s="1"/>
  <c r="AH415" i="54" s="1"/>
  <c r="AH416" i="54" s="1"/>
  <c r="AH417" i="54" s="1"/>
  <c r="AH418" i="54" s="1"/>
  <c r="AH419" i="54" s="1"/>
  <c r="AH420" i="54" s="1"/>
  <c r="AH421" i="54" s="1"/>
  <c r="AH422" i="54" s="1"/>
  <c r="AH423" i="54" s="1"/>
  <c r="AH424" i="54" s="1"/>
  <c r="AH425" i="54" s="1"/>
  <c r="AH426" i="54" s="1"/>
  <c r="AH427" i="54" s="1"/>
  <c r="AH428" i="54" s="1"/>
  <c r="AH429" i="54" s="1"/>
  <c r="AH430" i="54" s="1"/>
  <c r="AH431" i="54" s="1"/>
  <c r="AH432" i="54" s="1"/>
  <c r="AH433" i="54" s="1"/>
  <c r="AH434" i="54" s="1"/>
  <c r="AH435" i="54" s="1"/>
  <c r="AH436" i="54" s="1"/>
  <c r="AH437" i="54" s="1"/>
  <c r="AH438" i="54" s="1"/>
  <c r="AH439" i="54" s="1"/>
  <c r="AH440" i="54" s="1"/>
  <c r="AH441" i="54" s="1"/>
  <c r="AH442" i="54" s="1"/>
  <c r="AH443" i="54" s="1"/>
  <c r="AH444" i="54" s="1"/>
  <c r="AH445" i="54" s="1"/>
  <c r="AH446" i="54" s="1"/>
  <c r="AH447" i="54" s="1"/>
  <c r="AH448" i="54" s="1"/>
  <c r="AH449" i="54" s="1"/>
  <c r="AH450" i="54" s="1"/>
  <c r="AH451" i="54" s="1"/>
  <c r="AH452" i="54" s="1"/>
  <c r="AH453" i="54" s="1"/>
  <c r="AH454" i="54" s="1"/>
  <c r="AH455" i="54" s="1"/>
  <c r="AH456" i="54" s="1"/>
  <c r="AH457" i="54" s="1"/>
  <c r="AH458" i="54" s="1"/>
  <c r="AH459" i="54" s="1"/>
  <c r="AH460" i="54" s="1"/>
  <c r="AH461" i="54" s="1"/>
  <c r="AH462" i="54" s="1"/>
  <c r="AH463" i="54" s="1"/>
  <c r="AH464" i="54" s="1"/>
  <c r="AH465" i="54" s="1"/>
  <c r="AH466" i="54" s="1"/>
  <c r="AH467" i="54" s="1"/>
  <c r="AH468" i="54" s="1"/>
  <c r="AH469" i="54" s="1"/>
  <c r="AH470" i="54" s="1"/>
  <c r="AH471" i="54" s="1"/>
  <c r="AH472" i="54" s="1"/>
  <c r="AH473" i="54" s="1"/>
  <c r="AH474" i="54" s="1"/>
  <c r="AH475" i="54" s="1"/>
  <c r="AH476" i="54" s="1"/>
  <c r="AH477" i="54" s="1"/>
  <c r="AH478" i="54" s="1"/>
  <c r="AH479" i="54" s="1"/>
  <c r="AH480" i="54" s="1"/>
  <c r="AH481" i="54" s="1"/>
  <c r="AH482" i="54" s="1"/>
  <c r="AH483" i="54" s="1"/>
  <c r="AH484" i="54" s="1"/>
  <c r="AH485" i="54" s="1"/>
  <c r="AH486" i="54" s="1"/>
  <c r="AH487" i="54" s="1"/>
  <c r="AH488" i="54" s="1"/>
  <c r="AH489" i="54" s="1"/>
  <c r="AH490" i="54" s="1"/>
  <c r="AH491" i="54" s="1"/>
  <c r="AH492" i="54" s="1"/>
  <c r="AH493" i="54" s="1"/>
  <c r="AH494" i="54" s="1"/>
  <c r="AH495" i="54" s="1"/>
  <c r="AH496" i="54" s="1"/>
  <c r="AH497" i="54" s="1"/>
  <c r="AH498" i="54" s="1"/>
  <c r="AH499" i="54" s="1"/>
  <c r="AH500" i="54" s="1"/>
  <c r="AH501" i="54" s="1"/>
  <c r="AH502" i="54" s="1"/>
  <c r="AH503" i="54" s="1"/>
  <c r="AH504" i="54" s="1"/>
  <c r="AH505" i="54" s="1"/>
  <c r="AH506" i="54" s="1"/>
  <c r="AH507" i="54" s="1"/>
  <c r="AH508" i="54" s="1"/>
  <c r="AH509" i="54" s="1"/>
  <c r="AH510" i="54" s="1"/>
  <c r="AH511" i="54" s="1"/>
  <c r="AH512" i="54" s="1"/>
  <c r="AH513" i="54" s="1"/>
  <c r="AH514" i="54" s="1"/>
  <c r="AH515" i="54" s="1"/>
  <c r="AH516" i="54" s="1"/>
  <c r="AH517" i="54" s="1"/>
  <c r="AH518" i="54" s="1"/>
  <c r="AH519" i="54" s="1"/>
  <c r="AH520" i="54" s="1"/>
  <c r="AH521" i="54" s="1"/>
  <c r="AH522" i="54" s="1"/>
  <c r="AH523" i="54" s="1"/>
  <c r="AH524" i="54" s="1"/>
  <c r="AH525" i="54" s="1"/>
  <c r="AH526" i="54" s="1"/>
  <c r="AH527" i="54" s="1"/>
  <c r="AH528" i="54" s="1"/>
  <c r="AH529" i="54" s="1"/>
  <c r="AH530" i="54" s="1"/>
  <c r="AH531" i="54" s="1"/>
  <c r="AH532" i="54" s="1"/>
  <c r="AH533" i="54" s="1"/>
  <c r="AH534" i="54" s="1"/>
  <c r="AH535" i="54" s="1"/>
  <c r="AH536" i="54" s="1"/>
  <c r="AH537" i="54" s="1"/>
  <c r="AH538" i="54" s="1"/>
  <c r="AH539" i="54" s="1"/>
  <c r="AH540" i="54" s="1"/>
  <c r="AH541" i="54" s="1"/>
  <c r="AH542" i="54" s="1"/>
  <c r="AH543" i="54" s="1"/>
  <c r="AH544" i="54" s="1"/>
  <c r="AH545" i="54" s="1"/>
  <c r="AH546" i="54" s="1"/>
  <c r="AH547" i="54" s="1"/>
  <c r="AH548" i="54" s="1"/>
  <c r="AH549" i="54" s="1"/>
  <c r="AH550" i="54" s="1"/>
  <c r="AH551" i="54" s="1"/>
  <c r="AH552" i="54" s="1"/>
  <c r="AH553" i="54" s="1"/>
  <c r="AH554" i="54" s="1"/>
  <c r="AH555" i="54" s="1"/>
  <c r="AH556" i="54" s="1"/>
  <c r="AH557" i="54" s="1"/>
  <c r="AH558" i="54" s="1"/>
  <c r="AH559" i="54" s="1"/>
  <c r="AH560" i="54" s="1"/>
  <c r="AH561" i="54" s="1"/>
  <c r="AH562" i="54" s="1"/>
  <c r="AH563" i="54" s="1"/>
  <c r="AH564" i="54" s="1"/>
  <c r="AH565" i="54" s="1"/>
  <c r="AH566" i="54" s="1"/>
  <c r="AH567" i="54" s="1"/>
  <c r="AH568" i="54" s="1"/>
  <c r="AH569" i="54" s="1"/>
  <c r="AH570" i="54" s="1"/>
  <c r="AH571" i="54" s="1"/>
  <c r="AH572" i="54" s="1"/>
  <c r="AH573" i="54" s="1"/>
  <c r="AH574" i="54" s="1"/>
  <c r="AH575" i="54" s="1"/>
  <c r="AH576" i="54" s="1"/>
  <c r="AH577" i="54" s="1"/>
  <c r="AH578" i="54" s="1"/>
  <c r="AH579" i="54" s="1"/>
  <c r="AH580" i="54" s="1"/>
  <c r="AH581" i="54" s="1"/>
  <c r="AH582" i="54" s="1"/>
  <c r="AH583" i="54" s="1"/>
  <c r="AH584" i="54" s="1"/>
  <c r="AH585" i="54" s="1"/>
  <c r="AH586" i="54" s="1"/>
  <c r="AH587" i="54" s="1"/>
  <c r="AH588" i="54" s="1"/>
  <c r="AH589" i="54" s="1"/>
  <c r="AH590" i="54" s="1"/>
  <c r="AH591" i="54" s="1"/>
  <c r="AH592" i="54" s="1"/>
  <c r="AH593" i="54" s="1"/>
  <c r="AH594" i="54" s="1"/>
  <c r="AH595" i="54" s="1"/>
  <c r="AH596" i="54" s="1"/>
  <c r="AH597" i="54" s="1"/>
  <c r="AH598" i="54" s="1"/>
  <c r="AH599" i="54" s="1"/>
  <c r="AH600" i="54" s="1"/>
  <c r="AH601" i="54" s="1"/>
  <c r="AH602" i="54" s="1"/>
  <c r="AH603" i="54" s="1"/>
  <c r="AH604" i="54" s="1"/>
  <c r="AH605" i="54" s="1"/>
  <c r="AH606" i="54" s="1"/>
  <c r="AH607" i="54" s="1"/>
  <c r="AH608" i="54" s="1"/>
  <c r="AH609" i="54" s="1"/>
  <c r="AH610" i="54" s="1"/>
  <c r="AH611" i="54" s="1"/>
  <c r="AH612" i="54" s="1"/>
  <c r="AH613" i="54" s="1"/>
  <c r="AH614" i="54" s="1"/>
  <c r="AH615" i="54" s="1"/>
  <c r="AH616" i="54" s="1"/>
  <c r="AH617" i="54" s="1"/>
  <c r="AH618" i="54" s="1"/>
  <c r="AH619" i="54" s="1"/>
  <c r="AH620" i="54" s="1"/>
  <c r="AH621" i="54" s="1"/>
  <c r="AH622" i="54" s="1"/>
  <c r="AH623" i="54" s="1"/>
  <c r="AH624" i="54" s="1"/>
  <c r="AH625" i="54" s="1"/>
  <c r="AH626" i="54" s="1"/>
  <c r="AH627" i="54" s="1"/>
  <c r="AH628" i="54" s="1"/>
  <c r="AH629" i="54" s="1"/>
  <c r="AH630" i="54" s="1"/>
  <c r="AH631" i="54" s="1"/>
  <c r="AH632" i="54" s="1"/>
  <c r="AH633" i="54" s="1"/>
  <c r="AH634" i="54" s="1"/>
  <c r="AH635" i="54" s="1"/>
  <c r="AH636" i="54" s="1"/>
  <c r="AH637" i="54" s="1"/>
  <c r="AH638" i="54" s="1"/>
  <c r="AH639" i="54" s="1"/>
  <c r="AH640" i="54" s="1"/>
  <c r="AH641" i="54" s="1"/>
  <c r="AH642" i="54" s="1"/>
  <c r="AH643" i="54" s="1"/>
  <c r="AH644" i="54" s="1"/>
  <c r="AH645" i="54" s="1"/>
  <c r="AH646" i="54" s="1"/>
  <c r="AH647" i="54" s="1"/>
  <c r="AH648" i="54" s="1"/>
  <c r="AH649" i="54" s="1"/>
  <c r="AH650" i="54" s="1"/>
  <c r="AH651" i="54" s="1"/>
  <c r="AH652" i="54" s="1"/>
  <c r="AH653" i="54" s="1"/>
  <c r="AH654" i="54" s="1"/>
  <c r="AH655" i="54" s="1"/>
  <c r="AH656" i="54" s="1"/>
  <c r="AH657" i="54" s="1"/>
  <c r="AH658" i="54" s="1"/>
  <c r="AH659" i="54" s="1"/>
  <c r="AH660" i="54" s="1"/>
  <c r="AH661" i="54" s="1"/>
  <c r="AH662" i="54" s="1"/>
  <c r="AH663" i="54" s="1"/>
  <c r="AH664" i="54" s="1"/>
  <c r="AH665" i="54" s="1"/>
  <c r="AH666" i="54" s="1"/>
  <c r="AH667" i="54" s="1"/>
  <c r="AH668" i="54" s="1"/>
  <c r="AH669" i="54" s="1"/>
  <c r="AH670" i="54" s="1"/>
  <c r="AH671" i="54" s="1"/>
  <c r="AH672" i="54" s="1"/>
  <c r="AH673" i="54" s="1"/>
  <c r="AH674" i="54" s="1"/>
  <c r="AH675" i="54" s="1"/>
  <c r="AH676" i="54" s="1"/>
  <c r="AH677" i="54" s="1"/>
  <c r="AH678" i="54" s="1"/>
  <c r="AH679" i="54" s="1"/>
  <c r="AH680" i="54" s="1"/>
  <c r="AH681" i="54" s="1"/>
  <c r="AH682" i="54" s="1"/>
  <c r="AH683" i="54" s="1"/>
  <c r="AH684" i="54" s="1"/>
  <c r="AH685" i="54" s="1"/>
  <c r="AH686" i="54" s="1"/>
  <c r="AH687" i="54" s="1"/>
  <c r="AH688" i="54" s="1"/>
  <c r="AH689" i="54" s="1"/>
  <c r="AH690" i="54" s="1"/>
  <c r="AH691" i="54" s="1"/>
  <c r="AH692" i="54" s="1"/>
  <c r="AH693" i="54" s="1"/>
  <c r="AH694" i="54" s="1"/>
  <c r="AH695" i="54" s="1"/>
  <c r="AH696" i="54" s="1"/>
  <c r="AH697" i="54" s="1"/>
  <c r="AH698" i="54" s="1"/>
  <c r="AH699" i="54" s="1"/>
  <c r="AH700" i="54" s="1"/>
  <c r="AH701" i="54" s="1"/>
  <c r="AH702" i="54" s="1"/>
  <c r="AH703" i="54" s="1"/>
  <c r="AH704" i="54" s="1"/>
  <c r="AH705" i="54" s="1"/>
  <c r="AH706" i="54" s="1"/>
  <c r="AH707" i="54" s="1"/>
  <c r="AH708" i="54" s="1"/>
  <c r="AH709" i="54" s="1"/>
  <c r="AH710" i="54" s="1"/>
  <c r="AH711" i="54" s="1"/>
  <c r="AH712" i="54" s="1"/>
  <c r="AH713" i="54" s="1"/>
  <c r="AH714" i="54" s="1"/>
  <c r="AH715" i="54" s="1"/>
  <c r="AH716" i="54" s="1"/>
  <c r="AH717" i="54" s="1"/>
  <c r="AH718" i="54" s="1"/>
  <c r="AH719" i="54" s="1"/>
  <c r="AH720" i="54" s="1"/>
  <c r="AH721" i="54" s="1"/>
  <c r="AH722" i="54" s="1"/>
  <c r="AH723" i="54" s="1"/>
  <c r="AH724" i="54" s="1"/>
  <c r="AH725" i="54" s="1"/>
  <c r="AH726" i="54" s="1"/>
  <c r="AH727" i="54" s="1"/>
  <c r="AH728" i="54" s="1"/>
  <c r="AH729" i="54" s="1"/>
  <c r="AH730" i="54" s="1"/>
  <c r="AH731" i="54" s="1"/>
  <c r="AH732" i="54" s="1"/>
  <c r="AH733" i="54" s="1"/>
  <c r="AH734" i="54" s="1"/>
  <c r="AH735" i="54" s="1"/>
  <c r="AH736" i="54" s="1"/>
  <c r="AH737" i="54" s="1"/>
  <c r="AH738" i="54" s="1"/>
  <c r="AH739" i="54" s="1"/>
  <c r="AH740" i="54" s="1"/>
  <c r="AH741" i="54" s="1"/>
  <c r="AH742" i="54" s="1"/>
  <c r="AH743" i="54" s="1"/>
  <c r="AH744" i="54" s="1"/>
  <c r="AH745" i="54" s="1"/>
  <c r="AH746" i="54" s="1"/>
  <c r="AH747" i="54" s="1"/>
  <c r="AH748" i="54" s="1"/>
  <c r="AH749" i="54" s="1"/>
  <c r="AH750" i="54" s="1"/>
  <c r="AH751" i="54" s="1"/>
  <c r="AH752" i="54" s="1"/>
  <c r="AH753" i="54" s="1"/>
  <c r="AH754" i="54" s="1"/>
  <c r="AH755" i="54" s="1"/>
  <c r="AH756" i="54" s="1"/>
  <c r="AH757" i="54" s="1"/>
  <c r="AH758" i="54" s="1"/>
  <c r="AH759" i="54" s="1"/>
  <c r="AH760" i="54" s="1"/>
  <c r="AH761" i="54" s="1"/>
  <c r="AH762" i="54" s="1"/>
  <c r="AH763" i="54" s="1"/>
  <c r="AI404" i="54"/>
  <c r="AI405" i="54" s="1"/>
  <c r="AI406" i="54" s="1"/>
  <c r="AI407" i="54" s="1"/>
  <c r="AI408" i="54" s="1"/>
  <c r="AI409" i="54" s="1"/>
  <c r="AI410" i="54" s="1"/>
  <c r="AI411" i="54" s="1"/>
  <c r="AI412" i="54" s="1"/>
  <c r="AI413" i="54" s="1"/>
  <c r="AI414" i="54" s="1"/>
  <c r="AI415" i="54" s="1"/>
  <c r="AI416" i="54" s="1"/>
  <c r="AI417" i="54" s="1"/>
  <c r="AI418" i="54" s="1"/>
  <c r="AI419" i="54" s="1"/>
  <c r="AI420" i="54" s="1"/>
  <c r="AI421" i="54" s="1"/>
  <c r="AI422" i="54" s="1"/>
  <c r="AI423" i="54" s="1"/>
  <c r="AI424" i="54" s="1"/>
  <c r="AI425" i="54" s="1"/>
  <c r="AI426" i="54" s="1"/>
  <c r="AI427" i="54" s="1"/>
  <c r="AI428" i="54" s="1"/>
  <c r="AI429" i="54" s="1"/>
  <c r="AI430" i="54" s="1"/>
  <c r="AI431" i="54" s="1"/>
  <c r="AI432" i="54" s="1"/>
  <c r="AI433" i="54" s="1"/>
  <c r="AI434" i="54" s="1"/>
  <c r="AI435" i="54" s="1"/>
  <c r="AI436" i="54" s="1"/>
  <c r="AI437" i="54" s="1"/>
  <c r="AI438" i="54" s="1"/>
  <c r="AI439" i="54" s="1"/>
  <c r="AI440" i="54" s="1"/>
  <c r="AI441" i="54" s="1"/>
  <c r="AI442" i="54" s="1"/>
  <c r="AI443" i="54" s="1"/>
  <c r="AI444" i="54" s="1"/>
  <c r="AI445" i="54" s="1"/>
  <c r="AI446" i="54" s="1"/>
  <c r="AI447" i="54" s="1"/>
  <c r="AI448" i="54" s="1"/>
  <c r="AI449" i="54" s="1"/>
  <c r="AI450" i="54" s="1"/>
  <c r="AI451" i="54" s="1"/>
  <c r="AI452" i="54" s="1"/>
  <c r="AI453" i="54" s="1"/>
  <c r="AI454" i="54" s="1"/>
  <c r="AI455" i="54" s="1"/>
  <c r="AI456" i="54" s="1"/>
  <c r="AI457" i="54" s="1"/>
  <c r="AI458" i="54" s="1"/>
  <c r="AI459" i="54" s="1"/>
  <c r="AI460" i="54" s="1"/>
  <c r="AI461" i="54" s="1"/>
  <c r="AI462" i="54" s="1"/>
  <c r="AI463" i="54" s="1"/>
  <c r="AI464" i="54" s="1"/>
  <c r="AI465" i="54" s="1"/>
  <c r="AI466" i="54" s="1"/>
  <c r="AI467" i="54" s="1"/>
  <c r="AI468" i="54" s="1"/>
  <c r="AI469" i="54" s="1"/>
  <c r="AI470" i="54" s="1"/>
  <c r="AI471" i="54" s="1"/>
  <c r="AI472" i="54" s="1"/>
  <c r="AI473" i="54" s="1"/>
  <c r="AI474" i="54" s="1"/>
  <c r="AI475" i="54" s="1"/>
  <c r="AI476" i="54" s="1"/>
  <c r="AI477" i="54" s="1"/>
  <c r="AI478" i="54" s="1"/>
  <c r="AI479" i="54" s="1"/>
  <c r="AI480" i="54" s="1"/>
  <c r="AI481" i="54" s="1"/>
  <c r="AI482" i="54" s="1"/>
  <c r="AI483" i="54" s="1"/>
  <c r="AI484" i="54" s="1"/>
  <c r="AI485" i="54" s="1"/>
  <c r="AI486" i="54" s="1"/>
  <c r="AI487" i="54" s="1"/>
  <c r="AI488" i="54" s="1"/>
  <c r="AI489" i="54" s="1"/>
  <c r="AI490" i="54" s="1"/>
  <c r="AI491" i="54" s="1"/>
  <c r="AI492" i="54" s="1"/>
  <c r="AI493" i="54" s="1"/>
  <c r="AI494" i="54" s="1"/>
  <c r="AI495" i="54" s="1"/>
  <c r="AI496" i="54" s="1"/>
  <c r="AI497" i="54" s="1"/>
  <c r="AI498" i="54" s="1"/>
  <c r="AI499" i="54" s="1"/>
  <c r="AI500" i="54" s="1"/>
  <c r="AI501" i="54" s="1"/>
  <c r="AI502" i="54" s="1"/>
  <c r="AI503" i="54" s="1"/>
  <c r="AI504" i="54" s="1"/>
  <c r="AI505" i="54" s="1"/>
  <c r="AI506" i="54" s="1"/>
  <c r="AI507" i="54" s="1"/>
  <c r="AI508" i="54" s="1"/>
  <c r="AI509" i="54" s="1"/>
  <c r="AI510" i="54" s="1"/>
  <c r="AI511" i="54" s="1"/>
  <c r="AI512" i="54" s="1"/>
  <c r="AI513" i="54" s="1"/>
  <c r="AI514" i="54" s="1"/>
  <c r="AI515" i="54" s="1"/>
  <c r="AI516" i="54" s="1"/>
  <c r="AI517" i="54" s="1"/>
  <c r="AI518" i="54" s="1"/>
  <c r="AI519" i="54" s="1"/>
  <c r="AI520" i="54" s="1"/>
  <c r="AI521" i="54" s="1"/>
  <c r="AI522" i="54" s="1"/>
  <c r="AI523" i="54" s="1"/>
  <c r="AI524" i="54" s="1"/>
  <c r="AI525" i="54" s="1"/>
  <c r="AI526" i="54" s="1"/>
  <c r="AI527" i="54" s="1"/>
  <c r="AI528" i="54" s="1"/>
  <c r="AI529" i="54" s="1"/>
  <c r="AI530" i="54" s="1"/>
  <c r="AI531" i="54" s="1"/>
  <c r="AI532" i="54" s="1"/>
  <c r="AI533" i="54" s="1"/>
  <c r="AI534" i="54" s="1"/>
  <c r="AI535" i="54" s="1"/>
  <c r="AI536" i="54" s="1"/>
  <c r="AI537" i="54" s="1"/>
  <c r="AI538" i="54" s="1"/>
  <c r="AI539" i="54" s="1"/>
  <c r="AI540" i="54" s="1"/>
  <c r="AI541" i="54" s="1"/>
  <c r="AI542" i="54" s="1"/>
  <c r="AI543" i="54" s="1"/>
  <c r="AI544" i="54" s="1"/>
  <c r="AI545" i="54" s="1"/>
  <c r="AI546" i="54" s="1"/>
  <c r="AI547" i="54" s="1"/>
  <c r="AI548" i="54" s="1"/>
  <c r="AI549" i="54" s="1"/>
  <c r="AI550" i="54" s="1"/>
  <c r="AI551" i="54" s="1"/>
  <c r="AI552" i="54" s="1"/>
  <c r="AI553" i="54" s="1"/>
  <c r="AI554" i="54" s="1"/>
  <c r="AI555" i="54" s="1"/>
  <c r="AI556" i="54" s="1"/>
  <c r="AI557" i="54" s="1"/>
  <c r="AI558" i="54" s="1"/>
  <c r="AI559" i="54" s="1"/>
  <c r="AI560" i="54" s="1"/>
  <c r="AI561" i="54" s="1"/>
  <c r="AI562" i="54" s="1"/>
  <c r="AI563" i="54" s="1"/>
  <c r="AI564" i="54" s="1"/>
  <c r="AI565" i="54" s="1"/>
  <c r="AI566" i="54" s="1"/>
  <c r="AI567" i="54" s="1"/>
  <c r="AI568" i="54" s="1"/>
  <c r="AI569" i="54" s="1"/>
  <c r="AI570" i="54" s="1"/>
  <c r="AI571" i="54" s="1"/>
  <c r="AI572" i="54" s="1"/>
  <c r="AI573" i="54" s="1"/>
  <c r="AI574" i="54" s="1"/>
  <c r="AI575" i="54" s="1"/>
  <c r="AI576" i="54" s="1"/>
  <c r="AI577" i="54" s="1"/>
  <c r="AI578" i="54" s="1"/>
  <c r="AI579" i="54" s="1"/>
  <c r="AI580" i="54" s="1"/>
  <c r="AI581" i="54" s="1"/>
  <c r="AI582" i="54" s="1"/>
  <c r="AI583" i="54" s="1"/>
  <c r="AI584" i="54" s="1"/>
  <c r="AI585" i="54" s="1"/>
  <c r="AI586" i="54" s="1"/>
  <c r="AI587" i="54" s="1"/>
  <c r="AI588" i="54" s="1"/>
  <c r="AI589" i="54" s="1"/>
  <c r="AI590" i="54" s="1"/>
  <c r="AI591" i="54" s="1"/>
  <c r="AI592" i="54" s="1"/>
  <c r="AI593" i="54" s="1"/>
  <c r="AI594" i="54" s="1"/>
  <c r="AI595" i="54" s="1"/>
  <c r="AI596" i="54" s="1"/>
  <c r="AI597" i="54" s="1"/>
  <c r="AI598" i="54" s="1"/>
  <c r="AI599" i="54" s="1"/>
  <c r="AI600" i="54" s="1"/>
  <c r="AI601" i="54" s="1"/>
  <c r="AI602" i="54" s="1"/>
  <c r="AI603" i="54" s="1"/>
  <c r="AI604" i="54" s="1"/>
  <c r="AI605" i="54" s="1"/>
  <c r="AI606" i="54" s="1"/>
  <c r="AI607" i="54" s="1"/>
  <c r="AI608" i="54" s="1"/>
  <c r="AI609" i="54" s="1"/>
  <c r="AI610" i="54" s="1"/>
  <c r="AI611" i="54" s="1"/>
  <c r="AI612" i="54" s="1"/>
  <c r="AI613" i="54" s="1"/>
  <c r="AI614" i="54" s="1"/>
  <c r="AI615" i="54" s="1"/>
  <c r="AI616" i="54" s="1"/>
  <c r="AI617" i="54" s="1"/>
  <c r="AI618" i="54" s="1"/>
  <c r="AI619" i="54" s="1"/>
  <c r="AI620" i="54" s="1"/>
  <c r="AI621" i="54" s="1"/>
  <c r="AI622" i="54" s="1"/>
  <c r="AI623" i="54" s="1"/>
  <c r="AI624" i="54" s="1"/>
  <c r="AI625" i="54" s="1"/>
  <c r="AI626" i="54" s="1"/>
  <c r="AI627" i="54" s="1"/>
  <c r="AI628" i="54" s="1"/>
  <c r="AI629" i="54" s="1"/>
  <c r="AI630" i="54" s="1"/>
  <c r="AI631" i="54" s="1"/>
  <c r="AI632" i="54" s="1"/>
  <c r="AI633" i="54" s="1"/>
  <c r="AI634" i="54" s="1"/>
  <c r="AI635" i="54" s="1"/>
  <c r="AI636" i="54" s="1"/>
  <c r="AI637" i="54" s="1"/>
  <c r="AI638" i="54" s="1"/>
  <c r="AI639" i="54" s="1"/>
  <c r="AI640" i="54" s="1"/>
  <c r="AI641" i="54" s="1"/>
  <c r="AI642" i="54" s="1"/>
  <c r="AI643" i="54" s="1"/>
  <c r="AI644" i="54" s="1"/>
  <c r="AI645" i="54" s="1"/>
  <c r="AI646" i="54" s="1"/>
  <c r="AI647" i="54" s="1"/>
  <c r="AI648" i="54" s="1"/>
  <c r="AI649" i="54" s="1"/>
  <c r="AI650" i="54" s="1"/>
  <c r="AI651" i="54" s="1"/>
  <c r="AI652" i="54" s="1"/>
  <c r="AI653" i="54" s="1"/>
  <c r="AI654" i="54" s="1"/>
  <c r="AI655" i="54" s="1"/>
  <c r="AI656" i="54" s="1"/>
  <c r="AI657" i="54" s="1"/>
  <c r="AI658" i="54" s="1"/>
  <c r="AI659" i="54" s="1"/>
  <c r="AI660" i="54" s="1"/>
  <c r="AI661" i="54" s="1"/>
  <c r="AI662" i="54" s="1"/>
  <c r="AI663" i="54" s="1"/>
  <c r="AI664" i="54" s="1"/>
  <c r="AI665" i="54" s="1"/>
  <c r="AI666" i="54" s="1"/>
  <c r="AI667" i="54" s="1"/>
  <c r="AI668" i="54" s="1"/>
  <c r="AI669" i="54" s="1"/>
  <c r="AI670" i="54" s="1"/>
  <c r="AI671" i="54" s="1"/>
  <c r="AI672" i="54" s="1"/>
  <c r="AI673" i="54" s="1"/>
  <c r="AI674" i="54" s="1"/>
  <c r="AI675" i="54" s="1"/>
  <c r="AI676" i="54" s="1"/>
  <c r="AI677" i="54" s="1"/>
  <c r="AI678" i="54" s="1"/>
  <c r="AI679" i="54" s="1"/>
  <c r="AI680" i="54" s="1"/>
  <c r="AI681" i="54" s="1"/>
  <c r="AI682" i="54" s="1"/>
  <c r="AI683" i="54" s="1"/>
  <c r="AI684" i="54" s="1"/>
  <c r="AI685" i="54" s="1"/>
  <c r="AI686" i="54" s="1"/>
  <c r="AI687" i="54" s="1"/>
  <c r="AI688" i="54" s="1"/>
  <c r="AI689" i="54" s="1"/>
  <c r="AI690" i="54" s="1"/>
  <c r="AI691" i="54" s="1"/>
  <c r="AI692" i="54" s="1"/>
  <c r="AI693" i="54" s="1"/>
  <c r="AI694" i="54" s="1"/>
  <c r="AI695" i="54" s="1"/>
  <c r="AI696" i="54" s="1"/>
  <c r="AI697" i="54" s="1"/>
  <c r="AI698" i="54" s="1"/>
  <c r="AI699" i="54" s="1"/>
  <c r="AI700" i="54" s="1"/>
  <c r="AI701" i="54" s="1"/>
  <c r="AI702" i="54" s="1"/>
  <c r="AI703" i="54" s="1"/>
  <c r="AI704" i="54" s="1"/>
  <c r="AI705" i="54" s="1"/>
  <c r="AI706" i="54" s="1"/>
  <c r="AI707" i="54" s="1"/>
  <c r="AI708" i="54" s="1"/>
  <c r="AI709" i="54" s="1"/>
  <c r="AI710" i="54" s="1"/>
  <c r="AI711" i="54" s="1"/>
  <c r="AI712" i="54" s="1"/>
  <c r="AI713" i="54" s="1"/>
  <c r="AI714" i="54" s="1"/>
  <c r="AI715" i="54" s="1"/>
  <c r="AI716" i="54" s="1"/>
  <c r="AI717" i="54" s="1"/>
  <c r="AI718" i="54" s="1"/>
  <c r="AI719" i="54" s="1"/>
  <c r="AI720" i="54" s="1"/>
  <c r="AI721" i="54" s="1"/>
  <c r="AI722" i="54" s="1"/>
  <c r="AI723" i="54" s="1"/>
  <c r="AI724" i="54" s="1"/>
  <c r="AI725" i="54" s="1"/>
  <c r="AI726" i="54" s="1"/>
  <c r="AI727" i="54" s="1"/>
  <c r="AI728" i="54" s="1"/>
  <c r="AI729" i="54" s="1"/>
  <c r="AI730" i="54" s="1"/>
  <c r="AI731" i="54" s="1"/>
  <c r="AI732" i="54" s="1"/>
  <c r="AI733" i="54" s="1"/>
  <c r="AI734" i="54" s="1"/>
  <c r="AI735" i="54" s="1"/>
  <c r="AI736" i="54" s="1"/>
  <c r="AI737" i="54" s="1"/>
  <c r="AI738" i="54" s="1"/>
  <c r="AI739" i="54" s="1"/>
  <c r="AI740" i="54" s="1"/>
  <c r="AI741" i="54" s="1"/>
  <c r="AI742" i="54" s="1"/>
  <c r="AI743" i="54" s="1"/>
  <c r="AI744" i="54" s="1"/>
  <c r="AI745" i="54" s="1"/>
  <c r="AI746" i="54" s="1"/>
  <c r="AI747" i="54" s="1"/>
  <c r="AI748" i="54" s="1"/>
  <c r="AI749" i="54" s="1"/>
  <c r="AI750" i="54" s="1"/>
  <c r="AI751" i="54" s="1"/>
  <c r="AI752" i="54" s="1"/>
  <c r="AI753" i="54" s="1"/>
  <c r="AI754" i="54" s="1"/>
  <c r="AI755" i="54" s="1"/>
  <c r="AI756" i="54" s="1"/>
  <c r="AI757" i="54" s="1"/>
  <c r="AI758" i="54" s="1"/>
  <c r="AI759" i="54" s="1"/>
  <c r="AI760" i="54" s="1"/>
  <c r="AI761" i="54" s="1"/>
  <c r="AI762" i="54" s="1"/>
  <c r="AI763" i="54" s="1"/>
  <c r="R679" i="54"/>
  <c r="R448" i="54"/>
  <c r="R490" i="54"/>
  <c r="R343" i="54"/>
  <c r="R616" i="54"/>
  <c r="R385" i="54"/>
  <c r="R721" i="54"/>
  <c r="R511" i="54"/>
  <c r="R406" i="54"/>
  <c r="R742" i="54"/>
  <c r="R364" i="54"/>
  <c r="R553" i="54"/>
  <c r="R595" i="54"/>
  <c r="R658" i="54"/>
  <c r="R532" i="54"/>
  <c r="R700" i="54"/>
  <c r="R427" i="54"/>
  <c r="R574" i="54"/>
  <c r="R469" i="54"/>
  <c r="R763" i="54"/>
  <c r="M44" i="53"/>
  <c r="N44" i="53" s="1"/>
  <c r="J45" i="53"/>
  <c r="R637" i="54"/>
  <c r="V406" i="54"/>
  <c r="V448" i="54"/>
  <c r="V532" i="54"/>
  <c r="V490" i="54"/>
  <c r="V574" i="54"/>
  <c r="V553" i="54"/>
  <c r="V616" i="54"/>
  <c r="V595" i="54"/>
  <c r="V721" i="54"/>
  <c r="V700" i="54"/>
  <c r="V637" i="54"/>
  <c r="V511" i="54"/>
  <c r="V469" i="54"/>
  <c r="V658" i="54"/>
  <c r="V679" i="54"/>
  <c r="V385" i="54"/>
  <c r="V742" i="54"/>
  <c r="V364" i="54"/>
  <c r="V763" i="54"/>
  <c r="V343" i="54"/>
  <c r="V427" i="54"/>
  <c r="L45" i="53"/>
  <c r="R426" i="54"/>
  <c r="R741" i="54"/>
  <c r="R678" i="54"/>
  <c r="R699" i="54"/>
  <c r="R615" i="54"/>
  <c r="R636" i="54"/>
  <c r="R594" i="54"/>
  <c r="R447" i="54"/>
  <c r="R531" i="54"/>
  <c r="R384" i="54"/>
  <c r="R573" i="54"/>
  <c r="R489" i="54"/>
  <c r="R342" i="54"/>
  <c r="R657" i="54"/>
  <c r="R552" i="54"/>
  <c r="R363" i="54"/>
  <c r="M43" i="53"/>
  <c r="N43" i="53" s="1"/>
  <c r="R762" i="54"/>
  <c r="R510" i="54"/>
  <c r="R405" i="54"/>
  <c r="R720" i="54"/>
  <c r="R468" i="54"/>
  <c r="T405" i="54"/>
  <c r="T510" i="54"/>
  <c r="T594" i="54"/>
  <c r="T762" i="54"/>
  <c r="T489" i="54"/>
  <c r="T468" i="54"/>
  <c r="T363" i="54"/>
  <c r="T447" i="54"/>
  <c r="T426" i="54"/>
  <c r="O43" i="53"/>
  <c r="T531" i="54"/>
  <c r="T699" i="54"/>
  <c r="T573" i="54"/>
  <c r="T636" i="54"/>
  <c r="T342" i="54"/>
  <c r="T678" i="54"/>
  <c r="T384" i="54"/>
  <c r="T657" i="54"/>
  <c r="T552" i="54"/>
  <c r="T741" i="54"/>
  <c r="T615" i="54"/>
  <c r="T720" i="54"/>
  <c r="K44" i="53"/>
  <c r="V468" i="54"/>
  <c r="V636" i="54"/>
  <c r="V657" i="54"/>
  <c r="V552" i="54"/>
  <c r="V342" i="54"/>
  <c r="V615" i="54"/>
  <c r="V741" i="54"/>
  <c r="V678" i="54"/>
  <c r="V363" i="54"/>
  <c r="V510" i="54"/>
  <c r="V405" i="54"/>
  <c r="V489" i="54"/>
  <c r="V384" i="54"/>
  <c r="V426" i="54"/>
  <c r="V762" i="54"/>
  <c r="V699" i="54"/>
  <c r="V720" i="54"/>
  <c r="V594" i="54"/>
  <c r="V573" i="54"/>
  <c r="V447" i="54"/>
  <c r="V531" i="54"/>
  <c r="V659" i="54" l="1"/>
  <c r="V512" i="54"/>
  <c r="V701" i="54"/>
  <c r="V617" i="54"/>
  <c r="V407" i="54"/>
  <c r="V386" i="54"/>
  <c r="V449" i="54"/>
  <c r="V743" i="54"/>
  <c r="V575" i="54"/>
  <c r="V554" i="54"/>
  <c r="V491" i="54"/>
  <c r="V470" i="54"/>
  <c r="V428" i="54"/>
  <c r="V722" i="54"/>
  <c r="V596" i="54"/>
  <c r="V533" i="54"/>
  <c r="V680" i="54"/>
  <c r="V344" i="54"/>
  <c r="V638" i="54"/>
  <c r="V365" i="54"/>
  <c r="L46" i="53"/>
  <c r="R491" i="54"/>
  <c r="R533" i="54"/>
  <c r="R512" i="54"/>
  <c r="R722" i="54"/>
  <c r="R428" i="54"/>
  <c r="R365" i="54"/>
  <c r="R659" i="54"/>
  <c r="R575" i="54"/>
  <c r="R743" i="54"/>
  <c r="R344" i="54"/>
  <c r="R470" i="54"/>
  <c r="R554" i="54"/>
  <c r="R701" i="54"/>
  <c r="R596" i="54"/>
  <c r="R680" i="54"/>
  <c r="M45" i="53"/>
  <c r="N45" i="53" s="1"/>
  <c r="R617" i="54"/>
  <c r="R449" i="54"/>
  <c r="R386" i="54"/>
  <c r="R407" i="54"/>
  <c r="R638" i="54"/>
  <c r="J46" i="53"/>
  <c r="T574" i="54"/>
  <c r="T364" i="54"/>
  <c r="T490" i="54"/>
  <c r="T658" i="54"/>
  <c r="T679" i="54"/>
  <c r="T406" i="54"/>
  <c r="T448" i="54"/>
  <c r="T637" i="54"/>
  <c r="T469" i="54"/>
  <c r="T385" i="54"/>
  <c r="T700" i="54"/>
  <c r="T532" i="54"/>
  <c r="T427" i="54"/>
  <c r="T721" i="54"/>
  <c r="T616" i="54"/>
  <c r="T763" i="54"/>
  <c r="T595" i="54"/>
  <c r="T343" i="54"/>
  <c r="T553" i="54"/>
  <c r="T742" i="54"/>
  <c r="O44" i="53"/>
  <c r="T511" i="54"/>
  <c r="K45" i="53"/>
  <c r="T449" i="54" l="1"/>
  <c r="T491" i="54"/>
  <c r="O45" i="53"/>
  <c r="T617" i="54"/>
  <c r="T386" i="54"/>
  <c r="T596" i="54"/>
  <c r="T428" i="54"/>
  <c r="T575" i="54"/>
  <c r="T470" i="54"/>
  <c r="T554" i="54"/>
  <c r="T743" i="54"/>
  <c r="T680" i="54"/>
  <c r="T533" i="54"/>
  <c r="T659" i="54"/>
  <c r="T344" i="54"/>
  <c r="T638" i="54"/>
  <c r="T512" i="54"/>
  <c r="T722" i="54"/>
  <c r="T365" i="54"/>
  <c r="T407" i="54"/>
  <c r="T701" i="54"/>
  <c r="K46" i="53"/>
  <c r="R366" i="54"/>
  <c r="R618" i="54"/>
  <c r="R660" i="54"/>
  <c r="R387" i="54"/>
  <c r="R513" i="54"/>
  <c r="R450" i="54"/>
  <c r="M46" i="53"/>
  <c r="N46" i="53" s="1"/>
  <c r="R429" i="54"/>
  <c r="R723" i="54"/>
  <c r="R471" i="54"/>
  <c r="R702" i="54"/>
  <c r="R534" i="54"/>
  <c r="R597" i="54"/>
  <c r="R681" i="54"/>
  <c r="R492" i="54"/>
  <c r="R408" i="54"/>
  <c r="R345" i="54"/>
  <c r="R744" i="54"/>
  <c r="R555" i="54"/>
  <c r="R639" i="54"/>
  <c r="R576" i="54"/>
  <c r="J47" i="53"/>
  <c r="V471" i="54"/>
  <c r="V702" i="54"/>
  <c r="V639" i="54"/>
  <c r="V345" i="54"/>
  <c r="V597" i="54"/>
  <c r="V450" i="54"/>
  <c r="V534" i="54"/>
  <c r="V723" i="54"/>
  <c r="V576" i="54"/>
  <c r="V366" i="54"/>
  <c r="V513" i="54"/>
  <c r="V555" i="54"/>
  <c r="V618" i="54"/>
  <c r="V429" i="54"/>
  <c r="V492" i="54"/>
  <c r="V387" i="54"/>
  <c r="V660" i="54"/>
  <c r="V408" i="54"/>
  <c r="V681" i="54"/>
  <c r="V744" i="54"/>
  <c r="L47" i="53"/>
  <c r="R535" i="54" l="1"/>
  <c r="R556" i="54"/>
  <c r="R472" i="54"/>
  <c r="R514" i="54"/>
  <c r="R367" i="54"/>
  <c r="R346" i="54"/>
  <c r="R430" i="54"/>
  <c r="R661" i="54"/>
  <c r="R682" i="54"/>
  <c r="R640" i="54"/>
  <c r="R619" i="54"/>
  <c r="R577" i="54"/>
  <c r="R703" i="54"/>
  <c r="R493" i="54"/>
  <c r="R598" i="54"/>
  <c r="M47" i="53"/>
  <c r="N47" i="53" s="1"/>
  <c r="R409" i="54"/>
  <c r="R745" i="54"/>
  <c r="R388" i="54"/>
  <c r="R724" i="54"/>
  <c r="R451" i="54"/>
  <c r="J48" i="53"/>
  <c r="T492" i="54"/>
  <c r="T744" i="54"/>
  <c r="T681" i="54"/>
  <c r="T345" i="54"/>
  <c r="T597" i="54"/>
  <c r="T387" i="54"/>
  <c r="T639" i="54"/>
  <c r="T576" i="54"/>
  <c r="T450" i="54"/>
  <c r="T702" i="54"/>
  <c r="T471" i="54"/>
  <c r="T618" i="54"/>
  <c r="T366" i="54"/>
  <c r="T723" i="54"/>
  <c r="T429" i="54"/>
  <c r="O46" i="53"/>
  <c r="T513" i="54"/>
  <c r="T408" i="54"/>
  <c r="T534" i="54"/>
  <c r="T555" i="54"/>
  <c r="T660" i="54"/>
  <c r="K47" i="53"/>
  <c r="V430" i="54"/>
  <c r="V682" i="54"/>
  <c r="V493" i="54"/>
  <c r="V619" i="54"/>
  <c r="V409" i="54"/>
  <c r="V703" i="54"/>
  <c r="V661" i="54"/>
  <c r="V577" i="54"/>
  <c r="V598" i="54"/>
  <c r="V640" i="54"/>
  <c r="V388" i="54"/>
  <c r="V745" i="54"/>
  <c r="V535" i="54"/>
  <c r="V514" i="54"/>
  <c r="V367" i="54"/>
  <c r="V346" i="54"/>
  <c r="V724" i="54"/>
  <c r="V556" i="54"/>
  <c r="V472" i="54"/>
  <c r="V451" i="54"/>
  <c r="L48" i="53"/>
  <c r="T619" i="54" l="1"/>
  <c r="T598" i="54"/>
  <c r="T346" i="54"/>
  <c r="T703" i="54"/>
  <c r="T556" i="54"/>
  <c r="T577" i="54"/>
  <c r="T451" i="54"/>
  <c r="T493" i="54"/>
  <c r="T745" i="54"/>
  <c r="T661" i="54"/>
  <c r="T388" i="54"/>
  <c r="T430" i="54"/>
  <c r="T535" i="54"/>
  <c r="T409" i="54"/>
  <c r="T724" i="54"/>
  <c r="T682" i="54"/>
  <c r="T514" i="54"/>
  <c r="T472" i="54"/>
  <c r="O47" i="53"/>
  <c r="T640" i="54"/>
  <c r="T367" i="54"/>
  <c r="K48" i="53"/>
  <c r="R725" i="54"/>
  <c r="R494" i="54"/>
  <c r="R389" i="54"/>
  <c r="R599" i="54"/>
  <c r="R515" i="54"/>
  <c r="R662" i="54"/>
  <c r="R368" i="54"/>
  <c r="R641" i="54"/>
  <c r="R620" i="54"/>
  <c r="R746" i="54"/>
  <c r="R473" i="54"/>
  <c r="R578" i="54"/>
  <c r="R410" i="54"/>
  <c r="R683" i="54"/>
  <c r="R347" i="54"/>
  <c r="R536" i="54"/>
  <c r="R452" i="54"/>
  <c r="R557" i="54"/>
  <c r="M48" i="53"/>
  <c r="N48" i="53" s="1"/>
  <c r="R704" i="54"/>
  <c r="J49" i="53"/>
  <c r="R431" i="54"/>
  <c r="V599" i="54"/>
  <c r="V515" i="54"/>
  <c r="V389" i="54"/>
  <c r="V725" i="54"/>
  <c r="V746" i="54"/>
  <c r="V662" i="54"/>
  <c r="V578" i="54"/>
  <c r="V368" i="54"/>
  <c r="V620" i="54"/>
  <c r="V557" i="54"/>
  <c r="V473" i="54"/>
  <c r="V431" i="54"/>
  <c r="V410" i="54"/>
  <c r="V683" i="54"/>
  <c r="V347" i="54"/>
  <c r="V452" i="54"/>
  <c r="V536" i="54"/>
  <c r="V494" i="54"/>
  <c r="V641" i="54"/>
  <c r="V704" i="54"/>
  <c r="L49" i="53"/>
  <c r="T347" i="54" l="1"/>
  <c r="T536" i="54"/>
  <c r="T473" i="54"/>
  <c r="T368" i="54"/>
  <c r="T620" i="54"/>
  <c r="T662" i="54"/>
  <c r="T578" i="54"/>
  <c r="T410" i="54"/>
  <c r="T431" i="54"/>
  <c r="T746" i="54"/>
  <c r="T494" i="54"/>
  <c r="T515" i="54"/>
  <c r="T683" i="54"/>
  <c r="T599" i="54"/>
  <c r="O48" i="53"/>
  <c r="T389" i="54"/>
  <c r="T452" i="54"/>
  <c r="T641" i="54"/>
  <c r="T725" i="54"/>
  <c r="T704" i="54"/>
  <c r="T557" i="54"/>
  <c r="K49" i="53"/>
  <c r="R579" i="54"/>
  <c r="R684" i="54"/>
  <c r="R369" i="54"/>
  <c r="R537" i="54"/>
  <c r="R726" i="54"/>
  <c r="R747" i="54"/>
  <c r="R390" i="54"/>
  <c r="R663" i="54"/>
  <c r="R558" i="54"/>
  <c r="R474" i="54"/>
  <c r="R411" i="54"/>
  <c r="R453" i="54"/>
  <c r="R621" i="54"/>
  <c r="R432" i="54"/>
  <c r="R600" i="54"/>
  <c r="R495" i="54"/>
  <c r="R348" i="54"/>
  <c r="R705" i="54"/>
  <c r="R516" i="54"/>
  <c r="M49" i="53"/>
  <c r="N49" i="53" s="1"/>
  <c r="J50" i="53"/>
  <c r="R642" i="54"/>
  <c r="V537" i="54"/>
  <c r="V453" i="54"/>
  <c r="V369" i="54"/>
  <c r="V621" i="54"/>
  <c r="V642" i="54"/>
  <c r="V495" i="54"/>
  <c r="V705" i="54"/>
  <c r="V411" i="54"/>
  <c r="V684" i="54"/>
  <c r="V600" i="54"/>
  <c r="V558" i="54"/>
  <c r="V663" i="54"/>
  <c r="V474" i="54"/>
  <c r="V726" i="54"/>
  <c r="V432" i="54"/>
  <c r="V390" i="54"/>
  <c r="V348" i="54"/>
  <c r="V579" i="54"/>
  <c r="V516" i="54"/>
  <c r="V747" i="54"/>
  <c r="L50" i="53"/>
  <c r="T537" i="54" l="1"/>
  <c r="T684" i="54"/>
  <c r="T579" i="54"/>
  <c r="T705" i="54"/>
  <c r="T663" i="54"/>
  <c r="T726" i="54"/>
  <c r="T600" i="54"/>
  <c r="T411" i="54"/>
  <c r="T621" i="54"/>
  <c r="O49" i="53"/>
  <c r="T390" i="54"/>
  <c r="T453" i="54"/>
  <c r="T495" i="54"/>
  <c r="T474" i="54"/>
  <c r="T516" i="54"/>
  <c r="T369" i="54"/>
  <c r="T558" i="54"/>
  <c r="T432" i="54"/>
  <c r="T642" i="54"/>
  <c r="T747" i="54"/>
  <c r="T348" i="54"/>
  <c r="K50" i="53"/>
  <c r="V370" i="54"/>
  <c r="V706" i="54"/>
  <c r="V727" i="54"/>
  <c r="V517" i="54"/>
  <c r="V664" i="54"/>
  <c r="V454" i="54"/>
  <c r="V580" i="54"/>
  <c r="V643" i="54"/>
  <c r="V412" i="54"/>
  <c r="V349" i="54"/>
  <c r="V685" i="54"/>
  <c r="V496" i="54"/>
  <c r="V748" i="54"/>
  <c r="V601" i="54"/>
  <c r="V433" i="54"/>
  <c r="V475" i="54"/>
  <c r="V559" i="54"/>
  <c r="V391" i="54"/>
  <c r="V622" i="54"/>
  <c r="V538" i="54"/>
  <c r="L51" i="53"/>
  <c r="R622" i="54"/>
  <c r="R370" i="54"/>
  <c r="R685" i="54"/>
  <c r="R727" i="54"/>
  <c r="R517" i="54"/>
  <c r="R643" i="54"/>
  <c r="R601" i="54"/>
  <c r="R433" i="54"/>
  <c r="R538" i="54"/>
  <c r="R748" i="54"/>
  <c r="R559" i="54"/>
  <c r="R349" i="54"/>
  <c r="R664" i="54"/>
  <c r="R391" i="54"/>
  <c r="R706" i="54"/>
  <c r="R454" i="54"/>
  <c r="R412" i="54"/>
  <c r="R475" i="54"/>
  <c r="M50" i="53"/>
  <c r="N50" i="53" s="1"/>
  <c r="R580" i="54"/>
  <c r="R496" i="54"/>
  <c r="J51" i="53"/>
  <c r="T412" i="54" l="1"/>
  <c r="T496" i="54"/>
  <c r="O50" i="53"/>
  <c r="T580" i="54"/>
  <c r="T664" i="54"/>
  <c r="T454" i="54"/>
  <c r="T517" i="54"/>
  <c r="T433" i="54"/>
  <c r="T748" i="54"/>
  <c r="T370" i="54"/>
  <c r="T727" i="54"/>
  <c r="T538" i="54"/>
  <c r="T349" i="54"/>
  <c r="T706" i="54"/>
  <c r="T622" i="54"/>
  <c r="T643" i="54"/>
  <c r="T475" i="54"/>
  <c r="T685" i="54"/>
  <c r="T559" i="54"/>
  <c r="T391" i="54"/>
  <c r="T601" i="54"/>
  <c r="K51" i="53"/>
  <c r="R665" i="54"/>
  <c r="R623" i="54"/>
  <c r="R749" i="54"/>
  <c r="R560" i="54"/>
  <c r="R413" i="54"/>
  <c r="R644" i="54"/>
  <c r="R539" i="54"/>
  <c r="R476" i="54"/>
  <c r="R728" i="54"/>
  <c r="R707" i="54"/>
  <c r="R455" i="54"/>
  <c r="R518" i="54"/>
  <c r="R371" i="54"/>
  <c r="R497" i="54"/>
  <c r="R602" i="54"/>
  <c r="R392" i="54"/>
  <c r="M51" i="53"/>
  <c r="N51" i="53" s="1"/>
  <c r="R581" i="54"/>
  <c r="R434" i="54"/>
  <c r="R686" i="54"/>
  <c r="R350" i="54"/>
  <c r="J52" i="53"/>
  <c r="V560" i="54"/>
  <c r="V665" i="54"/>
  <c r="V392" i="54"/>
  <c r="V539" i="54"/>
  <c r="V707" i="54"/>
  <c r="V728" i="54"/>
  <c r="V371" i="54"/>
  <c r="V749" i="54"/>
  <c r="V602" i="54"/>
  <c r="V413" i="54"/>
  <c r="V686" i="54"/>
  <c r="V350" i="54"/>
  <c r="V581" i="54"/>
  <c r="V434" i="54"/>
  <c r="V518" i="54"/>
  <c r="V497" i="54"/>
  <c r="V623" i="54"/>
  <c r="V455" i="54"/>
  <c r="V644" i="54"/>
  <c r="V476" i="54"/>
  <c r="L52" i="53"/>
  <c r="R624" i="54" l="1"/>
  <c r="R561" i="54"/>
  <c r="R519" i="54"/>
  <c r="R540" i="54"/>
  <c r="R414" i="54"/>
  <c r="R687" i="54"/>
  <c r="R498" i="54"/>
  <c r="R435" i="54"/>
  <c r="M52" i="53"/>
  <c r="N52" i="53" s="1"/>
  <c r="R603" i="54"/>
  <c r="R729" i="54"/>
  <c r="R372" i="54"/>
  <c r="R750" i="54"/>
  <c r="R666" i="54"/>
  <c r="R351" i="54"/>
  <c r="R582" i="54"/>
  <c r="R645" i="54"/>
  <c r="R393" i="54"/>
  <c r="R708" i="54"/>
  <c r="R456" i="54"/>
  <c r="J53" i="53"/>
  <c r="R477" i="54"/>
  <c r="T602" i="54"/>
  <c r="T455" i="54"/>
  <c r="T749" i="54"/>
  <c r="T728" i="54"/>
  <c r="T560" i="54"/>
  <c r="T665" i="54"/>
  <c r="T581" i="54"/>
  <c r="T644" i="54"/>
  <c r="T707" i="54"/>
  <c r="T623" i="54"/>
  <c r="T518" i="54"/>
  <c r="T413" i="54"/>
  <c r="T476" i="54"/>
  <c r="O51" i="53"/>
  <c r="T686" i="54"/>
  <c r="T497" i="54"/>
  <c r="T371" i="54"/>
  <c r="T434" i="54"/>
  <c r="T539" i="54"/>
  <c r="T350" i="54"/>
  <c r="K52" i="53"/>
  <c r="T392" i="54"/>
  <c r="V750" i="54"/>
  <c r="V645" i="54"/>
  <c r="V414" i="54"/>
  <c r="V540" i="54"/>
  <c r="V393" i="54"/>
  <c r="V519" i="54"/>
  <c r="V477" i="54"/>
  <c r="V456" i="54"/>
  <c r="V687" i="54"/>
  <c r="V498" i="54"/>
  <c r="V435" i="54"/>
  <c r="V561" i="54"/>
  <c r="V372" i="54"/>
  <c r="V603" i="54"/>
  <c r="V666" i="54"/>
  <c r="V351" i="54"/>
  <c r="V582" i="54"/>
  <c r="V729" i="54"/>
  <c r="V624" i="54"/>
  <c r="V708" i="54"/>
  <c r="L53" i="53"/>
  <c r="R562" i="54" l="1"/>
  <c r="R352" i="54"/>
  <c r="R688" i="54"/>
  <c r="R520" i="54"/>
  <c r="R625" i="54"/>
  <c r="R751" i="54"/>
  <c r="R478" i="54"/>
  <c r="R667" i="54"/>
  <c r="R415" i="54"/>
  <c r="R709" i="54"/>
  <c r="R730" i="54"/>
  <c r="R457" i="54"/>
  <c r="R373" i="54"/>
  <c r="R394" i="54"/>
  <c r="R436" i="54"/>
  <c r="R541" i="54"/>
  <c r="R604" i="54"/>
  <c r="R646" i="54"/>
  <c r="R499" i="54"/>
  <c r="M53" i="53"/>
  <c r="N53" i="53" s="1"/>
  <c r="R583" i="54"/>
  <c r="J54" i="53"/>
  <c r="V709" i="54"/>
  <c r="V562" i="54"/>
  <c r="V457" i="54"/>
  <c r="V688" i="54"/>
  <c r="V499" i="54"/>
  <c r="V583" i="54"/>
  <c r="V478" i="54"/>
  <c r="V625" i="54"/>
  <c r="V436" i="54"/>
  <c r="V604" i="54"/>
  <c r="V646" i="54"/>
  <c r="V541" i="54"/>
  <c r="V373" i="54"/>
  <c r="V352" i="54"/>
  <c r="V415" i="54"/>
  <c r="V751" i="54"/>
  <c r="V394" i="54"/>
  <c r="V520" i="54"/>
  <c r="V730" i="54"/>
  <c r="V667" i="54"/>
  <c r="L54" i="53"/>
  <c r="T750" i="54"/>
  <c r="T561" i="54"/>
  <c r="T624" i="54"/>
  <c r="T666" i="54"/>
  <c r="T603" i="54"/>
  <c r="T645" i="54"/>
  <c r="T582" i="54"/>
  <c r="T498" i="54"/>
  <c r="T393" i="54"/>
  <c r="T540" i="54"/>
  <c r="O52" i="53"/>
  <c r="T351" i="54"/>
  <c r="T477" i="54"/>
  <c r="T456" i="54"/>
  <c r="T729" i="54"/>
  <c r="T519" i="54"/>
  <c r="T435" i="54"/>
  <c r="T414" i="54"/>
  <c r="T708" i="54"/>
  <c r="T372" i="54"/>
  <c r="T687" i="54"/>
  <c r="K53" i="53"/>
  <c r="V710" i="54" l="1"/>
  <c r="V584" i="54"/>
  <c r="V542" i="54"/>
  <c r="V731" i="54"/>
  <c r="V374" i="54"/>
  <c r="V395" i="54"/>
  <c r="V626" i="54"/>
  <c r="V437" i="54"/>
  <c r="V752" i="54"/>
  <c r="V668" i="54"/>
  <c r="V647" i="54"/>
  <c r="V605" i="54"/>
  <c r="V479" i="54"/>
  <c r="V500" i="54"/>
  <c r="V521" i="54"/>
  <c r="V689" i="54"/>
  <c r="V458" i="54"/>
  <c r="V353" i="54"/>
  <c r="V563" i="54"/>
  <c r="V416" i="54"/>
  <c r="L55" i="53"/>
  <c r="R374" i="54"/>
  <c r="R689" i="54"/>
  <c r="R437" i="54"/>
  <c r="R584" i="54"/>
  <c r="R731" i="54"/>
  <c r="R626" i="54"/>
  <c r="R668" i="54"/>
  <c r="R542" i="54"/>
  <c r="R563" i="54"/>
  <c r="R521" i="54"/>
  <c r="R353" i="54"/>
  <c r="R647" i="54"/>
  <c r="R500" i="54"/>
  <c r="R416" i="54"/>
  <c r="R605" i="54"/>
  <c r="R710" i="54"/>
  <c r="M54" i="53"/>
  <c r="N54" i="53" s="1"/>
  <c r="R458" i="54"/>
  <c r="R395" i="54"/>
  <c r="R479" i="54"/>
  <c r="R752" i="54"/>
  <c r="J55" i="53"/>
  <c r="O53" i="53"/>
  <c r="T352" i="54"/>
  <c r="T436" i="54"/>
  <c r="T730" i="54"/>
  <c r="T583" i="54"/>
  <c r="T751" i="54"/>
  <c r="T625" i="54"/>
  <c r="T373" i="54"/>
  <c r="T646" i="54"/>
  <c r="T604" i="54"/>
  <c r="T478" i="54"/>
  <c r="T688" i="54"/>
  <c r="T667" i="54"/>
  <c r="T541" i="54"/>
  <c r="T499" i="54"/>
  <c r="T457" i="54"/>
  <c r="T394" i="54"/>
  <c r="T520" i="54"/>
  <c r="T709" i="54"/>
  <c r="T415" i="54"/>
  <c r="T562" i="54"/>
  <c r="K54" i="53"/>
  <c r="T395" i="54" l="1"/>
  <c r="T353" i="54"/>
  <c r="T500" i="54"/>
  <c r="T731" i="54"/>
  <c r="T584" i="54"/>
  <c r="T710" i="54"/>
  <c r="T416" i="54"/>
  <c r="T647" i="54"/>
  <c r="T458" i="54"/>
  <c r="O54" i="53"/>
  <c r="T626" i="54"/>
  <c r="T437" i="54"/>
  <c r="T521" i="54"/>
  <c r="T752" i="54"/>
  <c r="T689" i="54"/>
  <c r="T668" i="54"/>
  <c r="T605" i="54"/>
  <c r="T479" i="54"/>
  <c r="T542" i="54"/>
  <c r="T374" i="54"/>
  <c r="T563" i="54"/>
  <c r="K55" i="53"/>
  <c r="R522" i="54"/>
  <c r="R396" i="54"/>
  <c r="R606" i="54"/>
  <c r="R753" i="54"/>
  <c r="R585" i="54"/>
  <c r="R711" i="54"/>
  <c r="R543" i="54"/>
  <c r="R480" i="54"/>
  <c r="R627" i="54"/>
  <c r="M55" i="53"/>
  <c r="N55" i="53" s="1"/>
  <c r="R501" i="54"/>
  <c r="R564" i="54"/>
  <c r="R438" i="54"/>
  <c r="R648" i="54"/>
  <c r="R459" i="54"/>
  <c r="R354" i="54"/>
  <c r="R417" i="54"/>
  <c r="R669" i="54"/>
  <c r="R375" i="54"/>
  <c r="J56" i="53"/>
  <c r="R732" i="54"/>
  <c r="R690" i="54"/>
  <c r="V459" i="54"/>
  <c r="V543" i="54"/>
  <c r="V396" i="54"/>
  <c r="V711" i="54"/>
  <c r="V375" i="54"/>
  <c r="V732" i="54"/>
  <c r="V480" i="54"/>
  <c r="V354" i="54"/>
  <c r="V564" i="54"/>
  <c r="V753" i="54"/>
  <c r="V669" i="54"/>
  <c r="V690" i="54"/>
  <c r="V606" i="54"/>
  <c r="V501" i="54"/>
  <c r="V522" i="54"/>
  <c r="V438" i="54"/>
  <c r="V417" i="54"/>
  <c r="V627" i="54"/>
  <c r="V648" i="54"/>
  <c r="V585" i="54"/>
  <c r="L56" i="53"/>
  <c r="V355" i="54" l="1"/>
  <c r="V691" i="54"/>
  <c r="V460" i="54"/>
  <c r="V586" i="54"/>
  <c r="V670" i="54"/>
  <c r="V607" i="54"/>
  <c r="V733" i="54"/>
  <c r="V565" i="54"/>
  <c r="V754" i="54"/>
  <c r="V712" i="54"/>
  <c r="V418" i="54"/>
  <c r="V502" i="54"/>
  <c r="V649" i="54"/>
  <c r="V481" i="54"/>
  <c r="L57" i="53"/>
  <c r="V628" i="54"/>
  <c r="V439" i="54"/>
  <c r="V544" i="54"/>
  <c r="V523" i="54"/>
  <c r="V397" i="54"/>
  <c r="V376" i="54"/>
  <c r="R586" i="54"/>
  <c r="R523" i="54"/>
  <c r="R649" i="54"/>
  <c r="R439" i="54"/>
  <c r="R565" i="54"/>
  <c r="R691" i="54"/>
  <c r="R502" i="54"/>
  <c r="R376" i="54"/>
  <c r="R460" i="54"/>
  <c r="R481" i="54"/>
  <c r="R754" i="54"/>
  <c r="R544" i="54"/>
  <c r="R607" i="54"/>
  <c r="R733" i="54"/>
  <c r="R355" i="54"/>
  <c r="R628" i="54"/>
  <c r="J57" i="53"/>
  <c r="R670" i="54"/>
  <c r="R397" i="54"/>
  <c r="M56" i="53"/>
  <c r="N56" i="53" s="1"/>
  <c r="R712" i="54"/>
  <c r="R418" i="54"/>
  <c r="T501" i="54"/>
  <c r="T480" i="54"/>
  <c r="T543" i="54"/>
  <c r="T522" i="54"/>
  <c r="T669" i="54"/>
  <c r="T564" i="54"/>
  <c r="T417" i="54"/>
  <c r="T648" i="54"/>
  <c r="T438" i="54"/>
  <c r="T732" i="54"/>
  <c r="T396" i="54"/>
  <c r="T753" i="54"/>
  <c r="T354" i="54"/>
  <c r="T627" i="54"/>
  <c r="T585" i="54"/>
  <c r="T459" i="54"/>
  <c r="T690" i="54"/>
  <c r="K56" i="53"/>
  <c r="T606" i="54"/>
  <c r="O55" i="53"/>
  <c r="T375" i="54"/>
  <c r="T711" i="54"/>
  <c r="T418" i="54" l="1"/>
  <c r="T544" i="54"/>
  <c r="T565" i="54"/>
  <c r="T649" i="54"/>
  <c r="T502" i="54"/>
  <c r="T481" i="54"/>
  <c r="T754" i="54"/>
  <c r="T439" i="54"/>
  <c r="T460" i="54"/>
  <c r="T712" i="54"/>
  <c r="T355" i="54"/>
  <c r="T691" i="54"/>
  <c r="T523" i="54"/>
  <c r="O56" i="53"/>
  <c r="T586" i="54"/>
  <c r="T397" i="54"/>
  <c r="T607" i="54"/>
  <c r="T376" i="54"/>
  <c r="T733" i="54"/>
  <c r="T628" i="54"/>
  <c r="T670" i="54"/>
  <c r="K57" i="53"/>
  <c r="V755" i="54"/>
  <c r="V545" i="54"/>
  <c r="V629" i="54"/>
  <c r="V650" i="54"/>
  <c r="V587" i="54"/>
  <c r="V713" i="54"/>
  <c r="V692" i="54"/>
  <c r="V671" i="54"/>
  <c r="V734" i="54"/>
  <c r="V356" i="54"/>
  <c r="V440" i="54"/>
  <c r="V482" i="54"/>
  <c r="V461" i="54"/>
  <c r="V608" i="54"/>
  <c r="V398" i="54"/>
  <c r="V377" i="54"/>
  <c r="V503" i="54"/>
  <c r="V566" i="54"/>
  <c r="L58" i="53"/>
  <c r="V524" i="54"/>
  <c r="V419" i="54"/>
  <c r="R377" i="54"/>
  <c r="R755" i="54"/>
  <c r="R587" i="54"/>
  <c r="R356" i="54"/>
  <c r="R524" i="54"/>
  <c r="R440" i="54"/>
  <c r="R461" i="54"/>
  <c r="R734" i="54"/>
  <c r="R545" i="54"/>
  <c r="R608" i="54"/>
  <c r="R671" i="54"/>
  <c r="R482" i="54"/>
  <c r="R398" i="54"/>
  <c r="R419" i="54"/>
  <c r="R650" i="54"/>
  <c r="R629" i="54"/>
  <c r="R692" i="54"/>
  <c r="R566" i="54"/>
  <c r="M57" i="53"/>
  <c r="N57" i="53" s="1"/>
  <c r="R713" i="54"/>
  <c r="R503" i="54"/>
  <c r="J58" i="53"/>
  <c r="R399" i="54" l="1"/>
  <c r="R651" i="54"/>
  <c r="R441" i="54"/>
  <c r="R378" i="54"/>
  <c r="R714" i="54"/>
  <c r="R630" i="54"/>
  <c r="M58" i="53"/>
  <c r="N58" i="53" s="1"/>
  <c r="R567" i="54"/>
  <c r="R420" i="54"/>
  <c r="R735" i="54"/>
  <c r="R609" i="54"/>
  <c r="R462" i="54"/>
  <c r="R588" i="54"/>
  <c r="R672" i="54"/>
  <c r="R483" i="54"/>
  <c r="R504" i="54"/>
  <c r="R546" i="54"/>
  <c r="R357" i="54"/>
  <c r="R756" i="54"/>
  <c r="R693" i="54"/>
  <c r="R525" i="54"/>
  <c r="J59" i="53"/>
  <c r="T461" i="54"/>
  <c r="T503" i="54"/>
  <c r="O57" i="53"/>
  <c r="T524" i="54"/>
  <c r="T692" i="54"/>
  <c r="T755" i="54"/>
  <c r="T377" i="54"/>
  <c r="T545" i="54"/>
  <c r="T587" i="54"/>
  <c r="T734" i="54"/>
  <c r="T671" i="54"/>
  <c r="T356" i="54"/>
  <c r="T440" i="54"/>
  <c r="T608" i="54"/>
  <c r="T398" i="54"/>
  <c r="T713" i="54"/>
  <c r="T419" i="54"/>
  <c r="T650" i="54"/>
  <c r="T629" i="54"/>
  <c r="K58" i="53"/>
  <c r="T566" i="54"/>
  <c r="T482" i="54"/>
  <c r="V735" i="54"/>
  <c r="V525" i="54"/>
  <c r="V630" i="54"/>
  <c r="V756" i="54"/>
  <c r="V462" i="54"/>
  <c r="V441" i="54"/>
  <c r="V378" i="54"/>
  <c r="V357" i="54"/>
  <c r="V399" i="54"/>
  <c r="V420" i="54"/>
  <c r="V651" i="54"/>
  <c r="V714" i="54"/>
  <c r="V588" i="54"/>
  <c r="V693" i="54"/>
  <c r="V672" i="54"/>
  <c r="V483" i="54"/>
  <c r="V546" i="54"/>
  <c r="V567" i="54"/>
  <c r="V609" i="54"/>
  <c r="L59" i="53"/>
  <c r="V504" i="54"/>
  <c r="V442" i="54" l="1"/>
  <c r="V652" i="54"/>
  <c r="V610" i="54"/>
  <c r="V589" i="54"/>
  <c r="V400" i="54"/>
  <c r="V484" i="54"/>
  <c r="V379" i="54"/>
  <c r="V421" i="54"/>
  <c r="V673" i="54"/>
  <c r="V526" i="54"/>
  <c r="V757" i="54"/>
  <c r="V631" i="54"/>
  <c r="V505" i="54"/>
  <c r="V568" i="54"/>
  <c r="V358" i="54"/>
  <c r="V463" i="54"/>
  <c r="V715" i="54"/>
  <c r="V736" i="54"/>
  <c r="V694" i="54"/>
  <c r="L60" i="53"/>
  <c r="V547" i="54"/>
  <c r="R673" i="54"/>
  <c r="R631" i="54"/>
  <c r="R547" i="54"/>
  <c r="R736" i="54"/>
  <c r="R610" i="54"/>
  <c r="M59" i="53"/>
  <c r="N59" i="53" s="1"/>
  <c r="R694" i="54"/>
  <c r="R379" i="54"/>
  <c r="R715" i="54"/>
  <c r="R568" i="54"/>
  <c r="R526" i="54"/>
  <c r="R484" i="54"/>
  <c r="R400" i="54"/>
  <c r="R442" i="54"/>
  <c r="R421" i="54"/>
  <c r="R463" i="54"/>
  <c r="R589" i="54"/>
  <c r="R652" i="54"/>
  <c r="R757" i="54"/>
  <c r="R358" i="54"/>
  <c r="R505" i="54"/>
  <c r="J60" i="53"/>
  <c r="T735" i="54"/>
  <c r="O58" i="53"/>
  <c r="T756" i="54"/>
  <c r="T378" i="54"/>
  <c r="T441" i="54"/>
  <c r="T357" i="54"/>
  <c r="T567" i="54"/>
  <c r="T588" i="54"/>
  <c r="T546" i="54"/>
  <c r="T525" i="54"/>
  <c r="T462" i="54"/>
  <c r="T651" i="54"/>
  <c r="T672" i="54"/>
  <c r="T420" i="54"/>
  <c r="T399" i="54"/>
  <c r="T714" i="54"/>
  <c r="T630" i="54"/>
  <c r="T693" i="54"/>
  <c r="T609" i="54"/>
  <c r="K59" i="53"/>
  <c r="T483" i="54"/>
  <c r="T504" i="54"/>
  <c r="R674" i="54" l="1"/>
  <c r="M60" i="53"/>
  <c r="N60" i="53" s="1"/>
  <c r="R569" i="54"/>
  <c r="R695" i="54"/>
  <c r="R716" i="54"/>
  <c r="R527" i="54"/>
  <c r="R548" i="54"/>
  <c r="R590" i="54"/>
  <c r="R443" i="54"/>
  <c r="R758" i="54"/>
  <c r="R464" i="54"/>
  <c r="R737" i="54"/>
  <c r="R401" i="54"/>
  <c r="J61" i="53"/>
  <c r="N67" i="53" s="1"/>
  <c r="R506" i="54"/>
  <c r="R653" i="54"/>
  <c r="R359" i="54"/>
  <c r="R632" i="54"/>
  <c r="R422" i="54"/>
  <c r="R611" i="54"/>
  <c r="R485" i="54"/>
  <c r="R380" i="54"/>
  <c r="V611" i="54"/>
  <c r="V695" i="54"/>
  <c r="V443" i="54"/>
  <c r="V653" i="54"/>
  <c r="V758" i="54"/>
  <c r="V632" i="54"/>
  <c r="V548" i="54"/>
  <c r="V506" i="54"/>
  <c r="V422" i="54"/>
  <c r="V359" i="54"/>
  <c r="V527" i="54"/>
  <c r="V716" i="54"/>
  <c r="L61" i="53"/>
  <c r="P67" i="53" s="1"/>
  <c r="V485" i="54"/>
  <c r="V590" i="54"/>
  <c r="V674" i="54"/>
  <c r="V464" i="54"/>
  <c r="V737" i="54"/>
  <c r="V380" i="54"/>
  <c r="V569" i="54"/>
  <c r="V401" i="54"/>
  <c r="T526" i="54"/>
  <c r="T610" i="54"/>
  <c r="T736" i="54"/>
  <c r="T757" i="54"/>
  <c r="T442" i="54"/>
  <c r="T694" i="54"/>
  <c r="T568" i="54"/>
  <c r="T715" i="54"/>
  <c r="T358" i="54"/>
  <c r="T505" i="54"/>
  <c r="T463" i="54"/>
  <c r="T673" i="54"/>
  <c r="T547" i="54"/>
  <c r="K60" i="53"/>
  <c r="T421" i="54"/>
  <c r="T589" i="54"/>
  <c r="T631" i="54"/>
  <c r="O59" i="53"/>
  <c r="T652" i="54"/>
  <c r="T400" i="54"/>
  <c r="T379" i="54"/>
  <c r="T484" i="54"/>
  <c r="T67" i="53" l="1"/>
  <c r="T78" i="53" s="1"/>
  <c r="A4" i="57" s="1"/>
  <c r="N77" i="53"/>
  <c r="T737" i="54"/>
  <c r="T506" i="54"/>
  <c r="T464" i="54"/>
  <c r="T443" i="54"/>
  <c r="T569" i="54"/>
  <c r="T401" i="54"/>
  <c r="T674" i="54"/>
  <c r="T758" i="54"/>
  <c r="O60" i="53"/>
  <c r="T527" i="54"/>
  <c r="T590" i="54"/>
  <c r="T548" i="54"/>
  <c r="T653" i="54"/>
  <c r="T422" i="54"/>
  <c r="T485" i="54"/>
  <c r="T695" i="54"/>
  <c r="T359" i="54"/>
  <c r="T632" i="54"/>
  <c r="T611" i="54"/>
  <c r="T380" i="54"/>
  <c r="K61" i="53"/>
  <c r="T716" i="54"/>
  <c r="P77" i="53"/>
  <c r="V67" i="53"/>
  <c r="V78" i="53" s="1"/>
  <c r="C4" i="57" s="1"/>
  <c r="O61" i="53" l="1"/>
  <c r="O67" i="53"/>
  <c r="I16" i="57"/>
  <c r="K21" i="57"/>
  <c r="M21" i="57"/>
  <c r="M13" i="57"/>
  <c r="I29" i="57"/>
  <c r="I14" i="57"/>
  <c r="K27" i="57"/>
  <c r="K26" i="57"/>
  <c r="K18" i="57"/>
  <c r="K10" i="57"/>
  <c r="K28" i="57"/>
  <c r="K25" i="57"/>
  <c r="M17" i="57"/>
  <c r="M27" i="57"/>
  <c r="K17" i="57"/>
  <c r="I22" i="57"/>
  <c r="I11" i="57"/>
  <c r="K22" i="57"/>
  <c r="I25" i="57"/>
  <c r="K24" i="57"/>
  <c r="K12" i="57"/>
  <c r="M20" i="57"/>
  <c r="K19" i="57"/>
  <c r="I12" i="57"/>
  <c r="K11" i="57"/>
  <c r="I26" i="57"/>
  <c r="K15" i="57"/>
  <c r="M10" i="57"/>
  <c r="I18" i="57"/>
  <c r="I21" i="57"/>
  <c r="M14" i="57"/>
  <c r="M19" i="57"/>
  <c r="I17" i="57"/>
  <c r="I19" i="57"/>
  <c r="I20" i="57"/>
  <c r="M23" i="57"/>
  <c r="M9" i="57"/>
  <c r="M25" i="57"/>
  <c r="M18" i="57"/>
  <c r="K23" i="57"/>
  <c r="M11" i="57"/>
  <c r="I10" i="57"/>
  <c r="K16" i="57"/>
  <c r="M16" i="57"/>
  <c r="M26" i="57"/>
  <c r="I24" i="57"/>
  <c r="M24" i="57"/>
  <c r="M15" i="57"/>
  <c r="I27" i="57"/>
  <c r="I23" i="57"/>
  <c r="K9" i="57"/>
  <c r="M12" i="57"/>
  <c r="I28" i="57"/>
  <c r="I13" i="57"/>
  <c r="M22" i="57"/>
  <c r="K13" i="57"/>
  <c r="I15" i="57"/>
  <c r="M29" i="57"/>
  <c r="K20" i="57"/>
  <c r="K29" i="57"/>
  <c r="M28" i="57"/>
  <c r="I9" i="57"/>
  <c r="K14" i="57"/>
  <c r="U67" i="53" l="1"/>
  <c r="U78" i="53" s="1"/>
  <c r="B4" i="57" s="1"/>
  <c r="O77" i="53"/>
</calcChain>
</file>

<file path=xl/sharedStrings.xml><?xml version="1.0" encoding="utf-8"?>
<sst xmlns="http://schemas.openxmlformats.org/spreadsheetml/2006/main" count="8831" uniqueCount="883">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</sst>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7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0" fillId="0" borderId="0" xfId="0" applyFill="1" applyBorder="1"/>
    <xf numFmtId="0" fontId="7" fillId="0" borderId="32" xfId="4" applyFill="1" applyBorder="1">
      <alignment vertical="top" wrapText="1"/>
    </xf>
    <xf numFmtId="0" fontId="7" fillId="0" borderId="4" xfId="4" applyNumberFormat="1">
      <alignment vertical="top" wrapText="1"/>
    </xf>
    <xf numFmtId="177" fontId="1" fillId="7" borderId="4" xfId="7" applyNumberFormat="1">
      <alignment horizontal="center" vertical="center" wrapText="1"/>
    </xf>
    <xf numFmtId="0" fontId="15" fillId="0" borderId="0" xfId="12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386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387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388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23" t="s">
        <v>8</v>
      </c>
      <c r="E8" s="124"/>
    </row>
    <row r="9" spans="2:5" x14ac:dyDescent="0.2">
      <c r="B9" s="7"/>
      <c r="C9" s="8"/>
      <c r="D9" s="123"/>
      <c r="E9" s="124"/>
    </row>
    <row r="10" spans="2:5" x14ac:dyDescent="0.2">
      <c r="B10" s="9"/>
      <c r="C10" s="8"/>
      <c r="D10" s="123"/>
      <c r="E10" s="124"/>
    </row>
    <row r="11" spans="2:5" x14ac:dyDescent="0.2">
      <c r="B11" s="9"/>
      <c r="C11" s="8"/>
      <c r="D11" s="123"/>
      <c r="E11" s="124"/>
    </row>
    <row r="12" spans="2:5" x14ac:dyDescent="0.2">
      <c r="B12" s="9"/>
      <c r="C12" s="8"/>
      <c r="D12" s="123"/>
      <c r="E12" s="124"/>
    </row>
    <row r="13" spans="2:5" x14ac:dyDescent="0.2">
      <c r="B13" s="9"/>
      <c r="C13" s="8"/>
      <c r="D13" s="123"/>
      <c r="E13" s="124"/>
    </row>
    <row r="14" spans="2:5" x14ac:dyDescent="0.2">
      <c r="B14" s="9"/>
      <c r="C14" s="8"/>
      <c r="D14" s="123"/>
      <c r="E14" s="124"/>
    </row>
    <row r="15" spans="2:5" x14ac:dyDescent="0.2">
      <c r="B15" s="9"/>
      <c r="C15" s="8"/>
      <c r="D15" s="123"/>
      <c r="E15" s="124"/>
    </row>
    <row r="16" spans="2:5" x14ac:dyDescent="0.2">
      <c r="B16" s="9"/>
      <c r="C16" s="8"/>
      <c r="D16" s="123"/>
      <c r="E16" s="124"/>
    </row>
    <row r="17" spans="2:5" x14ac:dyDescent="0.2">
      <c r="B17" s="9"/>
      <c r="C17" s="8"/>
      <c r="D17" s="123"/>
      <c r="E17" s="124"/>
    </row>
    <row r="18" spans="2:5" x14ac:dyDescent="0.2">
      <c r="B18" s="9"/>
      <c r="C18" s="8"/>
      <c r="D18" s="123"/>
      <c r="E18" s="124"/>
    </row>
    <row r="19" spans="2:5" x14ac:dyDescent="0.2">
      <c r="B19" s="9"/>
      <c r="C19" s="8"/>
      <c r="D19" s="123"/>
      <c r="E19" s="124"/>
    </row>
    <row r="20" spans="2:5" x14ac:dyDescent="0.2">
      <c r="B20" s="9"/>
      <c r="C20" s="8"/>
      <c r="D20" s="123"/>
      <c r="E20" s="124"/>
    </row>
    <row r="21" spans="2:5" x14ac:dyDescent="0.2">
      <c r="B21" s="9"/>
      <c r="C21" s="8"/>
      <c r="D21" s="123"/>
      <c r="E21" s="124"/>
    </row>
    <row r="22" spans="2:5" x14ac:dyDescent="0.2">
      <c r="B22" s="9"/>
      <c r="C22" s="8"/>
      <c r="D22" s="123"/>
      <c r="E22" s="124"/>
    </row>
    <row r="23" spans="2:5" x14ac:dyDescent="0.2">
      <c r="B23" s="9"/>
      <c r="C23" s="8"/>
      <c r="D23" s="123"/>
      <c r="E23" s="124"/>
    </row>
    <row r="24" spans="2:5" x14ac:dyDescent="0.2">
      <c r="B24" s="9"/>
      <c r="C24" s="8"/>
      <c r="D24" s="123"/>
      <c r="E24" s="124"/>
    </row>
    <row r="25" spans="2:5" x14ac:dyDescent="0.2">
      <c r="B25" s="9"/>
      <c r="C25" s="8"/>
      <c r="D25" s="123"/>
      <c r="E25" s="124"/>
    </row>
    <row r="26" spans="2:5" x14ac:dyDescent="0.2">
      <c r="B26" s="9"/>
      <c r="C26" s="8"/>
      <c r="D26" s="123"/>
      <c r="E26" s="124"/>
    </row>
    <row r="27" spans="2:5" x14ac:dyDescent="0.2">
      <c r="B27" s="9"/>
      <c r="C27" s="8"/>
      <c r="D27" s="123"/>
      <c r="E27" s="124"/>
    </row>
    <row r="28" spans="2:5" ht="18" thickBot="1" x14ac:dyDescent="0.25">
      <c r="B28" s="10"/>
      <c r="C28" s="11"/>
      <c r="D28" s="125"/>
      <c r="E28" s="126"/>
    </row>
    <row r="30" spans="2:5" x14ac:dyDescent="0.2">
      <c r="B30" s="127" t="s">
        <v>9</v>
      </c>
      <c r="C30" s="127"/>
      <c r="D30" s="127"/>
      <c r="E30" s="12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9" t="s">
        <v>519</v>
      </c>
      <c r="B2" s="129"/>
      <c r="C2" s="129"/>
    </row>
    <row r="3" spans="1:41" ht="17.25" x14ac:dyDescent="0.2">
      <c r="A3" s="13" t="s">
        <v>520</v>
      </c>
      <c r="B3" s="13" t="s">
        <v>521</v>
      </c>
      <c r="C3" s="13" t="s">
        <v>522</v>
      </c>
    </row>
    <row r="4" spans="1:41" x14ac:dyDescent="0.2">
      <c r="A4" s="16">
        <f>新属性投放!T78</f>
        <v>7983</v>
      </c>
      <c r="B4" s="16">
        <f>新属性投放!U78</f>
        <v>3965</v>
      </c>
      <c r="C4" s="16">
        <f>新属性投放!V78</f>
        <v>42126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534</v>
      </c>
      <c r="B8" s="13" t="s">
        <v>535</v>
      </c>
      <c r="C8" s="13" t="s">
        <v>536</v>
      </c>
      <c r="D8" s="13" t="s">
        <v>520</v>
      </c>
      <c r="E8" s="13" t="s">
        <v>521</v>
      </c>
      <c r="F8" s="13" t="s">
        <v>522</v>
      </c>
      <c r="G8" s="13" t="s">
        <v>543</v>
      </c>
      <c r="H8" s="13"/>
      <c r="I8" s="13" t="s">
        <v>537</v>
      </c>
      <c r="J8" s="13"/>
      <c r="K8" s="13" t="s">
        <v>539</v>
      </c>
      <c r="L8" s="13"/>
      <c r="M8" s="13" t="s">
        <v>541</v>
      </c>
      <c r="N8" s="13" t="s">
        <v>571</v>
      </c>
      <c r="O8" s="13" t="s">
        <v>592</v>
      </c>
      <c r="P8" s="13" t="s">
        <v>593</v>
      </c>
      <c r="Q8" s="13" t="s">
        <v>594</v>
      </c>
      <c r="R8" s="13" t="s">
        <v>595</v>
      </c>
      <c r="S8" s="13" t="s">
        <v>596</v>
      </c>
      <c r="T8" s="13" t="s">
        <v>597</v>
      </c>
      <c r="U8" s="13" t="s">
        <v>598</v>
      </c>
      <c r="V8" s="13" t="s">
        <v>599</v>
      </c>
      <c r="W8" s="13" t="s">
        <v>600</v>
      </c>
      <c r="X8" s="13" t="s">
        <v>601</v>
      </c>
      <c r="Y8" s="13" t="s">
        <v>602</v>
      </c>
      <c r="Z8" s="13" t="s">
        <v>603</v>
      </c>
      <c r="AA8" s="13" t="s">
        <v>604</v>
      </c>
      <c r="AB8" s="13" t="s">
        <v>605</v>
      </c>
      <c r="AC8" s="13" t="s">
        <v>606</v>
      </c>
      <c r="AD8" s="13" t="s">
        <v>645</v>
      </c>
      <c r="AK8" s="13" t="s">
        <v>651</v>
      </c>
      <c r="AL8" s="13" t="s">
        <v>654</v>
      </c>
      <c r="AM8" s="13" t="s">
        <v>656</v>
      </c>
      <c r="AN8" s="13" t="s">
        <v>652</v>
      </c>
      <c r="AO8" s="13" t="s">
        <v>653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INDEX(卡牌属性!$G$5:$G$41,MATCH(专属武器!A9,卡牌属性!$A$5:$A$41,0))</f>
        <v>1.5</v>
      </c>
      <c r="H9" s="15" t="s">
        <v>538</v>
      </c>
      <c r="I9" s="15">
        <f>INT(A$4*D9*$G9)</f>
        <v>17961</v>
      </c>
      <c r="J9" s="15" t="s">
        <v>540</v>
      </c>
      <c r="K9" s="15">
        <f>INT(A$4*E9*$G9)</f>
        <v>8980</v>
      </c>
      <c r="L9" s="15" t="s">
        <v>542</v>
      </c>
      <c r="M9" s="15">
        <f>INT(A$4*F9*$G9)</f>
        <v>8980</v>
      </c>
      <c r="N9" s="15" t="s">
        <v>569</v>
      </c>
      <c r="O9" s="15" t="s">
        <v>607</v>
      </c>
      <c r="P9" s="15" t="s">
        <v>608</v>
      </c>
      <c r="Q9" s="15"/>
      <c r="R9" s="15" t="s">
        <v>609</v>
      </c>
      <c r="S9" s="15" t="s">
        <v>610</v>
      </c>
      <c r="T9" s="15" t="s">
        <v>611</v>
      </c>
      <c r="U9" s="15" t="s">
        <v>612</v>
      </c>
      <c r="V9" s="15" t="s">
        <v>613</v>
      </c>
      <c r="W9" s="15" t="s">
        <v>614</v>
      </c>
      <c r="X9" s="15" t="s">
        <v>609</v>
      </c>
      <c r="Y9" s="15" t="s">
        <v>610</v>
      </c>
      <c r="Z9" s="15" t="s">
        <v>611</v>
      </c>
      <c r="AA9" s="15" t="s">
        <v>612</v>
      </c>
      <c r="AB9" s="15" t="s">
        <v>613</v>
      </c>
      <c r="AC9" s="15" t="s">
        <v>614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INDEX(卡牌属性!$G$5:$G$41,MATCH(专属武器!A10,卡牌属性!$A$5:$A$41,0))</f>
        <v>1.1499999999999999</v>
      </c>
      <c r="H10" s="15" t="s">
        <v>538</v>
      </c>
      <c r="I10" s="15">
        <f t="shared" ref="I10:I29" si="2">INT(A$4*D10*$G10)</f>
        <v>4590</v>
      </c>
      <c r="J10" s="15" t="s">
        <v>540</v>
      </c>
      <c r="K10" s="15">
        <f t="shared" ref="K10:K29" si="3">INT(A$4*E10*$G10)</f>
        <v>11475</v>
      </c>
      <c r="L10" s="15" t="s">
        <v>542</v>
      </c>
      <c r="M10" s="15">
        <f t="shared" ref="M10:M29" si="4">INT(A$4*F10*$G10)</f>
        <v>11475</v>
      </c>
      <c r="N10" s="15" t="s">
        <v>572</v>
      </c>
      <c r="O10" s="15" t="s">
        <v>607</v>
      </c>
      <c r="P10" s="15" t="s">
        <v>608</v>
      </c>
      <c r="Q10" s="15"/>
      <c r="R10" s="15" t="s">
        <v>615</v>
      </c>
      <c r="S10" s="15" t="s">
        <v>616</v>
      </c>
      <c r="T10" s="15" t="s">
        <v>617</v>
      </c>
      <c r="U10" s="15" t="s">
        <v>616</v>
      </c>
      <c r="V10" s="15" t="s">
        <v>612</v>
      </c>
      <c r="W10" s="15" t="s">
        <v>609</v>
      </c>
      <c r="X10" s="15" t="s">
        <v>615</v>
      </c>
      <c r="Y10" s="15" t="s">
        <v>616</v>
      </c>
      <c r="Z10" s="15" t="s">
        <v>617</v>
      </c>
      <c r="AA10" s="15" t="s">
        <v>616</v>
      </c>
      <c r="AB10" s="15" t="s">
        <v>612</v>
      </c>
      <c r="AC10" s="15" t="s">
        <v>609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INDEX(卡牌属性!$G$5:$G$41,MATCH(专属武器!A11,卡牌属性!$A$5:$A$41,0))</f>
        <v>1.1499999999999999</v>
      </c>
      <c r="H11" s="15" t="s">
        <v>538</v>
      </c>
      <c r="I11" s="15">
        <f t="shared" si="2"/>
        <v>16524</v>
      </c>
      <c r="J11" s="15" t="s">
        <v>540</v>
      </c>
      <c r="K11" s="15">
        <f t="shared" si="3"/>
        <v>6426</v>
      </c>
      <c r="L11" s="15" t="s">
        <v>542</v>
      </c>
      <c r="M11" s="15">
        <f t="shared" si="4"/>
        <v>4590</v>
      </c>
      <c r="N11" s="15" t="s">
        <v>573</v>
      </c>
      <c r="O11" s="15" t="s">
        <v>607</v>
      </c>
      <c r="P11" s="15" t="s">
        <v>608</v>
      </c>
      <c r="Q11" s="15"/>
      <c r="R11" s="15" t="s">
        <v>618</v>
      </c>
      <c r="S11" s="15" t="s">
        <v>616</v>
      </c>
      <c r="T11" s="15" t="s">
        <v>620</v>
      </c>
      <c r="U11" s="15" t="s">
        <v>621</v>
      </c>
      <c r="V11" s="15" t="s">
        <v>612</v>
      </c>
      <c r="W11" s="15" t="s">
        <v>622</v>
      </c>
      <c r="X11" s="15" t="s">
        <v>618</v>
      </c>
      <c r="Y11" s="15" t="s">
        <v>616</v>
      </c>
      <c r="Z11" s="15" t="s">
        <v>620</v>
      </c>
      <c r="AA11" s="15" t="s">
        <v>621</v>
      </c>
      <c r="AB11" s="15" t="s">
        <v>612</v>
      </c>
      <c r="AC11" s="15" t="s">
        <v>622</v>
      </c>
      <c r="AD11" s="15">
        <v>130300309</v>
      </c>
      <c r="AF11" s="17" t="s">
        <v>643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INDEX(卡牌属性!$G$5:$G$41,MATCH(专属武器!A12,卡牌属性!$A$5:$A$41,0))</f>
        <v>1</v>
      </c>
      <c r="H12" s="15" t="s">
        <v>538</v>
      </c>
      <c r="I12" s="15">
        <f t="shared" si="2"/>
        <v>17562</v>
      </c>
      <c r="J12" s="15" t="s">
        <v>540</v>
      </c>
      <c r="K12" s="15">
        <f t="shared" si="3"/>
        <v>2394</v>
      </c>
      <c r="L12" s="15" t="s">
        <v>542</v>
      </c>
      <c r="M12" s="15">
        <f t="shared" si="4"/>
        <v>3991</v>
      </c>
      <c r="N12" s="15" t="s">
        <v>574</v>
      </c>
      <c r="O12" s="15" t="s">
        <v>607</v>
      </c>
      <c r="P12" s="15" t="s">
        <v>608</v>
      </c>
      <c r="Q12" s="15"/>
      <c r="R12" s="15" t="s">
        <v>616</v>
      </c>
      <c r="S12" s="15" t="s">
        <v>621</v>
      </c>
      <c r="T12" s="15" t="s">
        <v>616</v>
      </c>
      <c r="U12" s="15" t="s">
        <v>674</v>
      </c>
      <c r="V12" s="15" t="s">
        <v>623</v>
      </c>
      <c r="W12" s="15" t="s">
        <v>617</v>
      </c>
      <c r="X12" s="15" t="s">
        <v>616</v>
      </c>
      <c r="Y12" s="15" t="s">
        <v>621</v>
      </c>
      <c r="Z12" s="15" t="s">
        <v>616</v>
      </c>
      <c r="AA12" s="15" t="s">
        <v>674</v>
      </c>
      <c r="AB12" s="15" t="s">
        <v>623</v>
      </c>
      <c r="AC12" s="15" t="s">
        <v>617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INDEX(卡牌属性!$G$5:$G$41,MATCH(专属武器!A13,卡牌属性!$A$5:$A$41,0))</f>
        <v>1.1499999999999999</v>
      </c>
      <c r="H13" s="15" t="s">
        <v>538</v>
      </c>
      <c r="I13" s="15">
        <f t="shared" si="2"/>
        <v>4590</v>
      </c>
      <c r="J13" s="15" t="s">
        <v>540</v>
      </c>
      <c r="K13" s="15">
        <f t="shared" si="3"/>
        <v>9180</v>
      </c>
      <c r="L13" s="15" t="s">
        <v>542</v>
      </c>
      <c r="M13" s="15">
        <f t="shared" si="4"/>
        <v>13770</v>
      </c>
      <c r="N13" s="15" t="s">
        <v>575</v>
      </c>
      <c r="O13" s="15" t="s">
        <v>607</v>
      </c>
      <c r="P13" s="15" t="s">
        <v>608</v>
      </c>
      <c r="Q13" s="15"/>
      <c r="R13" s="15" t="s">
        <v>617</v>
      </c>
      <c r="S13" s="15" t="s">
        <v>624</v>
      </c>
      <c r="T13" s="15" t="s">
        <v>615</v>
      </c>
      <c r="U13" s="15" t="s">
        <v>612</v>
      </c>
      <c r="V13" s="15" t="s">
        <v>611</v>
      </c>
      <c r="W13" s="15" t="s">
        <v>624</v>
      </c>
      <c r="X13" s="15" t="s">
        <v>617</v>
      </c>
      <c r="Y13" s="15" t="s">
        <v>624</v>
      </c>
      <c r="Z13" s="15" t="s">
        <v>615</v>
      </c>
      <c r="AA13" s="15" t="s">
        <v>612</v>
      </c>
      <c r="AB13" s="15" t="s">
        <v>611</v>
      </c>
      <c r="AC13" s="15" t="s">
        <v>624</v>
      </c>
      <c r="AD13" s="15">
        <v>130300509</v>
      </c>
      <c r="AF13" s="17" t="s">
        <v>675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INDEX(卡牌属性!$G$5:$G$41,MATCH(专属武器!A14,卡牌属性!$A$5:$A$41,0))</f>
        <v>1.5</v>
      </c>
      <c r="H14" s="15" t="s">
        <v>538</v>
      </c>
      <c r="I14" s="15">
        <f t="shared" si="2"/>
        <v>17961</v>
      </c>
      <c r="J14" s="15" t="s">
        <v>540</v>
      </c>
      <c r="K14" s="15">
        <f t="shared" si="3"/>
        <v>11974</v>
      </c>
      <c r="L14" s="15" t="s">
        <v>542</v>
      </c>
      <c r="M14" s="15">
        <f t="shared" si="4"/>
        <v>5987</v>
      </c>
      <c r="N14" s="15" t="s">
        <v>576</v>
      </c>
      <c r="O14" s="15" t="s">
        <v>607</v>
      </c>
      <c r="P14" s="15" t="s">
        <v>608</v>
      </c>
      <c r="Q14" s="15"/>
      <c r="R14" s="15" t="s">
        <v>616</v>
      </c>
      <c r="S14" s="15" t="s">
        <v>621</v>
      </c>
      <c r="T14" s="15" t="s">
        <v>615</v>
      </c>
      <c r="U14" s="15" t="s">
        <v>674</v>
      </c>
      <c r="V14" s="15" t="s">
        <v>612</v>
      </c>
      <c r="W14" s="15" t="s">
        <v>621</v>
      </c>
      <c r="X14" s="15" t="s">
        <v>616</v>
      </c>
      <c r="Y14" s="15" t="s">
        <v>621</v>
      </c>
      <c r="Z14" s="15" t="s">
        <v>615</v>
      </c>
      <c r="AA14" s="15" t="s">
        <v>674</v>
      </c>
      <c r="AB14" s="15" t="s">
        <v>612</v>
      </c>
      <c r="AC14" s="15" t="s">
        <v>621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INDEX(卡牌属性!$G$5:$G$41,MATCH(专属武器!A15,卡牌属性!$A$5:$A$41,0))</f>
        <v>1.3</v>
      </c>
      <c r="H15" s="15" t="s">
        <v>538</v>
      </c>
      <c r="I15" s="15">
        <f t="shared" si="2"/>
        <v>14529</v>
      </c>
      <c r="J15" s="15" t="s">
        <v>540</v>
      </c>
      <c r="K15" s="15">
        <f t="shared" si="3"/>
        <v>8302</v>
      </c>
      <c r="L15" s="15" t="s">
        <v>542</v>
      </c>
      <c r="M15" s="15">
        <f t="shared" si="4"/>
        <v>8302</v>
      </c>
      <c r="N15" s="15" t="s">
        <v>577</v>
      </c>
      <c r="O15" s="15" t="s">
        <v>607</v>
      </c>
      <c r="P15" s="15" t="s">
        <v>608</v>
      </c>
      <c r="Q15" s="15"/>
      <c r="R15" s="15" t="s">
        <v>611</v>
      </c>
      <c r="S15" s="15" t="s">
        <v>625</v>
      </c>
      <c r="T15" s="15" t="s">
        <v>615</v>
      </c>
      <c r="U15" s="15" t="s">
        <v>626</v>
      </c>
      <c r="V15" s="15" t="s">
        <v>625</v>
      </c>
      <c r="W15" s="15" t="s">
        <v>632</v>
      </c>
      <c r="X15" s="15" t="s">
        <v>611</v>
      </c>
      <c r="Y15" s="15" t="s">
        <v>625</v>
      </c>
      <c r="Z15" s="15" t="s">
        <v>615</v>
      </c>
      <c r="AA15" s="15" t="s">
        <v>626</v>
      </c>
      <c r="AB15" s="15" t="s">
        <v>625</v>
      </c>
      <c r="AC15" s="15" t="s">
        <v>612</v>
      </c>
      <c r="AD15" s="15">
        <v>130300709</v>
      </c>
      <c r="AF15" s="17" t="s">
        <v>644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INDEX(卡牌属性!$G$5:$G$41,MATCH(专属武器!A16,卡牌属性!$A$5:$A$41,0))</f>
        <v>1.3</v>
      </c>
      <c r="H16" s="15" t="s">
        <v>538</v>
      </c>
      <c r="I16" s="15">
        <f t="shared" si="2"/>
        <v>20755</v>
      </c>
      <c r="J16" s="15" t="s">
        <v>540</v>
      </c>
      <c r="K16" s="15">
        <f t="shared" si="3"/>
        <v>5188</v>
      </c>
      <c r="L16" s="15" t="s">
        <v>542</v>
      </c>
      <c r="M16" s="15">
        <f t="shared" si="4"/>
        <v>5188</v>
      </c>
      <c r="N16" s="15" t="s">
        <v>578</v>
      </c>
      <c r="O16" s="15" t="s">
        <v>607</v>
      </c>
      <c r="P16" s="15" t="s">
        <v>608</v>
      </c>
      <c r="Q16" s="15"/>
      <c r="R16" s="15" t="s">
        <v>616</v>
      </c>
      <c r="S16" s="15" t="s">
        <v>625</v>
      </c>
      <c r="T16" s="15" t="s">
        <v>615</v>
      </c>
      <c r="U16" s="15" t="s">
        <v>626</v>
      </c>
      <c r="V16" s="15" t="s">
        <v>625</v>
      </c>
      <c r="W16" s="15" t="s">
        <v>628</v>
      </c>
      <c r="X16" s="15" t="s">
        <v>611</v>
      </c>
      <c r="Y16" s="15" t="s">
        <v>625</v>
      </c>
      <c r="Z16" s="15" t="s">
        <v>615</v>
      </c>
      <c r="AA16" s="15" t="s">
        <v>626</v>
      </c>
      <c r="AB16" s="15" t="s">
        <v>625</v>
      </c>
      <c r="AC16" s="15" t="s">
        <v>628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INDEX(卡牌属性!$G$5:$G$41,MATCH(专属武器!A17,卡牌属性!$A$5:$A$41,0))</f>
        <v>1.3</v>
      </c>
      <c r="H17" s="15" t="s">
        <v>538</v>
      </c>
      <c r="I17" s="15">
        <f t="shared" si="2"/>
        <v>5188</v>
      </c>
      <c r="J17" s="15" t="s">
        <v>540</v>
      </c>
      <c r="K17" s="15">
        <f t="shared" si="3"/>
        <v>15566</v>
      </c>
      <c r="L17" s="15" t="s">
        <v>542</v>
      </c>
      <c r="M17" s="15">
        <f t="shared" si="4"/>
        <v>10377</v>
      </c>
      <c r="N17" s="15" t="s">
        <v>579</v>
      </c>
      <c r="O17" s="15" t="s">
        <v>607</v>
      </c>
      <c r="P17" s="15" t="s">
        <v>608</v>
      </c>
      <c r="Q17" s="15"/>
      <c r="R17" s="15" t="s">
        <v>629</v>
      </c>
      <c r="S17" s="15" t="s">
        <v>610</v>
      </c>
      <c r="T17" s="15" t="s">
        <v>630</v>
      </c>
      <c r="U17" s="15" t="s">
        <v>612</v>
      </c>
      <c r="V17" s="15" t="s">
        <v>631</v>
      </c>
      <c r="W17" s="15" t="s">
        <v>633</v>
      </c>
      <c r="X17" s="15" t="s">
        <v>629</v>
      </c>
      <c r="Y17" s="15" t="s">
        <v>610</v>
      </c>
      <c r="Z17" s="15" t="s">
        <v>630</v>
      </c>
      <c r="AA17" s="15" t="s">
        <v>612</v>
      </c>
      <c r="AB17" s="15" t="s">
        <v>631</v>
      </c>
      <c r="AC17" s="15" t="s">
        <v>633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INDEX(卡牌属性!$G$5:$G$41,MATCH(专属武器!A18,卡牌属性!$A$5:$A$41,0))</f>
        <v>1.5</v>
      </c>
      <c r="H18" s="15" t="s">
        <v>538</v>
      </c>
      <c r="I18" s="15">
        <f t="shared" si="2"/>
        <v>17961</v>
      </c>
      <c r="J18" s="15" t="s">
        <v>540</v>
      </c>
      <c r="K18" s="15">
        <f t="shared" si="3"/>
        <v>8980</v>
      </c>
      <c r="L18" s="15" t="s">
        <v>542</v>
      </c>
      <c r="M18" s="15">
        <f t="shared" si="4"/>
        <v>8980</v>
      </c>
      <c r="N18" s="15" t="s">
        <v>580</v>
      </c>
      <c r="O18" s="15" t="s">
        <v>607</v>
      </c>
      <c r="P18" s="15" t="s">
        <v>608</v>
      </c>
      <c r="Q18" s="15"/>
      <c r="R18" s="15" t="s">
        <v>616</v>
      </c>
      <c r="S18" s="15" t="s">
        <v>612</v>
      </c>
      <c r="T18" s="15" t="s">
        <v>634</v>
      </c>
      <c r="U18" s="15" t="s">
        <v>625</v>
      </c>
      <c r="V18" s="15" t="s">
        <v>635</v>
      </c>
      <c r="W18" s="15" t="s">
        <v>618</v>
      </c>
      <c r="X18" s="15" t="s">
        <v>616</v>
      </c>
      <c r="Y18" s="15" t="s">
        <v>612</v>
      </c>
      <c r="Z18" s="15" t="s">
        <v>634</v>
      </c>
      <c r="AA18" s="15" t="s">
        <v>625</v>
      </c>
      <c r="AB18" s="15" t="s">
        <v>635</v>
      </c>
      <c r="AC18" s="15" t="s">
        <v>618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INDEX(卡牌属性!$G$5:$G$41,MATCH(专属武器!A19,卡牌属性!$A$5:$A$41,0))</f>
        <v>1.5</v>
      </c>
      <c r="H19" s="15" t="s">
        <v>538</v>
      </c>
      <c r="I19" s="15">
        <f t="shared" si="2"/>
        <v>9579</v>
      </c>
      <c r="J19" s="15" t="s">
        <v>540</v>
      </c>
      <c r="K19" s="15">
        <f t="shared" si="3"/>
        <v>5987</v>
      </c>
      <c r="L19" s="15" t="s">
        <v>542</v>
      </c>
      <c r="M19" s="15">
        <f t="shared" si="4"/>
        <v>20356</v>
      </c>
      <c r="N19" s="15" t="s">
        <v>581</v>
      </c>
      <c r="O19" s="15" t="s">
        <v>607</v>
      </c>
      <c r="P19" s="15" t="s">
        <v>608</v>
      </c>
      <c r="Q19" s="15"/>
      <c r="R19" s="15" t="s">
        <v>635</v>
      </c>
      <c r="S19" s="15" t="s">
        <v>616</v>
      </c>
      <c r="T19" s="15" t="s">
        <v>635</v>
      </c>
      <c r="U19" s="15" t="s">
        <v>635</v>
      </c>
      <c r="V19" s="15" t="s">
        <v>612</v>
      </c>
      <c r="W19" s="15" t="s">
        <v>635</v>
      </c>
      <c r="X19" s="15" t="s">
        <v>635</v>
      </c>
      <c r="Y19" s="15" t="s">
        <v>616</v>
      </c>
      <c r="Z19" s="15" t="s">
        <v>635</v>
      </c>
      <c r="AA19" s="15" t="s">
        <v>635</v>
      </c>
      <c r="AB19" s="15" t="s">
        <v>612</v>
      </c>
      <c r="AC19" s="15" t="s">
        <v>635</v>
      </c>
      <c r="AD19" s="15">
        <v>130301109</v>
      </c>
      <c r="AF19" s="17" t="s">
        <v>520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INDEX(卡牌属性!$G$5:$G$41,MATCH(专属武器!A20,卡牌属性!$A$5:$A$41,0))</f>
        <v>1.5</v>
      </c>
      <c r="H20" s="15" t="s">
        <v>538</v>
      </c>
      <c r="I20" s="15">
        <f t="shared" si="2"/>
        <v>11974</v>
      </c>
      <c r="J20" s="15" t="s">
        <v>540</v>
      </c>
      <c r="K20" s="15">
        <f t="shared" si="3"/>
        <v>11974</v>
      </c>
      <c r="L20" s="15" t="s">
        <v>542</v>
      </c>
      <c r="M20" s="15">
        <f t="shared" si="4"/>
        <v>11974</v>
      </c>
      <c r="N20" s="15" t="s">
        <v>582</v>
      </c>
      <c r="O20" s="15" t="s">
        <v>607</v>
      </c>
      <c r="P20" s="15" t="s">
        <v>608</v>
      </c>
      <c r="Q20" s="15"/>
      <c r="R20" s="15" t="s">
        <v>616</v>
      </c>
      <c r="S20" s="15" t="s">
        <v>636</v>
      </c>
      <c r="T20" s="15" t="s">
        <v>624</v>
      </c>
      <c r="U20" s="15" t="s">
        <v>616</v>
      </c>
      <c r="V20" s="15" t="s">
        <v>621</v>
      </c>
      <c r="W20" s="15" t="s">
        <v>636</v>
      </c>
      <c r="X20" s="15" t="s">
        <v>616</v>
      </c>
      <c r="Y20" s="15" t="s">
        <v>636</v>
      </c>
      <c r="Z20" s="15" t="s">
        <v>624</v>
      </c>
      <c r="AA20" s="15" t="s">
        <v>616</v>
      </c>
      <c r="AB20" s="15" t="s">
        <v>621</v>
      </c>
      <c r="AC20" s="15" t="s">
        <v>636</v>
      </c>
      <c r="AD20" s="15">
        <v>130301209</v>
      </c>
      <c r="AF20" s="17" t="s">
        <v>521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INDEX(卡牌属性!$G$5:$G$41,MATCH(专属武器!A21,卡牌属性!$A$5:$A$41,0))</f>
        <v>1</v>
      </c>
      <c r="H21" s="15" t="s">
        <v>538</v>
      </c>
      <c r="I21" s="15">
        <f t="shared" si="2"/>
        <v>15966</v>
      </c>
      <c r="J21" s="15" t="s">
        <v>540</v>
      </c>
      <c r="K21" s="15">
        <f t="shared" si="3"/>
        <v>3991</v>
      </c>
      <c r="L21" s="15" t="s">
        <v>542</v>
      </c>
      <c r="M21" s="15">
        <f t="shared" si="4"/>
        <v>3991</v>
      </c>
      <c r="N21" s="15" t="s">
        <v>583</v>
      </c>
      <c r="O21" s="15" t="s">
        <v>607</v>
      </c>
      <c r="P21" s="15" t="s">
        <v>608</v>
      </c>
      <c r="Q21" s="15"/>
      <c r="R21" s="15" t="s">
        <v>616</v>
      </c>
      <c r="S21" s="15" t="s">
        <v>618</v>
      </c>
      <c r="T21" s="15" t="s">
        <v>610</v>
      </c>
      <c r="U21" s="15" t="s">
        <v>674</v>
      </c>
      <c r="V21" s="15" t="s">
        <v>612</v>
      </c>
      <c r="W21" s="15" t="s">
        <v>616</v>
      </c>
      <c r="X21" s="15" t="s">
        <v>616</v>
      </c>
      <c r="Y21" s="15" t="s">
        <v>618</v>
      </c>
      <c r="Z21" s="15" t="s">
        <v>610</v>
      </c>
      <c r="AA21" s="15" t="s">
        <v>674</v>
      </c>
      <c r="AB21" s="15" t="s">
        <v>612</v>
      </c>
      <c r="AC21" s="15" t="s">
        <v>616</v>
      </c>
      <c r="AD21" s="15">
        <v>130301309</v>
      </c>
      <c r="AF21" s="17" t="s">
        <v>522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INDEX(卡牌属性!$G$5:$G$41,MATCH(专属武器!A22,卡牌属性!$A$5:$A$41,0))</f>
        <v>1.3</v>
      </c>
      <c r="H22" s="15" t="s">
        <v>538</v>
      </c>
      <c r="I22" s="15">
        <f t="shared" si="2"/>
        <v>15566</v>
      </c>
      <c r="J22" s="15" t="s">
        <v>540</v>
      </c>
      <c r="K22" s="15">
        <f t="shared" si="3"/>
        <v>10377</v>
      </c>
      <c r="L22" s="15" t="s">
        <v>542</v>
      </c>
      <c r="M22" s="15">
        <f t="shared" si="4"/>
        <v>5188</v>
      </c>
      <c r="N22" s="15" t="s">
        <v>584</v>
      </c>
      <c r="O22" s="15" t="s">
        <v>607</v>
      </c>
      <c r="P22" s="15" t="s">
        <v>608</v>
      </c>
      <c r="Q22" s="15"/>
      <c r="R22" s="15" t="s">
        <v>626</v>
      </c>
      <c r="S22" s="15" t="s">
        <v>617</v>
      </c>
      <c r="T22" s="15" t="s">
        <v>630</v>
      </c>
      <c r="U22" s="15" t="s">
        <v>674</v>
      </c>
      <c r="V22" s="15" t="s">
        <v>616</v>
      </c>
      <c r="W22" s="15" t="s">
        <v>618</v>
      </c>
      <c r="X22" s="15" t="s">
        <v>626</v>
      </c>
      <c r="Y22" s="15" t="s">
        <v>617</v>
      </c>
      <c r="Z22" s="15" t="s">
        <v>630</v>
      </c>
      <c r="AA22" s="15" t="s">
        <v>674</v>
      </c>
      <c r="AB22" s="15" t="s">
        <v>616</v>
      </c>
      <c r="AC22" s="15" t="s">
        <v>618</v>
      </c>
      <c r="AD22" s="15">
        <v>130301409</v>
      </c>
      <c r="AF22" s="17" t="s">
        <v>619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INDEX(卡牌属性!$G$5:$G$41,MATCH(专属武器!A23,卡牌属性!$A$5:$A$41,0))</f>
        <v>1</v>
      </c>
      <c r="H23" s="15" t="s">
        <v>538</v>
      </c>
      <c r="I23" s="15">
        <f t="shared" si="2"/>
        <v>7983</v>
      </c>
      <c r="J23" s="15" t="s">
        <v>540</v>
      </c>
      <c r="K23" s="15">
        <f t="shared" si="3"/>
        <v>7983</v>
      </c>
      <c r="L23" s="15" t="s">
        <v>542</v>
      </c>
      <c r="M23" s="15">
        <f t="shared" si="4"/>
        <v>7983</v>
      </c>
      <c r="N23" s="15" t="s">
        <v>585</v>
      </c>
      <c r="O23" s="15" t="s">
        <v>607</v>
      </c>
      <c r="P23" s="15" t="s">
        <v>608</v>
      </c>
      <c r="Q23" s="15"/>
      <c r="R23" s="15" t="s">
        <v>626</v>
      </c>
      <c r="S23" s="15" t="s">
        <v>617</v>
      </c>
      <c r="T23" s="15" t="s">
        <v>630</v>
      </c>
      <c r="U23" s="15" t="s">
        <v>631</v>
      </c>
      <c r="V23" s="15" t="s">
        <v>616</v>
      </c>
      <c r="W23" s="15" t="s">
        <v>612</v>
      </c>
      <c r="X23" s="15" t="s">
        <v>626</v>
      </c>
      <c r="Y23" s="15" t="s">
        <v>617</v>
      </c>
      <c r="Z23" s="15" t="s">
        <v>630</v>
      </c>
      <c r="AA23" s="15" t="s">
        <v>631</v>
      </c>
      <c r="AB23" s="15" t="s">
        <v>616</v>
      </c>
      <c r="AC23" s="15" t="s">
        <v>612</v>
      </c>
      <c r="AD23" s="15">
        <v>130301509</v>
      </c>
      <c r="AF23" s="17" t="s">
        <v>627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INDEX(卡牌属性!$G$5:$G$41,MATCH(专属武器!A24,卡牌属性!$A$5:$A$41,0))</f>
        <v>1.5</v>
      </c>
      <c r="H24" s="15" t="s">
        <v>538</v>
      </c>
      <c r="I24" s="15">
        <f t="shared" si="2"/>
        <v>5987</v>
      </c>
      <c r="J24" s="15" t="s">
        <v>540</v>
      </c>
      <c r="K24" s="15">
        <f t="shared" si="3"/>
        <v>17961</v>
      </c>
      <c r="L24" s="15" t="s">
        <v>542</v>
      </c>
      <c r="M24" s="15">
        <f t="shared" si="4"/>
        <v>11974</v>
      </c>
      <c r="N24" s="15" t="s">
        <v>586</v>
      </c>
      <c r="O24" s="15" t="s">
        <v>607</v>
      </c>
      <c r="P24" s="15" t="s">
        <v>608</v>
      </c>
      <c r="Q24" s="15"/>
      <c r="R24" s="15" t="s">
        <v>624</v>
      </c>
      <c r="S24" s="15" t="s">
        <v>616</v>
      </c>
      <c r="T24" s="15" t="s">
        <v>633</v>
      </c>
      <c r="U24" s="15" t="s">
        <v>637</v>
      </c>
      <c r="V24" s="15" t="s">
        <v>624</v>
      </c>
      <c r="W24" s="15" t="s">
        <v>638</v>
      </c>
      <c r="X24" s="15" t="s">
        <v>624</v>
      </c>
      <c r="Y24" s="15" t="s">
        <v>616</v>
      </c>
      <c r="Z24" s="15" t="s">
        <v>633</v>
      </c>
      <c r="AA24" s="15" t="s">
        <v>637</v>
      </c>
      <c r="AB24" s="15" t="s">
        <v>624</v>
      </c>
      <c r="AC24" s="15" t="s">
        <v>638</v>
      </c>
      <c r="AD24" s="15">
        <v>130301609</v>
      </c>
      <c r="AF24" s="17" t="s">
        <v>299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INDEX(卡牌属性!$G$5:$G$41,MATCH(专属武器!A25,卡牌属性!$A$5:$A$41,0))</f>
        <v>1.3</v>
      </c>
      <c r="H25" s="15" t="s">
        <v>538</v>
      </c>
      <c r="I25" s="15">
        <f t="shared" si="2"/>
        <v>20755</v>
      </c>
      <c r="J25" s="15" t="s">
        <v>540</v>
      </c>
      <c r="K25" s="15">
        <f t="shared" si="3"/>
        <v>5188</v>
      </c>
      <c r="L25" s="15" t="s">
        <v>542</v>
      </c>
      <c r="M25" s="15">
        <f t="shared" si="4"/>
        <v>5188</v>
      </c>
      <c r="N25" s="15" t="s">
        <v>587</v>
      </c>
      <c r="O25" s="15" t="s">
        <v>607</v>
      </c>
      <c r="P25" s="15" t="s">
        <v>608</v>
      </c>
      <c r="Q25" s="15"/>
      <c r="R25" s="15" t="s">
        <v>626</v>
      </c>
      <c r="S25" s="15" t="s">
        <v>621</v>
      </c>
      <c r="T25" s="15" t="s">
        <v>622</v>
      </c>
      <c r="U25" s="15" t="s">
        <v>639</v>
      </c>
      <c r="V25" s="15" t="s">
        <v>626</v>
      </c>
      <c r="W25" s="15" t="s">
        <v>674</v>
      </c>
      <c r="X25" s="15" t="s">
        <v>626</v>
      </c>
      <c r="Y25" s="15" t="s">
        <v>621</v>
      </c>
      <c r="Z25" s="15" t="s">
        <v>622</v>
      </c>
      <c r="AA25" s="15" t="s">
        <v>639</v>
      </c>
      <c r="AB25" s="15" t="s">
        <v>626</v>
      </c>
      <c r="AC25" s="15" t="s">
        <v>674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INDEX(卡牌属性!$G$5:$G$41,MATCH(专属武器!A26,卡牌属性!$A$5:$A$41,0))</f>
        <v>1</v>
      </c>
      <c r="H26" s="15" t="s">
        <v>538</v>
      </c>
      <c r="I26" s="15">
        <f t="shared" si="2"/>
        <v>15966</v>
      </c>
      <c r="J26" s="15" t="s">
        <v>540</v>
      </c>
      <c r="K26" s="15">
        <f t="shared" si="3"/>
        <v>3991</v>
      </c>
      <c r="L26" s="15" t="s">
        <v>542</v>
      </c>
      <c r="M26" s="15">
        <f t="shared" si="4"/>
        <v>3991</v>
      </c>
      <c r="N26" s="15" t="s">
        <v>588</v>
      </c>
      <c r="O26" s="15" t="s">
        <v>607</v>
      </c>
      <c r="P26" s="15" t="s">
        <v>608</v>
      </c>
      <c r="Q26" s="15"/>
      <c r="R26" s="15" t="s">
        <v>621</v>
      </c>
      <c r="S26" s="15" t="s">
        <v>626</v>
      </c>
      <c r="T26" s="15" t="s">
        <v>633</v>
      </c>
      <c r="U26" s="15" t="s">
        <v>626</v>
      </c>
      <c r="V26" s="15" t="s">
        <v>639</v>
      </c>
      <c r="W26" s="15" t="s">
        <v>674</v>
      </c>
      <c r="X26" s="15" t="s">
        <v>621</v>
      </c>
      <c r="Y26" s="15" t="s">
        <v>626</v>
      </c>
      <c r="Z26" s="15" t="s">
        <v>633</v>
      </c>
      <c r="AA26" s="15" t="s">
        <v>626</v>
      </c>
      <c r="AB26" s="15" t="s">
        <v>639</v>
      </c>
      <c r="AC26" s="15" t="s">
        <v>674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INDEX(卡牌属性!$G$5:$G$41,MATCH(专属武器!A27,卡牌属性!$A$5:$A$41,0))</f>
        <v>1</v>
      </c>
      <c r="H27" s="15" t="s">
        <v>538</v>
      </c>
      <c r="I27" s="15">
        <f t="shared" si="2"/>
        <v>6386</v>
      </c>
      <c r="J27" s="15" t="s">
        <v>540</v>
      </c>
      <c r="K27" s="15">
        <f t="shared" si="3"/>
        <v>9579</v>
      </c>
      <c r="L27" s="15" t="s">
        <v>542</v>
      </c>
      <c r="M27" s="15">
        <f t="shared" si="4"/>
        <v>7983</v>
      </c>
      <c r="N27" s="15" t="s">
        <v>589</v>
      </c>
      <c r="O27" s="15" t="s">
        <v>607</v>
      </c>
      <c r="P27" s="15" t="s">
        <v>608</v>
      </c>
      <c r="Q27" s="15"/>
      <c r="R27" s="15" t="s">
        <v>612</v>
      </c>
      <c r="S27" s="15" t="s">
        <v>626</v>
      </c>
      <c r="T27" s="15" t="s">
        <v>640</v>
      </c>
      <c r="U27" s="15" t="s">
        <v>612</v>
      </c>
      <c r="V27" s="15" t="s">
        <v>640</v>
      </c>
      <c r="W27" s="15" t="s">
        <v>641</v>
      </c>
      <c r="X27" s="15" t="s">
        <v>612</v>
      </c>
      <c r="Y27" s="15" t="s">
        <v>626</v>
      </c>
      <c r="Z27" s="15" t="s">
        <v>640</v>
      </c>
      <c r="AA27" s="15" t="s">
        <v>612</v>
      </c>
      <c r="AB27" s="15" t="s">
        <v>640</v>
      </c>
      <c r="AC27" s="15" t="s">
        <v>641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INDEX(卡牌属性!$G$5:$G$41,MATCH(专属武器!A28,卡牌属性!$A$5:$A$41,0))</f>
        <v>1.1499999999999999</v>
      </c>
      <c r="H28" s="15" t="s">
        <v>538</v>
      </c>
      <c r="I28" s="15">
        <f t="shared" si="2"/>
        <v>18360</v>
      </c>
      <c r="J28" s="15" t="s">
        <v>540</v>
      </c>
      <c r="K28" s="15">
        <f t="shared" si="3"/>
        <v>4590</v>
      </c>
      <c r="L28" s="15" t="s">
        <v>542</v>
      </c>
      <c r="M28" s="15">
        <f t="shared" si="4"/>
        <v>4590</v>
      </c>
      <c r="N28" s="15" t="s">
        <v>590</v>
      </c>
      <c r="O28" s="15" t="s">
        <v>607</v>
      </c>
      <c r="P28" s="15" t="s">
        <v>608</v>
      </c>
      <c r="Q28" s="15"/>
      <c r="R28" s="15" t="s">
        <v>634</v>
      </c>
      <c r="S28" s="15" t="s">
        <v>621</v>
      </c>
      <c r="T28" s="15" t="s">
        <v>674</v>
      </c>
      <c r="U28" s="15" t="s">
        <v>642</v>
      </c>
      <c r="V28" s="15" t="s">
        <v>674</v>
      </c>
      <c r="W28" s="15" t="s">
        <v>634</v>
      </c>
      <c r="X28" s="15" t="s">
        <v>634</v>
      </c>
      <c r="Y28" s="15" t="s">
        <v>621</v>
      </c>
      <c r="Z28" s="15" t="s">
        <v>674</v>
      </c>
      <c r="AA28" s="15" t="s">
        <v>642</v>
      </c>
      <c r="AB28" s="15" t="s">
        <v>674</v>
      </c>
      <c r="AC28" s="15" t="s">
        <v>634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INDEX(卡牌属性!$G$5:$G$41,MATCH(专属武器!A29,卡牌属性!$A$5:$A$41,0))</f>
        <v>1</v>
      </c>
      <c r="H29" s="15" t="s">
        <v>538</v>
      </c>
      <c r="I29" s="15">
        <f t="shared" si="2"/>
        <v>11974</v>
      </c>
      <c r="J29" s="15" t="s">
        <v>540</v>
      </c>
      <c r="K29" s="15">
        <f t="shared" si="3"/>
        <v>5987</v>
      </c>
      <c r="L29" s="15" t="s">
        <v>542</v>
      </c>
      <c r="M29" s="15">
        <f t="shared" si="4"/>
        <v>5987</v>
      </c>
      <c r="N29" s="15" t="s">
        <v>591</v>
      </c>
      <c r="O29" s="15" t="s">
        <v>607</v>
      </c>
      <c r="P29" s="15" t="s">
        <v>608</v>
      </c>
      <c r="Q29" s="15"/>
      <c r="R29" s="15" t="s">
        <v>634</v>
      </c>
      <c r="S29" s="15" t="s">
        <v>617</v>
      </c>
      <c r="T29" s="15" t="s">
        <v>611</v>
      </c>
      <c r="U29" s="15" t="s">
        <v>621</v>
      </c>
      <c r="V29" s="15" t="s">
        <v>624</v>
      </c>
      <c r="W29" s="15" t="s">
        <v>616</v>
      </c>
      <c r="X29" s="15" t="s">
        <v>634</v>
      </c>
      <c r="Y29" s="15" t="s">
        <v>617</v>
      </c>
      <c r="Z29" s="15" t="s">
        <v>611</v>
      </c>
      <c r="AA29" s="15" t="s">
        <v>621</v>
      </c>
      <c r="AB29" s="15" t="s">
        <v>624</v>
      </c>
      <c r="AC29" s="15" t="s">
        <v>616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9" t="s">
        <v>567</v>
      </c>
      <c r="B34" s="129"/>
      <c r="C34" s="129"/>
      <c r="D34" s="129"/>
      <c r="E34" s="129"/>
      <c r="F34" s="129"/>
      <c r="G34" s="129"/>
      <c r="H34" s="129"/>
      <c r="I34" s="129"/>
      <c r="J34" s="129"/>
      <c r="M34"/>
      <c r="N34" s="22">
        <f>SUM(N36:N45)</f>
        <v>16</v>
      </c>
      <c r="O34"/>
      <c r="R34"/>
      <c r="S34"/>
      <c r="Y34" s="129" t="s">
        <v>566</v>
      </c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</row>
    <row r="35" spans="1:37" ht="17.25" x14ac:dyDescent="0.2">
      <c r="A35" s="13" t="s">
        <v>544</v>
      </c>
      <c r="B35" s="13" t="s">
        <v>545</v>
      </c>
      <c r="C35" s="13" t="s">
        <v>546</v>
      </c>
      <c r="D35" s="13" t="s">
        <v>547</v>
      </c>
      <c r="E35" s="13" t="s">
        <v>556</v>
      </c>
      <c r="F35" s="13" t="s">
        <v>557</v>
      </c>
      <c r="G35" s="13" t="s">
        <v>558</v>
      </c>
      <c r="H35" s="13" t="s">
        <v>559</v>
      </c>
      <c r="I35" s="13" t="s">
        <v>560</v>
      </c>
      <c r="J35" s="13" t="s">
        <v>561</v>
      </c>
      <c r="M35" s="13" t="s">
        <v>546</v>
      </c>
      <c r="N35" s="13" t="s">
        <v>552</v>
      </c>
      <c r="O35" s="13" t="s">
        <v>548</v>
      </c>
      <c r="P35" s="13" t="s">
        <v>549</v>
      </c>
      <c r="Q35" s="13" t="s">
        <v>550</v>
      </c>
      <c r="R35" s="13" t="s">
        <v>551</v>
      </c>
      <c r="S35" s="13" t="s">
        <v>562</v>
      </c>
      <c r="T35" s="13" t="s">
        <v>563</v>
      </c>
      <c r="U35" s="13" t="s">
        <v>564</v>
      </c>
      <c r="Y35" s="13" t="s">
        <v>544</v>
      </c>
      <c r="Z35" s="13" t="s">
        <v>545</v>
      </c>
      <c r="AA35" s="13" t="s">
        <v>535</v>
      </c>
      <c r="AB35" s="13" t="s">
        <v>546</v>
      </c>
      <c r="AC35" s="13" t="s">
        <v>568</v>
      </c>
      <c r="AD35" s="13" t="s">
        <v>647</v>
      </c>
      <c r="AE35" s="13" t="s">
        <v>648</v>
      </c>
      <c r="AF35" s="13" t="s">
        <v>646</v>
      </c>
      <c r="AG35" s="13" t="s">
        <v>649</v>
      </c>
      <c r="AH35" s="13" t="s">
        <v>657</v>
      </c>
      <c r="AI35" s="13" t="s">
        <v>650</v>
      </c>
      <c r="AJ35" s="13" t="s">
        <v>658</v>
      </c>
      <c r="AK35" s="13" t="s">
        <v>659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565</v>
      </c>
      <c r="Q36" s="15">
        <v>1000</v>
      </c>
      <c r="R36" s="15" t="s">
        <v>553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656</v>
      </c>
      <c r="AG36" s="15"/>
      <c r="AH36" s="15" t="s">
        <v>655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565</v>
      </c>
      <c r="Q37" s="15">
        <v>2000</v>
      </c>
      <c r="R37" s="15" t="s">
        <v>553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656</v>
      </c>
      <c r="AG37" s="15"/>
      <c r="AH37" s="15" t="s">
        <v>655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565</v>
      </c>
      <c r="Q38" s="15">
        <v>3000</v>
      </c>
      <c r="R38" s="15" t="s">
        <v>553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656</v>
      </c>
      <c r="AG38" s="15"/>
      <c r="AH38" s="15" t="s">
        <v>655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565</v>
      </c>
      <c r="Q39" s="15">
        <v>4000</v>
      </c>
      <c r="R39" s="15" t="s">
        <v>553</v>
      </c>
      <c r="S39" s="15">
        <v>20</v>
      </c>
      <c r="T39" s="15" t="s">
        <v>554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656</v>
      </c>
      <c r="AG39" s="15"/>
      <c r="AH39" s="15" t="s">
        <v>655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565</v>
      </c>
      <c r="Q40" s="15">
        <v>5000</v>
      </c>
      <c r="R40" s="15" t="s">
        <v>553</v>
      </c>
      <c r="S40" s="15">
        <v>20</v>
      </c>
      <c r="T40" s="15" t="s">
        <v>554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656</v>
      </c>
      <c r="AG40" s="15"/>
      <c r="AH40" s="15" t="s">
        <v>655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565</v>
      </c>
      <c r="Q41" s="15">
        <v>6000</v>
      </c>
      <c r="R41" s="15" t="s">
        <v>553</v>
      </c>
      <c r="S41" s="15">
        <v>20</v>
      </c>
      <c r="T41" s="15" t="s">
        <v>554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656</v>
      </c>
      <c r="AG41" s="15"/>
      <c r="AH41" s="15" t="s">
        <v>655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565</v>
      </c>
      <c r="Q42" s="15">
        <v>7000</v>
      </c>
      <c r="R42" s="15" t="s">
        <v>554</v>
      </c>
      <c r="S42" s="15">
        <v>20</v>
      </c>
      <c r="T42" s="15" t="s">
        <v>555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656</v>
      </c>
      <c r="AG42" s="15"/>
      <c r="AH42" s="15" t="s">
        <v>655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565</v>
      </c>
      <c r="Q43" s="15">
        <v>8000</v>
      </c>
      <c r="R43" s="15" t="s">
        <v>554</v>
      </c>
      <c r="S43" s="15">
        <v>20</v>
      </c>
      <c r="T43" s="15" t="s">
        <v>555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656</v>
      </c>
      <c r="AG43" s="15"/>
      <c r="AH43" s="15" t="s">
        <v>655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565</v>
      </c>
      <c r="Q44" s="15">
        <v>9000</v>
      </c>
      <c r="R44" s="15" t="s">
        <v>554</v>
      </c>
      <c r="S44" s="15">
        <v>20</v>
      </c>
      <c r="T44" s="15" t="s">
        <v>555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656</v>
      </c>
      <c r="AG44" s="15"/>
      <c r="AH44" s="15" t="s">
        <v>655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565</v>
      </c>
      <c r="Q45" s="15">
        <v>10000</v>
      </c>
      <c r="R45" s="15" t="s">
        <v>554</v>
      </c>
      <c r="S45" s="15">
        <v>20</v>
      </c>
      <c r="T45" s="15" t="s">
        <v>555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656</v>
      </c>
      <c r="AG45" s="15"/>
      <c r="AH45" s="15" t="s">
        <v>655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656</v>
      </c>
      <c r="AG46" s="15"/>
      <c r="AH46" s="15" t="s">
        <v>655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656</v>
      </c>
      <c r="AG47" s="15"/>
      <c r="AH47" s="15" t="s">
        <v>655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656</v>
      </c>
      <c r="AG48" s="15"/>
      <c r="AH48" s="15" t="s">
        <v>655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656</v>
      </c>
      <c r="AG49" s="15"/>
      <c r="AH49" s="15" t="s">
        <v>655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656</v>
      </c>
      <c r="AG50" s="15"/>
      <c r="AH50" s="15" t="s">
        <v>655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656</v>
      </c>
      <c r="AG51" s="15"/>
      <c r="AH51" s="15" t="s">
        <v>655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656</v>
      </c>
      <c r="AG52" s="15"/>
      <c r="AH52" s="15" t="s">
        <v>655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656</v>
      </c>
      <c r="AG53" s="15"/>
      <c r="AH53" s="15" t="s">
        <v>655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656</v>
      </c>
      <c r="AG54" s="15"/>
      <c r="AH54" s="15" t="s">
        <v>655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656</v>
      </c>
      <c r="AG55" s="15"/>
      <c r="AH55" s="15" t="s">
        <v>655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656</v>
      </c>
      <c r="AG56" s="15"/>
      <c r="AH56" s="15" t="s">
        <v>655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656</v>
      </c>
      <c r="AG57" s="15"/>
      <c r="AH57" s="15" t="s">
        <v>655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656</v>
      </c>
      <c r="AG58" s="15"/>
      <c r="AH58" s="15" t="s">
        <v>655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656</v>
      </c>
      <c r="AG59" s="15"/>
      <c r="AH59" s="15" t="s">
        <v>655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656</v>
      </c>
      <c r="AG60" s="15"/>
      <c r="AH60" s="15" t="s">
        <v>655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656</v>
      </c>
      <c r="AG61" s="15"/>
      <c r="AH61" s="15" t="s">
        <v>655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656</v>
      </c>
      <c r="AG62" s="15"/>
      <c r="AH62" s="15" t="s">
        <v>655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656</v>
      </c>
      <c r="AG63" s="15"/>
      <c r="AH63" s="15" t="s">
        <v>655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656</v>
      </c>
      <c r="AG64" s="15"/>
      <c r="AH64" s="15" t="s">
        <v>655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656</v>
      </c>
      <c r="AG65" s="15"/>
      <c r="AH65" s="15" t="s">
        <v>655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656</v>
      </c>
      <c r="AG66" s="15"/>
      <c r="AH66" s="15" t="s">
        <v>655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656</v>
      </c>
      <c r="AG67" s="15"/>
      <c r="AH67" s="15" t="s">
        <v>655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656</v>
      </c>
      <c r="AG68" s="15"/>
      <c r="AH68" s="15" t="s">
        <v>655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656</v>
      </c>
      <c r="AG69" s="15"/>
      <c r="AH69" s="15" t="s">
        <v>655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656</v>
      </c>
      <c r="AG70" s="15"/>
      <c r="AH70" s="15" t="s">
        <v>655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656</v>
      </c>
      <c r="AG71" s="15"/>
      <c r="AH71" s="15" t="s">
        <v>655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656</v>
      </c>
      <c r="AG72" s="15"/>
      <c r="AH72" s="15" t="s">
        <v>655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656</v>
      </c>
      <c r="AG73" s="15"/>
      <c r="AH73" s="15" t="s">
        <v>655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656</v>
      </c>
      <c r="AG74" s="15"/>
      <c r="AH74" s="15" t="s">
        <v>655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656</v>
      </c>
      <c r="AG75" s="15"/>
      <c r="AH75" s="15" t="s">
        <v>655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656</v>
      </c>
      <c r="AG76" s="15"/>
      <c r="AH76" s="15" t="s">
        <v>655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656</v>
      </c>
      <c r="AG77" s="15"/>
      <c r="AH77" s="15" t="s">
        <v>655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656</v>
      </c>
      <c r="AG78" s="15"/>
      <c r="AH78" s="15" t="s">
        <v>655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656</v>
      </c>
      <c r="AG79" s="15"/>
      <c r="AH79" s="15" t="s">
        <v>655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656</v>
      </c>
      <c r="AG80" s="15"/>
      <c r="AH80" s="15" t="s">
        <v>655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656</v>
      </c>
      <c r="AG81" s="15"/>
      <c r="AH81" s="15" t="s">
        <v>655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656</v>
      </c>
      <c r="AG82" s="15"/>
      <c r="AH82" s="15" t="s">
        <v>655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656</v>
      </c>
      <c r="AG83" s="15"/>
      <c r="AH83" s="15" t="s">
        <v>655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656</v>
      </c>
      <c r="AG84" s="15"/>
      <c r="AH84" s="15" t="s">
        <v>655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656</v>
      </c>
      <c r="AG85" s="15"/>
      <c r="AH85" s="15" t="s">
        <v>655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656</v>
      </c>
      <c r="AG86" s="15"/>
      <c r="AH86" s="15" t="s">
        <v>655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656</v>
      </c>
      <c r="AG87" s="15"/>
      <c r="AH87" s="15" t="s">
        <v>655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656</v>
      </c>
      <c r="AG88" s="15"/>
      <c r="AH88" s="15" t="s">
        <v>655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656</v>
      </c>
      <c r="AG89" s="15"/>
      <c r="AH89" s="15" t="s">
        <v>655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656</v>
      </c>
      <c r="AG90" s="15"/>
      <c r="AH90" s="15" t="s">
        <v>655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656</v>
      </c>
      <c r="AG91" s="15"/>
      <c r="AH91" s="15" t="s">
        <v>655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656</v>
      </c>
      <c r="AG92" s="15"/>
      <c r="AH92" s="15" t="s">
        <v>655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656</v>
      </c>
      <c r="AG93" s="15"/>
      <c r="AH93" s="15" t="s">
        <v>655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656</v>
      </c>
      <c r="AG94" s="15"/>
      <c r="AH94" s="15" t="s">
        <v>655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656</v>
      </c>
      <c r="AG95" s="15"/>
      <c r="AH95" s="15" t="s">
        <v>655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656</v>
      </c>
      <c r="AG96" s="15"/>
      <c r="AH96" s="15" t="s">
        <v>655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656</v>
      </c>
      <c r="AG97" s="15"/>
      <c r="AH97" s="15" t="s">
        <v>655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656</v>
      </c>
      <c r="AG98" s="15"/>
      <c r="AH98" s="15" t="s">
        <v>655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656</v>
      </c>
      <c r="AG99" s="15"/>
      <c r="AH99" s="15" t="s">
        <v>655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656</v>
      </c>
      <c r="AG100" s="15"/>
      <c r="AH100" s="15" t="s">
        <v>655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656</v>
      </c>
      <c r="AG101" s="15"/>
      <c r="AH101" s="15" t="s">
        <v>655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656</v>
      </c>
      <c r="AG102" s="15"/>
      <c r="AH102" s="15" t="s">
        <v>655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656</v>
      </c>
      <c r="AG103" s="15"/>
      <c r="AH103" s="15" t="s">
        <v>655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656</v>
      </c>
      <c r="AG104" s="15"/>
      <c r="AH104" s="15" t="s">
        <v>655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656</v>
      </c>
      <c r="AG105" s="15"/>
      <c r="AH105" s="15" t="s">
        <v>655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656</v>
      </c>
      <c r="AG106" s="15"/>
      <c r="AH106" s="15" t="s">
        <v>655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656</v>
      </c>
      <c r="AG107" s="15"/>
      <c r="AH107" s="15" t="s">
        <v>655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656</v>
      </c>
      <c r="AG108" s="15"/>
      <c r="AH108" s="15" t="s">
        <v>655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656</v>
      </c>
      <c r="AG109" s="15"/>
      <c r="AH109" s="15" t="s">
        <v>655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656</v>
      </c>
      <c r="AG110" s="15"/>
      <c r="AH110" s="15" t="s">
        <v>655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656</v>
      </c>
      <c r="AG111" s="15"/>
      <c r="AH111" s="15" t="s">
        <v>655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656</v>
      </c>
      <c r="AG112" s="15"/>
      <c r="AH112" s="15" t="s">
        <v>655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656</v>
      </c>
      <c r="AG113" s="15"/>
      <c r="AH113" s="15" t="s">
        <v>655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656</v>
      </c>
      <c r="AG114" s="15"/>
      <c r="AH114" s="15" t="s">
        <v>655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656</v>
      </c>
      <c r="AG115" s="15"/>
      <c r="AH115" s="15" t="s">
        <v>655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656</v>
      </c>
      <c r="AG116" s="15"/>
      <c r="AH116" s="15" t="s">
        <v>655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656</v>
      </c>
      <c r="AG117" s="15"/>
      <c r="AH117" s="15" t="s">
        <v>655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656</v>
      </c>
      <c r="AG118" s="15"/>
      <c r="AH118" s="15" t="s">
        <v>655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656</v>
      </c>
      <c r="AG119" s="15"/>
      <c r="AH119" s="15" t="s">
        <v>655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656</v>
      </c>
      <c r="AG120" s="15"/>
      <c r="AH120" s="15" t="s">
        <v>655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656</v>
      </c>
      <c r="AG121" s="15"/>
      <c r="AH121" s="15" t="s">
        <v>655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656</v>
      </c>
      <c r="AG122" s="15"/>
      <c r="AH122" s="15" t="s">
        <v>655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656</v>
      </c>
      <c r="AG123" s="15"/>
      <c r="AH123" s="15" t="s">
        <v>655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656</v>
      </c>
      <c r="AG124" s="15"/>
      <c r="AH124" s="15" t="s">
        <v>655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656</v>
      </c>
      <c r="AG125" s="15"/>
      <c r="AH125" s="15" t="s">
        <v>655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656</v>
      </c>
      <c r="AG126" s="15"/>
      <c r="AH126" s="15" t="s">
        <v>655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656</v>
      </c>
      <c r="AG127" s="15"/>
      <c r="AH127" s="15" t="s">
        <v>655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656</v>
      </c>
      <c r="AG128" s="15"/>
      <c r="AH128" s="15" t="s">
        <v>655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656</v>
      </c>
      <c r="AG129" s="15"/>
      <c r="AH129" s="15" t="s">
        <v>655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656</v>
      </c>
      <c r="AG130" s="15"/>
      <c r="AH130" s="15" t="s">
        <v>655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656</v>
      </c>
      <c r="AG131" s="15"/>
      <c r="AH131" s="15" t="s">
        <v>655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656</v>
      </c>
      <c r="AG132" s="15"/>
      <c r="AH132" s="15" t="s">
        <v>655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656</v>
      </c>
      <c r="AG133" s="15"/>
      <c r="AH133" s="15" t="s">
        <v>655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656</v>
      </c>
      <c r="AG134" s="15"/>
      <c r="AH134" s="15" t="s">
        <v>655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656</v>
      </c>
      <c r="AG135" s="15"/>
      <c r="AH135" s="15" t="s">
        <v>655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656</v>
      </c>
      <c r="AG136" s="15"/>
      <c r="AH136" s="15" t="s">
        <v>655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656</v>
      </c>
      <c r="AG137" s="15"/>
      <c r="AH137" s="15" t="s">
        <v>655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656</v>
      </c>
      <c r="AG138" s="15"/>
      <c r="AH138" s="15" t="s">
        <v>655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656</v>
      </c>
      <c r="AG139" s="15"/>
      <c r="AH139" s="15" t="s">
        <v>655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656</v>
      </c>
      <c r="AG140" s="15"/>
      <c r="AH140" s="15" t="s">
        <v>655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656</v>
      </c>
      <c r="AG141" s="15"/>
      <c r="AH141" s="15" t="s">
        <v>655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656</v>
      </c>
      <c r="AG142" s="15"/>
      <c r="AH142" s="15" t="s">
        <v>655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656</v>
      </c>
      <c r="AG143" s="15"/>
      <c r="AH143" s="15" t="s">
        <v>655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656</v>
      </c>
      <c r="AG144" s="15"/>
      <c r="AH144" s="15" t="s">
        <v>655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656</v>
      </c>
      <c r="AG145" s="15"/>
      <c r="AH145" s="15" t="s">
        <v>655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656</v>
      </c>
      <c r="AG146" s="15"/>
      <c r="AH146" s="15" t="s">
        <v>655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656</v>
      </c>
      <c r="AG147" s="15"/>
      <c r="AH147" s="15" t="s">
        <v>655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656</v>
      </c>
      <c r="AG148" s="15"/>
      <c r="AH148" s="15" t="s">
        <v>655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656</v>
      </c>
      <c r="AG149" s="15"/>
      <c r="AH149" s="15" t="s">
        <v>655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656</v>
      </c>
      <c r="AG150" s="15"/>
      <c r="AH150" s="15" t="s">
        <v>655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656</v>
      </c>
      <c r="AG151" s="15"/>
      <c r="AH151" s="15" t="s">
        <v>655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656</v>
      </c>
      <c r="AG152" s="15"/>
      <c r="AH152" s="15" t="s">
        <v>655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656</v>
      </c>
      <c r="AG153" s="15"/>
      <c r="AH153" s="15" t="s">
        <v>655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656</v>
      </c>
      <c r="AG154" s="15"/>
      <c r="AH154" s="15" t="s">
        <v>655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656</v>
      </c>
      <c r="AG155" s="15"/>
      <c r="AH155" s="15" t="s">
        <v>655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656</v>
      </c>
      <c r="AG156" s="15"/>
      <c r="AH156" s="15" t="s">
        <v>655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656</v>
      </c>
      <c r="AG157" s="15"/>
      <c r="AH157" s="15" t="s">
        <v>655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656</v>
      </c>
      <c r="AG158" s="15"/>
      <c r="AH158" s="15" t="s">
        <v>655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656</v>
      </c>
      <c r="AG159" s="15"/>
      <c r="AH159" s="15" t="s">
        <v>655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656</v>
      </c>
      <c r="AG160" s="15"/>
      <c r="AH160" s="15" t="s">
        <v>655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656</v>
      </c>
      <c r="AG161" s="15"/>
      <c r="AH161" s="15" t="s">
        <v>655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656</v>
      </c>
      <c r="AG162" s="15"/>
      <c r="AH162" s="15" t="s">
        <v>655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656</v>
      </c>
      <c r="AG163" s="15"/>
      <c r="AH163" s="15" t="s">
        <v>655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656</v>
      </c>
      <c r="AG164" s="15"/>
      <c r="AH164" s="15" t="s">
        <v>655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656</v>
      </c>
      <c r="AG165" s="15"/>
      <c r="AH165" s="15" t="s">
        <v>655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656</v>
      </c>
      <c r="AG166" s="15"/>
      <c r="AH166" s="15" t="s">
        <v>655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656</v>
      </c>
      <c r="AG167" s="15"/>
      <c r="AH167" s="15" t="s">
        <v>655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656</v>
      </c>
      <c r="AG168" s="15"/>
      <c r="AH168" s="15" t="s">
        <v>655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656</v>
      </c>
      <c r="AG169" s="15"/>
      <c r="AH169" s="15" t="s">
        <v>655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656</v>
      </c>
      <c r="AG170" s="15"/>
      <c r="AH170" s="15" t="s">
        <v>655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656</v>
      </c>
      <c r="AG171" s="15"/>
      <c r="AH171" s="15" t="s">
        <v>655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656</v>
      </c>
      <c r="AG172" s="15"/>
      <c r="AH172" s="15" t="s">
        <v>655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656</v>
      </c>
      <c r="AG173" s="15"/>
      <c r="AH173" s="15" t="s">
        <v>655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656</v>
      </c>
      <c r="AG174" s="15"/>
      <c r="AH174" s="15" t="s">
        <v>655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656</v>
      </c>
      <c r="AG175" s="15"/>
      <c r="AH175" s="15" t="s">
        <v>655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656</v>
      </c>
      <c r="AG176" s="15"/>
      <c r="AH176" s="15" t="s">
        <v>655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656</v>
      </c>
      <c r="AG177" s="15"/>
      <c r="AH177" s="15" t="s">
        <v>655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656</v>
      </c>
      <c r="AG178" s="15"/>
      <c r="AH178" s="15" t="s">
        <v>655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656</v>
      </c>
      <c r="AG179" s="15"/>
      <c r="AH179" s="15" t="s">
        <v>655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656</v>
      </c>
      <c r="AG180" s="15"/>
      <c r="AH180" s="15" t="s">
        <v>655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656</v>
      </c>
      <c r="AG181" s="15"/>
      <c r="AH181" s="15" t="s">
        <v>655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656</v>
      </c>
      <c r="AG182" s="15"/>
      <c r="AH182" s="15" t="s">
        <v>655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656</v>
      </c>
      <c r="AG183" s="15"/>
      <c r="AH183" s="15" t="s">
        <v>655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656</v>
      </c>
      <c r="AG184" s="15"/>
      <c r="AH184" s="15" t="s">
        <v>655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656</v>
      </c>
      <c r="AG185" s="15"/>
      <c r="AH185" s="15" t="s">
        <v>655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656</v>
      </c>
      <c r="AG186" s="15"/>
      <c r="AH186" s="15" t="s">
        <v>655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656</v>
      </c>
      <c r="AG187" s="15"/>
      <c r="AH187" s="15" t="s">
        <v>655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656</v>
      </c>
      <c r="AG188" s="15"/>
      <c r="AH188" s="15" t="s">
        <v>655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656</v>
      </c>
      <c r="AG189" s="15"/>
      <c r="AH189" s="15" t="s">
        <v>655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656</v>
      </c>
      <c r="AG190" s="15"/>
      <c r="AH190" s="15" t="s">
        <v>655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656</v>
      </c>
      <c r="AG191" s="15"/>
      <c r="AH191" s="15" t="s">
        <v>655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656</v>
      </c>
      <c r="AG192" s="15"/>
      <c r="AH192" s="15" t="s">
        <v>655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656</v>
      </c>
      <c r="AG193" s="15"/>
      <c r="AH193" s="15" t="s">
        <v>655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656</v>
      </c>
      <c r="AG194" s="15"/>
      <c r="AH194" s="15" t="s">
        <v>655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656</v>
      </c>
      <c r="AG195" s="15"/>
      <c r="AH195" s="15" t="s">
        <v>655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656</v>
      </c>
      <c r="AG196" s="15"/>
      <c r="AH196" s="15" t="s">
        <v>655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656</v>
      </c>
      <c r="AG197" s="15"/>
      <c r="AH197" s="15" t="s">
        <v>655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656</v>
      </c>
      <c r="AG198" s="15"/>
      <c r="AH198" s="15" t="s">
        <v>655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656</v>
      </c>
      <c r="AG199" s="15"/>
      <c r="AH199" s="15" t="s">
        <v>655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656</v>
      </c>
      <c r="AG200" s="15"/>
      <c r="AH200" s="15" t="s">
        <v>655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656</v>
      </c>
      <c r="AG201" s="15"/>
      <c r="AH201" s="15" t="s">
        <v>655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656</v>
      </c>
      <c r="AG202" s="15"/>
      <c r="AH202" s="15" t="s">
        <v>655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656</v>
      </c>
      <c r="AG203" s="15"/>
      <c r="AH203" s="15" t="s">
        <v>655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656</v>
      </c>
      <c r="AG204" s="15"/>
      <c r="AH204" s="15" t="s">
        <v>655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656</v>
      </c>
      <c r="AG205" s="15"/>
      <c r="AH205" s="15" t="s">
        <v>655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656</v>
      </c>
      <c r="AG206" s="15"/>
      <c r="AH206" s="15" t="s">
        <v>655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656</v>
      </c>
      <c r="AG207" s="15"/>
      <c r="AH207" s="15" t="s">
        <v>655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656</v>
      </c>
      <c r="AG208" s="15"/>
      <c r="AH208" s="15" t="s">
        <v>655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656</v>
      </c>
      <c r="AG209" s="15"/>
      <c r="AH209" s="15" t="s">
        <v>655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656</v>
      </c>
      <c r="AG210" s="15"/>
      <c r="AH210" s="15" t="s">
        <v>655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656</v>
      </c>
      <c r="AG211" s="15"/>
      <c r="AH211" s="15" t="s">
        <v>655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656</v>
      </c>
      <c r="AG212" s="15"/>
      <c r="AH212" s="15" t="s">
        <v>655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656</v>
      </c>
      <c r="AG213" s="15"/>
      <c r="AH213" s="15" t="s">
        <v>655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656</v>
      </c>
      <c r="AG214" s="15"/>
      <c r="AH214" s="15" t="s">
        <v>655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656</v>
      </c>
      <c r="AG215" s="15"/>
      <c r="AH215" s="15" t="s">
        <v>655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656</v>
      </c>
      <c r="AG216" s="15"/>
      <c r="AH216" s="15" t="s">
        <v>655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656</v>
      </c>
      <c r="AG217" s="15"/>
      <c r="AH217" s="15" t="s">
        <v>655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656</v>
      </c>
      <c r="AG218" s="15"/>
      <c r="AH218" s="15" t="s">
        <v>655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656</v>
      </c>
      <c r="AG219" s="15"/>
      <c r="AH219" s="15" t="s">
        <v>655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656</v>
      </c>
      <c r="AG220" s="15"/>
      <c r="AH220" s="15" t="s">
        <v>655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656</v>
      </c>
      <c r="AG221" s="15"/>
      <c r="AH221" s="15" t="s">
        <v>655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656</v>
      </c>
      <c r="AG222" s="15"/>
      <c r="AH222" s="15" t="s">
        <v>655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656</v>
      </c>
      <c r="AG223" s="15"/>
      <c r="AH223" s="15" t="s">
        <v>655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656</v>
      </c>
      <c r="AG224" s="15"/>
      <c r="AH224" s="15" t="s">
        <v>655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656</v>
      </c>
      <c r="AG225" s="15"/>
      <c r="AH225" s="15" t="s">
        <v>655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656</v>
      </c>
      <c r="AG226" s="15"/>
      <c r="AH226" s="15" t="s">
        <v>655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656</v>
      </c>
      <c r="AG227" s="15"/>
      <c r="AH227" s="15" t="s">
        <v>655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656</v>
      </c>
      <c r="AG228" s="15"/>
      <c r="AH228" s="15" t="s">
        <v>655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656</v>
      </c>
      <c r="AG229" s="15"/>
      <c r="AH229" s="15" t="s">
        <v>655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656</v>
      </c>
      <c r="AG230" s="15"/>
      <c r="AH230" s="15" t="s">
        <v>655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656</v>
      </c>
      <c r="AG231" s="15"/>
      <c r="AH231" s="15" t="s">
        <v>655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656</v>
      </c>
      <c r="AG232" s="15"/>
      <c r="AH232" s="15" t="s">
        <v>655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656</v>
      </c>
      <c r="AG233" s="15"/>
      <c r="AH233" s="15" t="s">
        <v>655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656</v>
      </c>
      <c r="AG234" s="15"/>
      <c r="AH234" s="15" t="s">
        <v>655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656</v>
      </c>
      <c r="AG235" s="15"/>
      <c r="AH235" s="15" t="s">
        <v>655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656</v>
      </c>
      <c r="AG236" s="15"/>
      <c r="AH236" s="15" t="s">
        <v>655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656</v>
      </c>
      <c r="AG237" s="15"/>
      <c r="AH237" s="15" t="s">
        <v>655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656</v>
      </c>
      <c r="AG238" s="15"/>
      <c r="AH238" s="15" t="s">
        <v>655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656</v>
      </c>
      <c r="AG239" s="15"/>
      <c r="AH239" s="15" t="s">
        <v>655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656</v>
      </c>
      <c r="AG240" s="15"/>
      <c r="AH240" s="15" t="s">
        <v>655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656</v>
      </c>
      <c r="AG241" s="15"/>
      <c r="AH241" s="15" t="s">
        <v>655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656</v>
      </c>
      <c r="AG242" s="15"/>
      <c r="AH242" s="15" t="s">
        <v>655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656</v>
      </c>
      <c r="AG243" s="15"/>
      <c r="AH243" s="15" t="s">
        <v>655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656</v>
      </c>
      <c r="AG244" s="15"/>
      <c r="AH244" s="15" t="s">
        <v>655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656</v>
      </c>
      <c r="AG245" s="15"/>
      <c r="AH245" s="15" t="s">
        <v>655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656</v>
      </c>
      <c r="AG246" s="15"/>
      <c r="AH246" s="15" t="s">
        <v>655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656</v>
      </c>
      <c r="AG247" s="15"/>
      <c r="AH247" s="15" t="s">
        <v>655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656</v>
      </c>
      <c r="AG248" s="15"/>
      <c r="AH248" s="15" t="s">
        <v>655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656</v>
      </c>
      <c r="AG249" s="15"/>
      <c r="AH249" s="15" t="s">
        <v>655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656</v>
      </c>
      <c r="AG250" s="15"/>
      <c r="AH250" s="15" t="s">
        <v>655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656</v>
      </c>
      <c r="AG251" s="15"/>
      <c r="AH251" s="15" t="s">
        <v>655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656</v>
      </c>
      <c r="AG252" s="15"/>
      <c r="AH252" s="15" t="s">
        <v>655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656</v>
      </c>
      <c r="AG253" s="15"/>
      <c r="AH253" s="15" t="s">
        <v>655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656</v>
      </c>
      <c r="AG254" s="15"/>
      <c r="AH254" s="15" t="s">
        <v>655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656</v>
      </c>
      <c r="AG255" s="15"/>
      <c r="AH255" s="15" t="s">
        <v>655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656</v>
      </c>
      <c r="AG256" s="15"/>
      <c r="AH256" s="15" t="s">
        <v>655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656</v>
      </c>
      <c r="AG257" s="15"/>
      <c r="AH257" s="15" t="s">
        <v>655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656</v>
      </c>
      <c r="AG258" s="15"/>
      <c r="AH258" s="15" t="s">
        <v>655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656</v>
      </c>
      <c r="AG259" s="15"/>
      <c r="AH259" s="15" t="s">
        <v>655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656</v>
      </c>
      <c r="AG260" s="15"/>
      <c r="AH260" s="15" t="s">
        <v>655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656</v>
      </c>
      <c r="AG261" s="15"/>
      <c r="AH261" s="15" t="s">
        <v>655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656</v>
      </c>
      <c r="AG262" s="15"/>
      <c r="AH262" s="15" t="s">
        <v>655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656</v>
      </c>
      <c r="AG263" s="15"/>
      <c r="AH263" s="15" t="s">
        <v>655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656</v>
      </c>
      <c r="AG264" s="15"/>
      <c r="AH264" s="15" t="s">
        <v>655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656</v>
      </c>
      <c r="AG265" s="15"/>
      <c r="AH265" s="15" t="s">
        <v>655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656</v>
      </c>
      <c r="AG266" s="15"/>
      <c r="AH266" s="15" t="s">
        <v>655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656</v>
      </c>
      <c r="AG267" s="15"/>
      <c r="AH267" s="15" t="s">
        <v>655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656</v>
      </c>
      <c r="AG268" s="15"/>
      <c r="AH268" s="15" t="s">
        <v>655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656</v>
      </c>
      <c r="AG269" s="15"/>
      <c r="AH269" s="15" t="s">
        <v>655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656</v>
      </c>
      <c r="AG270" s="15"/>
      <c r="AH270" s="15" t="s">
        <v>655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656</v>
      </c>
      <c r="AG271" s="15"/>
      <c r="AH271" s="15" t="s">
        <v>655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656</v>
      </c>
      <c r="AG272" s="15"/>
      <c r="AH272" s="15" t="s">
        <v>655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656</v>
      </c>
      <c r="AG273" s="15"/>
      <c r="AH273" s="15" t="s">
        <v>655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656</v>
      </c>
      <c r="AG274" s="15"/>
      <c r="AH274" s="15" t="s">
        <v>655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656</v>
      </c>
      <c r="AG275" s="15"/>
      <c r="AH275" s="15" t="s">
        <v>655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656</v>
      </c>
      <c r="AG276" s="15"/>
      <c r="AH276" s="15" t="s">
        <v>655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656</v>
      </c>
      <c r="AG277" s="15"/>
      <c r="AH277" s="15" t="s">
        <v>655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656</v>
      </c>
      <c r="AG278" s="15"/>
      <c r="AH278" s="15" t="s">
        <v>655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656</v>
      </c>
      <c r="AG279" s="15"/>
      <c r="AH279" s="15" t="s">
        <v>655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656</v>
      </c>
      <c r="AG280" s="15"/>
      <c r="AH280" s="15" t="s">
        <v>655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656</v>
      </c>
      <c r="AG281" s="15"/>
      <c r="AH281" s="15" t="s">
        <v>655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656</v>
      </c>
      <c r="AG282" s="15"/>
      <c r="AH282" s="15" t="s">
        <v>655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656</v>
      </c>
      <c r="AG283" s="15"/>
      <c r="AH283" s="15" t="s">
        <v>655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656</v>
      </c>
      <c r="AG284" s="15"/>
      <c r="AH284" s="15" t="s">
        <v>655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656</v>
      </c>
      <c r="AG285" s="15"/>
      <c r="AH285" s="15" t="s">
        <v>655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656</v>
      </c>
      <c r="AG286" s="15"/>
      <c r="AH286" s="15" t="s">
        <v>655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656</v>
      </c>
      <c r="AG287" s="15"/>
      <c r="AH287" s="15" t="s">
        <v>655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656</v>
      </c>
      <c r="AG288" s="15"/>
      <c r="AH288" s="15" t="s">
        <v>655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656</v>
      </c>
      <c r="AG289" s="15"/>
      <c r="AH289" s="15" t="s">
        <v>655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656</v>
      </c>
      <c r="AG290" s="15"/>
      <c r="AH290" s="15" t="s">
        <v>655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656</v>
      </c>
      <c r="AG291" s="15"/>
      <c r="AH291" s="15" t="s">
        <v>655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656</v>
      </c>
      <c r="AG292" s="15"/>
      <c r="AH292" s="15" t="s">
        <v>655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656</v>
      </c>
      <c r="AG293" s="15"/>
      <c r="AH293" s="15" t="s">
        <v>655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656</v>
      </c>
      <c r="AG294" s="15"/>
      <c r="AH294" s="15" t="s">
        <v>655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656</v>
      </c>
      <c r="AG295" s="15"/>
      <c r="AH295" s="15" t="s">
        <v>655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656</v>
      </c>
      <c r="AG296" s="15"/>
      <c r="AH296" s="15" t="s">
        <v>655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656</v>
      </c>
      <c r="AG297" s="15"/>
      <c r="AH297" s="15" t="s">
        <v>655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656</v>
      </c>
      <c r="AG298" s="15"/>
      <c r="AH298" s="15" t="s">
        <v>655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656</v>
      </c>
      <c r="AG299" s="15"/>
      <c r="AH299" s="15" t="s">
        <v>655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656</v>
      </c>
      <c r="AG300" s="15"/>
      <c r="AH300" s="15" t="s">
        <v>655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656</v>
      </c>
      <c r="AG301" s="15"/>
      <c r="AH301" s="15" t="s">
        <v>655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656</v>
      </c>
      <c r="AG302" s="15"/>
      <c r="AH302" s="15" t="s">
        <v>655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656</v>
      </c>
      <c r="AG303" s="15"/>
      <c r="AH303" s="15" t="s">
        <v>655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656</v>
      </c>
      <c r="AG304" s="15"/>
      <c r="AH304" s="15" t="s">
        <v>655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656</v>
      </c>
      <c r="AG305" s="15"/>
      <c r="AH305" s="15" t="s">
        <v>655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656</v>
      </c>
      <c r="AG306" s="15"/>
      <c r="AH306" s="15" t="s">
        <v>655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656</v>
      </c>
      <c r="AG307" s="15"/>
      <c r="AH307" s="15" t="s">
        <v>655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656</v>
      </c>
      <c r="AG308" s="15"/>
      <c r="AH308" s="15" t="s">
        <v>655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656</v>
      </c>
      <c r="AG309" s="15"/>
      <c r="AH309" s="15" t="s">
        <v>655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656</v>
      </c>
      <c r="AG310" s="15"/>
      <c r="AH310" s="15" t="s">
        <v>655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656</v>
      </c>
      <c r="AG311" s="15"/>
      <c r="AH311" s="15" t="s">
        <v>655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656</v>
      </c>
      <c r="AG312" s="15"/>
      <c r="AH312" s="15" t="s">
        <v>655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656</v>
      </c>
      <c r="AG313" s="15"/>
      <c r="AH313" s="15" t="s">
        <v>655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656</v>
      </c>
      <c r="AG314" s="15"/>
      <c r="AH314" s="15" t="s">
        <v>655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656</v>
      </c>
      <c r="AG315" s="15"/>
      <c r="AH315" s="15" t="s">
        <v>655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656</v>
      </c>
      <c r="AG316" s="15"/>
      <c r="AH316" s="15" t="s">
        <v>655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656</v>
      </c>
      <c r="AG317" s="15"/>
      <c r="AH317" s="15" t="s">
        <v>655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656</v>
      </c>
      <c r="AG318" s="15"/>
      <c r="AH318" s="15" t="s">
        <v>655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656</v>
      </c>
      <c r="AG319" s="15"/>
      <c r="AH319" s="15" t="s">
        <v>655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656</v>
      </c>
      <c r="AG320" s="15"/>
      <c r="AH320" s="15" t="s">
        <v>655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656</v>
      </c>
      <c r="AG321" s="15"/>
      <c r="AH321" s="15" t="s">
        <v>655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656</v>
      </c>
      <c r="AG322" s="15"/>
      <c r="AH322" s="15" t="s">
        <v>655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656</v>
      </c>
      <c r="AG323" s="15"/>
      <c r="AH323" s="15" t="s">
        <v>655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656</v>
      </c>
      <c r="AG324" s="15"/>
      <c r="AH324" s="15" t="s">
        <v>655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656</v>
      </c>
      <c r="AG325" s="15"/>
      <c r="AH325" s="15" t="s">
        <v>655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656</v>
      </c>
      <c r="AG326" s="15"/>
      <c r="AH326" s="15" t="s">
        <v>655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656</v>
      </c>
      <c r="AG327" s="15"/>
      <c r="AH327" s="15" t="s">
        <v>655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656</v>
      </c>
      <c r="AG328" s="15"/>
      <c r="AH328" s="15" t="s">
        <v>655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656</v>
      </c>
      <c r="AG329" s="15"/>
      <c r="AH329" s="15" t="s">
        <v>655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656</v>
      </c>
      <c r="AG330" s="15"/>
      <c r="AH330" s="15" t="s">
        <v>655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656</v>
      </c>
      <c r="AG331" s="15"/>
      <c r="AH331" s="15" t="s">
        <v>655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656</v>
      </c>
      <c r="AG332" s="15"/>
      <c r="AH332" s="15" t="s">
        <v>655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656</v>
      </c>
      <c r="AG333" s="15"/>
      <c r="AH333" s="15" t="s">
        <v>655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656</v>
      </c>
      <c r="AG334" s="15"/>
      <c r="AH334" s="15" t="s">
        <v>655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656</v>
      </c>
      <c r="AG335" s="15"/>
      <c r="AH335" s="15" t="s">
        <v>655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656</v>
      </c>
      <c r="AG336" s="15"/>
      <c r="AH336" s="15" t="s">
        <v>655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656</v>
      </c>
      <c r="AG337" s="15"/>
      <c r="AH337" s="15" t="s">
        <v>655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656</v>
      </c>
      <c r="AG338" s="15"/>
      <c r="AH338" s="15" t="s">
        <v>655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656</v>
      </c>
      <c r="AG339" s="15"/>
      <c r="AH339" s="15" t="s">
        <v>655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656</v>
      </c>
      <c r="AG340" s="15"/>
      <c r="AH340" s="15" t="s">
        <v>655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656</v>
      </c>
      <c r="AG341" s="15"/>
      <c r="AH341" s="15" t="s">
        <v>655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656</v>
      </c>
      <c r="AG342" s="15"/>
      <c r="AH342" s="15" t="s">
        <v>655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656</v>
      </c>
      <c r="AG343" s="15"/>
      <c r="AH343" s="15" t="s">
        <v>655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656</v>
      </c>
      <c r="AG344" s="15"/>
      <c r="AH344" s="15" t="s">
        <v>655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656</v>
      </c>
      <c r="AG345" s="15"/>
      <c r="AH345" s="15" t="s">
        <v>655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656</v>
      </c>
      <c r="AG346" s="15"/>
      <c r="AH346" s="15" t="s">
        <v>655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656</v>
      </c>
      <c r="AG347" s="15"/>
      <c r="AH347" s="15" t="s">
        <v>655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656</v>
      </c>
      <c r="AG348" s="15"/>
      <c r="AH348" s="15" t="s">
        <v>655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656</v>
      </c>
      <c r="AG349" s="15"/>
      <c r="AH349" s="15" t="s">
        <v>655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656</v>
      </c>
      <c r="AG350" s="15"/>
      <c r="AH350" s="15" t="s">
        <v>655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N23" sqref="N23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9" t="s">
        <v>715</v>
      </c>
      <c r="D3" s="129"/>
      <c r="E3" s="129"/>
      <c r="F3" s="129"/>
      <c r="G3" s="129" t="s">
        <v>716</v>
      </c>
      <c r="H3" s="129"/>
      <c r="I3" s="129"/>
      <c r="J3" s="129"/>
    </row>
    <row r="4" spans="1:20" ht="17.25" x14ac:dyDescent="0.2">
      <c r="A4" s="24" t="s">
        <v>712</v>
      </c>
      <c r="B4" s="24" t="s">
        <v>692</v>
      </c>
      <c r="C4" s="24" t="s">
        <v>713</v>
      </c>
      <c r="D4" s="24" t="s">
        <v>714</v>
      </c>
      <c r="E4" s="24" t="s">
        <v>713</v>
      </c>
      <c r="F4" s="24" t="s">
        <v>714</v>
      </c>
      <c r="G4" s="24" t="s">
        <v>713</v>
      </c>
      <c r="H4" s="24" t="s">
        <v>714</v>
      </c>
      <c r="I4" s="24" t="s">
        <v>713</v>
      </c>
      <c r="J4" s="24" t="s">
        <v>714</v>
      </c>
      <c r="P4" s="13" t="s">
        <v>734</v>
      </c>
      <c r="Q4" s="13" t="s">
        <v>721</v>
      </c>
      <c r="R4" s="13" t="s">
        <v>735</v>
      </c>
      <c r="S4" s="13" t="s">
        <v>722</v>
      </c>
      <c r="T4" s="13" t="s">
        <v>719</v>
      </c>
    </row>
    <row r="5" spans="1:20" ht="16.5" x14ac:dyDescent="0.2">
      <c r="A5" s="15">
        <v>1</v>
      </c>
      <c r="B5" s="23" t="s">
        <v>405</v>
      </c>
      <c r="C5" s="15" t="s">
        <v>720</v>
      </c>
      <c r="D5" s="30">
        <v>0.12</v>
      </c>
      <c r="E5" s="15"/>
      <c r="F5" s="15"/>
      <c r="G5" s="15" t="s">
        <v>720</v>
      </c>
      <c r="H5" s="30">
        <v>0.2</v>
      </c>
      <c r="I5" s="15"/>
      <c r="J5" s="15"/>
      <c r="L5" t="s">
        <v>751</v>
      </c>
      <c r="O5" s="17" t="s">
        <v>717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441</v>
      </c>
      <c r="C6" s="15" t="s">
        <v>723</v>
      </c>
      <c r="D6" s="30">
        <v>0.25</v>
      </c>
      <c r="E6" s="15"/>
      <c r="F6" s="15"/>
      <c r="G6" s="15" t="s">
        <v>723</v>
      </c>
      <c r="H6" s="30">
        <v>0.5</v>
      </c>
      <c r="I6" s="15"/>
      <c r="J6" s="15"/>
      <c r="L6" t="s">
        <v>750</v>
      </c>
      <c r="O6" s="17" t="s">
        <v>718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702</v>
      </c>
      <c r="C7" s="15" t="s">
        <v>724</v>
      </c>
      <c r="D7" s="30">
        <v>0.12</v>
      </c>
      <c r="E7" s="15"/>
      <c r="F7" s="15"/>
      <c r="G7" s="15" t="s">
        <v>724</v>
      </c>
      <c r="H7" s="30">
        <v>0.2</v>
      </c>
      <c r="I7" s="15"/>
      <c r="J7" s="15"/>
      <c r="L7" t="s">
        <v>752</v>
      </c>
    </row>
    <row r="8" spans="1:20" ht="16.5" x14ac:dyDescent="0.2">
      <c r="A8" s="15">
        <v>4</v>
      </c>
      <c r="B8" s="23" t="s">
        <v>94</v>
      </c>
      <c r="C8" s="23" t="s">
        <v>725</v>
      </c>
      <c r="D8" s="30">
        <v>0.12</v>
      </c>
      <c r="E8" s="15"/>
      <c r="F8" s="15"/>
      <c r="G8" s="23" t="s">
        <v>725</v>
      </c>
      <c r="H8" s="30">
        <v>0.2</v>
      </c>
      <c r="I8" s="15"/>
      <c r="J8" s="15"/>
      <c r="L8" t="s">
        <v>753</v>
      </c>
    </row>
    <row r="9" spans="1:20" ht="16.5" x14ac:dyDescent="0.2">
      <c r="A9" s="15">
        <v>5</v>
      </c>
      <c r="B9" s="23" t="s">
        <v>693</v>
      </c>
      <c r="C9" s="15" t="s">
        <v>726</v>
      </c>
      <c r="D9" s="30">
        <v>0.12</v>
      </c>
      <c r="E9" s="15"/>
      <c r="F9" s="15"/>
      <c r="G9" s="15" t="s">
        <v>726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703</v>
      </c>
      <c r="C10" s="15" t="s">
        <v>728</v>
      </c>
      <c r="D10" s="30">
        <v>0.25</v>
      </c>
      <c r="E10" s="15"/>
      <c r="F10" s="15"/>
      <c r="G10" s="15" t="s">
        <v>727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694</v>
      </c>
      <c r="C11" s="23" t="s">
        <v>729</v>
      </c>
      <c r="D11" s="30">
        <v>0.12</v>
      </c>
      <c r="E11" s="15"/>
      <c r="F11" s="15"/>
      <c r="G11" s="23" t="s">
        <v>729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439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695</v>
      </c>
      <c r="C13" s="23" t="s">
        <v>730</v>
      </c>
      <c r="D13" s="30">
        <v>0.2</v>
      </c>
      <c r="E13" s="15"/>
      <c r="F13" s="15"/>
      <c r="G13" s="23" t="s">
        <v>730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696</v>
      </c>
      <c r="C14" s="15" t="s">
        <v>731</v>
      </c>
      <c r="D14" s="30">
        <v>0.12</v>
      </c>
      <c r="E14" s="15"/>
      <c r="F14" s="15"/>
      <c r="G14" s="15" t="s">
        <v>731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697</v>
      </c>
      <c r="C15" s="15" t="s">
        <v>732</v>
      </c>
      <c r="D15" s="30">
        <v>0.12</v>
      </c>
      <c r="E15" s="15"/>
      <c r="F15" s="15"/>
      <c r="G15" s="15" t="s">
        <v>732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698</v>
      </c>
      <c r="C16" s="15" t="s">
        <v>733</v>
      </c>
      <c r="D16" s="30">
        <v>0.12</v>
      </c>
      <c r="E16" s="15"/>
      <c r="F16" s="15"/>
      <c r="G16" s="15" t="s">
        <v>733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704</v>
      </c>
      <c r="C17" s="15" t="s">
        <v>736</v>
      </c>
      <c r="D17" s="15">
        <v>1</v>
      </c>
      <c r="E17" s="15"/>
      <c r="F17" s="15"/>
      <c r="G17" s="15" t="s">
        <v>736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705</v>
      </c>
      <c r="C18" s="15" t="s">
        <v>737</v>
      </c>
      <c r="D18" s="15">
        <v>1</v>
      </c>
      <c r="E18" s="15"/>
      <c r="F18" s="15"/>
      <c r="G18" s="15" t="s">
        <v>737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699</v>
      </c>
      <c r="C19" s="15" t="s">
        <v>738</v>
      </c>
      <c r="D19" s="15">
        <v>1</v>
      </c>
      <c r="E19" s="15"/>
      <c r="F19" s="15"/>
      <c r="G19" s="15" t="s">
        <v>738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706</v>
      </c>
      <c r="C20" s="15" t="s">
        <v>739</v>
      </c>
      <c r="D20" s="15">
        <v>2</v>
      </c>
      <c r="E20" s="30">
        <v>0.25</v>
      </c>
      <c r="F20" s="15"/>
      <c r="G20" s="15" t="s">
        <v>739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741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740</v>
      </c>
      <c r="C22" s="15" t="s">
        <v>733</v>
      </c>
      <c r="D22" s="30">
        <v>0.06</v>
      </c>
      <c r="E22" s="15"/>
      <c r="F22" s="15"/>
      <c r="G22" s="15" t="s">
        <v>733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707</v>
      </c>
      <c r="C23" s="15" t="s">
        <v>742</v>
      </c>
      <c r="D23" s="30">
        <v>-0.2</v>
      </c>
      <c r="E23" s="15" t="s">
        <v>743</v>
      </c>
      <c r="F23" s="30">
        <v>-0.3</v>
      </c>
      <c r="G23" s="15" t="s">
        <v>742</v>
      </c>
      <c r="H23" s="30">
        <v>-0.2</v>
      </c>
      <c r="I23" s="15" t="s">
        <v>743</v>
      </c>
      <c r="J23" s="30">
        <v>-0.4</v>
      </c>
    </row>
    <row r="24" spans="1:10" ht="16.5" x14ac:dyDescent="0.2">
      <c r="A24" s="15">
        <v>20</v>
      </c>
      <c r="B24" s="23" t="s">
        <v>700</v>
      </c>
      <c r="C24" s="15" t="s">
        <v>744</v>
      </c>
      <c r="D24" s="30">
        <v>-0.2</v>
      </c>
      <c r="E24" s="15" t="s">
        <v>745</v>
      </c>
      <c r="F24" s="30">
        <v>0.25</v>
      </c>
      <c r="G24" s="15" t="s">
        <v>744</v>
      </c>
      <c r="H24" s="30">
        <v>-0.2</v>
      </c>
      <c r="I24" s="15" t="s">
        <v>745</v>
      </c>
      <c r="J24" s="30">
        <v>0.35</v>
      </c>
    </row>
    <row r="25" spans="1:10" ht="16.5" x14ac:dyDescent="0.2">
      <c r="A25" s="15">
        <v>21</v>
      </c>
      <c r="B25" s="23" t="s">
        <v>701</v>
      </c>
      <c r="C25" s="15" t="s">
        <v>746</v>
      </c>
      <c r="D25" s="30">
        <v>0.06</v>
      </c>
      <c r="E25" s="15" t="s">
        <v>747</v>
      </c>
      <c r="F25" s="30">
        <v>0.06</v>
      </c>
      <c r="G25" s="15" t="s">
        <v>746</v>
      </c>
      <c r="H25" s="30">
        <v>0.12</v>
      </c>
      <c r="I25" s="15" t="s">
        <v>747</v>
      </c>
      <c r="J25" s="30">
        <v>0.12</v>
      </c>
    </row>
    <row r="26" spans="1:10" ht="16.5" x14ac:dyDescent="0.2">
      <c r="A26" s="15">
        <v>22</v>
      </c>
      <c r="B26" s="23" t="s">
        <v>708</v>
      </c>
      <c r="C26" s="15" t="s">
        <v>733</v>
      </c>
      <c r="D26" s="30">
        <v>0.06</v>
      </c>
      <c r="E26" s="15" t="s">
        <v>748</v>
      </c>
      <c r="F26" s="30">
        <v>0.06</v>
      </c>
      <c r="G26" s="15" t="s">
        <v>733</v>
      </c>
      <c r="H26" s="30">
        <v>0.12</v>
      </c>
      <c r="I26" s="15" t="s">
        <v>748</v>
      </c>
      <c r="J26" s="30">
        <v>0.12</v>
      </c>
    </row>
    <row r="27" spans="1:10" ht="16.5" x14ac:dyDescent="0.2">
      <c r="A27" s="15">
        <v>23</v>
      </c>
      <c r="B27" s="23" t="s">
        <v>709</v>
      </c>
      <c r="C27" s="15" t="s">
        <v>745</v>
      </c>
      <c r="D27" s="15"/>
      <c r="E27" s="15" t="s">
        <v>749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710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workbookViewId="0">
      <selection activeCell="I8" sqref="I8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1.1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8" t="s">
        <v>125</v>
      </c>
      <c r="L4" s="128"/>
      <c r="P4" s="129" t="s">
        <v>124</v>
      </c>
      <c r="Q4" s="129"/>
      <c r="R4" s="129"/>
      <c r="S4" s="129"/>
      <c r="T4" s="129"/>
      <c r="U4" s="129"/>
      <c r="V4" s="129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760</v>
      </c>
      <c r="E6" s="24" t="s">
        <v>761</v>
      </c>
      <c r="F6" s="24" t="s">
        <v>767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20</v>
      </c>
      <c r="F7" s="15">
        <f>L9*Q10</f>
        <v>1.7550000000000001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20</v>
      </c>
      <c r="F8" s="15">
        <f>L9*Q10</f>
        <v>1.7550000000000001</v>
      </c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K10" s="15" t="s">
        <v>882</v>
      </c>
      <c r="L10" s="15">
        <v>1.5</v>
      </c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9" t="s">
        <v>109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S12" s="18"/>
    </row>
    <row r="13" spans="1:22" ht="17.25" x14ac:dyDescent="0.2">
      <c r="A13" s="13" t="s">
        <v>110</v>
      </c>
      <c r="B13" s="13" t="s">
        <v>754</v>
      </c>
      <c r="C13" s="13" t="s">
        <v>755</v>
      </c>
      <c r="D13" s="13" t="s">
        <v>111</v>
      </c>
      <c r="E13" s="13" t="s">
        <v>112</v>
      </c>
      <c r="F13" s="13" t="s">
        <v>113</v>
      </c>
      <c r="G13" s="13" t="s">
        <v>756</v>
      </c>
      <c r="H13" s="13" t="s">
        <v>683</v>
      </c>
      <c r="I13" s="13" t="s">
        <v>684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766</v>
      </c>
      <c r="O13" s="13" t="s">
        <v>27</v>
      </c>
      <c r="S13" s="18"/>
      <c r="V13" s="13" t="s">
        <v>687</v>
      </c>
    </row>
    <row r="14" spans="1:22" ht="16.5" x14ac:dyDescent="0.2">
      <c r="A14" s="15">
        <v>1</v>
      </c>
      <c r="B14" s="15">
        <v>1</v>
      </c>
      <c r="C14" s="15">
        <v>15</v>
      </c>
      <c r="D14" s="15">
        <v>3</v>
      </c>
      <c r="E14" s="16">
        <f t="shared" ref="E14:E33" si="0">D14/2</f>
        <v>1.5</v>
      </c>
      <c r="F14" s="16">
        <f t="shared" ref="F14" si="1">D14*$C$7/2</f>
        <v>9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2">D14/J14</f>
        <v>0.15</v>
      </c>
      <c r="N14" s="16">
        <f t="shared" ref="N14" si="3">(1+M14)*(1+M14)</f>
        <v>1.3224999999999998</v>
      </c>
      <c r="O14" s="16">
        <v>50</v>
      </c>
      <c r="Q14" s="26"/>
      <c r="S14" s="18"/>
      <c r="U14" s="17" t="s">
        <v>688</v>
      </c>
      <c r="V14" s="30">
        <v>0.5</v>
      </c>
    </row>
    <row r="15" spans="1:22" ht="16.5" x14ac:dyDescent="0.2">
      <c r="A15" s="15">
        <v>2</v>
      </c>
      <c r="B15" s="15">
        <v>15</v>
      </c>
      <c r="C15" s="15">
        <v>40</v>
      </c>
      <c r="D15" s="16">
        <f>ROUND(J15*M15,2)</f>
        <v>4</v>
      </c>
      <c r="E15" s="16">
        <f t="shared" si="0"/>
        <v>2</v>
      </c>
      <c r="F15" s="16">
        <f t="shared" ref="F15:F33" si="4">D15*$C$7/2</f>
        <v>12</v>
      </c>
      <c r="G15" s="16">
        <v>10</v>
      </c>
      <c r="H15" s="16">
        <f t="shared" ref="H15" si="5">ROUND(E14*($B15-C14)*$D$7,0)</f>
        <v>0</v>
      </c>
      <c r="I15" s="16">
        <f>G15*$C$7/2</f>
        <v>30</v>
      </c>
      <c r="J15" s="16">
        <f>J14+D14*($B15-$B14)+G15</f>
        <v>72</v>
      </c>
      <c r="K15" s="16">
        <f t="shared" ref="K15:L15" si="6">K14+E14*($B15-$B14)+H15</f>
        <v>21</v>
      </c>
      <c r="L15" s="16">
        <f t="shared" si="6"/>
        <v>256</v>
      </c>
      <c r="M15" s="33">
        <v>5.5599999999999997E-2</v>
      </c>
      <c r="N15" s="16">
        <f t="shared" ref="N15:N33" si="7">(1+M15)*(1+M15)</f>
        <v>1.1142913600000002</v>
      </c>
      <c r="O15" s="16">
        <f t="shared" ref="O15:O34" si="8">ROUND((O$14+K15)*1.5/50,0)*50</f>
        <v>100</v>
      </c>
      <c r="Q15" s="26"/>
      <c r="S15" s="18"/>
      <c r="U15" s="17" t="s">
        <v>689</v>
      </c>
      <c r="V15" s="30">
        <v>0.2</v>
      </c>
    </row>
    <row r="16" spans="1:22" ht="16.5" x14ac:dyDescent="0.2">
      <c r="A16" s="15">
        <v>3</v>
      </c>
      <c r="B16" s="15">
        <v>30</v>
      </c>
      <c r="C16" s="15">
        <v>40</v>
      </c>
      <c r="D16" s="16">
        <f t="shared" ref="D16:D33" si="9">ROUND(J16*M16,2)</f>
        <v>6.03</v>
      </c>
      <c r="E16" s="16">
        <f t="shared" si="0"/>
        <v>3.0150000000000001</v>
      </c>
      <c r="F16" s="16">
        <f t="shared" si="4"/>
        <v>18.09</v>
      </c>
      <c r="G16" s="16">
        <f t="shared" ref="G16:G33" si="10">ROUND(D15*($B16-$B15)*$D$7,0)</f>
        <v>15</v>
      </c>
      <c r="H16" s="16">
        <f t="shared" ref="H16:H33" si="11">ROUND(E15*($B16-$B15)*$D$7,0)</f>
        <v>8</v>
      </c>
      <c r="I16" s="16">
        <f t="shared" ref="I16:I33" si="12">G16*$C$7/2</f>
        <v>45</v>
      </c>
      <c r="J16" s="16">
        <f t="shared" ref="J16:J34" si="13">J15+D15*($B16-$B15)+G16</f>
        <v>147</v>
      </c>
      <c r="K16" s="16">
        <f t="shared" ref="K16:K34" si="14">K15+E15*($B16-$B15)+H16</f>
        <v>59</v>
      </c>
      <c r="L16" s="16">
        <f t="shared" ref="L16:L34" si="15">L15+F15*($B16-$B15)+I16</f>
        <v>481</v>
      </c>
      <c r="M16" s="33">
        <v>4.1000000000000002E-2</v>
      </c>
      <c r="N16" s="16">
        <f t="shared" si="7"/>
        <v>1.0836809999999999</v>
      </c>
      <c r="O16" s="16">
        <f t="shared" si="8"/>
        <v>150</v>
      </c>
      <c r="Q16" s="26"/>
      <c r="S16" s="18"/>
      <c r="U16" s="17" t="s">
        <v>690</v>
      </c>
      <c r="V16" s="30">
        <v>0.2</v>
      </c>
    </row>
    <row r="17" spans="1:22" ht="16.5" x14ac:dyDescent="0.2">
      <c r="A17" s="15">
        <v>4</v>
      </c>
      <c r="B17" s="15">
        <v>40</v>
      </c>
      <c r="C17" s="15">
        <v>80</v>
      </c>
      <c r="D17" s="16">
        <f t="shared" si="9"/>
        <v>8</v>
      </c>
      <c r="E17" s="16">
        <f t="shared" si="0"/>
        <v>4</v>
      </c>
      <c r="F17" s="16">
        <f t="shared" si="4"/>
        <v>24</v>
      </c>
      <c r="G17" s="16">
        <f t="shared" si="10"/>
        <v>15</v>
      </c>
      <c r="H17" s="16">
        <f t="shared" si="11"/>
        <v>8</v>
      </c>
      <c r="I17" s="16">
        <f t="shared" si="12"/>
        <v>45</v>
      </c>
      <c r="J17" s="16">
        <f t="shared" si="13"/>
        <v>222.3</v>
      </c>
      <c r="K17" s="16">
        <f t="shared" si="14"/>
        <v>97.15</v>
      </c>
      <c r="L17" s="16">
        <f t="shared" si="15"/>
        <v>706.9</v>
      </c>
      <c r="M17" s="33">
        <v>3.5999999999999997E-2</v>
      </c>
      <c r="N17" s="16">
        <f t="shared" si="7"/>
        <v>1.073296</v>
      </c>
      <c r="O17" s="16">
        <f t="shared" si="8"/>
        <v>200</v>
      </c>
      <c r="Q17" s="26"/>
      <c r="S17" s="18"/>
      <c r="U17" s="17" t="s">
        <v>691</v>
      </c>
      <c r="V17" s="30">
        <v>0.1</v>
      </c>
    </row>
    <row r="18" spans="1:22" ht="16.5" x14ac:dyDescent="0.2">
      <c r="A18" s="15">
        <v>5</v>
      </c>
      <c r="B18" s="15">
        <v>50</v>
      </c>
      <c r="C18" s="15">
        <v>80</v>
      </c>
      <c r="D18" s="16">
        <f t="shared" si="9"/>
        <v>10.02</v>
      </c>
      <c r="E18" s="16">
        <f t="shared" si="0"/>
        <v>5.01</v>
      </c>
      <c r="F18" s="16">
        <f t="shared" si="4"/>
        <v>30.06</v>
      </c>
      <c r="G18" s="16">
        <f t="shared" si="10"/>
        <v>20</v>
      </c>
      <c r="H18" s="16">
        <f t="shared" si="11"/>
        <v>10</v>
      </c>
      <c r="I18" s="16">
        <f t="shared" si="12"/>
        <v>60</v>
      </c>
      <c r="J18" s="16">
        <f t="shared" si="13"/>
        <v>322.3</v>
      </c>
      <c r="K18" s="16">
        <f t="shared" si="14"/>
        <v>147.15</v>
      </c>
      <c r="L18" s="16">
        <f t="shared" si="15"/>
        <v>1006.9</v>
      </c>
      <c r="M18" s="33">
        <v>3.1099999999999999E-2</v>
      </c>
      <c r="N18" s="16">
        <f t="shared" si="7"/>
        <v>1.0631672099999998</v>
      </c>
      <c r="O18" s="16">
        <f t="shared" si="8"/>
        <v>300</v>
      </c>
      <c r="Q18" s="26"/>
      <c r="S18" s="18"/>
    </row>
    <row r="19" spans="1:22" ht="16.5" x14ac:dyDescent="0.2">
      <c r="A19" s="15">
        <v>6</v>
      </c>
      <c r="B19" s="15">
        <v>60</v>
      </c>
      <c r="C19" s="15">
        <v>80</v>
      </c>
      <c r="D19" s="16">
        <f t="shared" si="9"/>
        <v>12.53</v>
      </c>
      <c r="E19" s="16">
        <f t="shared" si="0"/>
        <v>6.2649999999999997</v>
      </c>
      <c r="F19" s="16">
        <f t="shared" si="4"/>
        <v>37.589999999999996</v>
      </c>
      <c r="G19" s="16">
        <f t="shared" si="10"/>
        <v>25</v>
      </c>
      <c r="H19" s="16">
        <f t="shared" si="11"/>
        <v>13</v>
      </c>
      <c r="I19" s="16">
        <f t="shared" si="12"/>
        <v>75</v>
      </c>
      <c r="J19" s="16">
        <f t="shared" si="13"/>
        <v>447.5</v>
      </c>
      <c r="K19" s="16">
        <f t="shared" si="14"/>
        <v>210.25</v>
      </c>
      <c r="L19" s="16">
        <f t="shared" si="15"/>
        <v>1382.5</v>
      </c>
      <c r="M19" s="33">
        <v>2.8000000000000001E-2</v>
      </c>
      <c r="N19" s="16">
        <f t="shared" si="7"/>
        <v>1.0567839999999999</v>
      </c>
      <c r="O19" s="16">
        <f t="shared" si="8"/>
        <v>400</v>
      </c>
      <c r="Q19" s="26"/>
    </row>
    <row r="20" spans="1:22" ht="16.5" x14ac:dyDescent="0.2">
      <c r="A20" s="15">
        <v>7</v>
      </c>
      <c r="B20" s="15">
        <v>70</v>
      </c>
      <c r="C20" s="15">
        <v>80</v>
      </c>
      <c r="D20" s="16">
        <f t="shared" si="9"/>
        <v>15.7</v>
      </c>
      <c r="E20" s="16">
        <f t="shared" si="0"/>
        <v>7.85</v>
      </c>
      <c r="F20" s="16">
        <f t="shared" si="4"/>
        <v>47.099999999999994</v>
      </c>
      <c r="G20" s="16">
        <f t="shared" si="10"/>
        <v>31</v>
      </c>
      <c r="H20" s="16">
        <f t="shared" si="11"/>
        <v>16</v>
      </c>
      <c r="I20" s="16">
        <f t="shared" si="12"/>
        <v>93</v>
      </c>
      <c r="J20" s="16">
        <f t="shared" si="13"/>
        <v>603.79999999999995</v>
      </c>
      <c r="K20" s="16">
        <f t="shared" si="14"/>
        <v>288.89999999999998</v>
      </c>
      <c r="L20" s="16">
        <f t="shared" si="15"/>
        <v>1851.4</v>
      </c>
      <c r="M20" s="33">
        <v>2.5999999999999999E-2</v>
      </c>
      <c r="N20" s="16">
        <f t="shared" si="7"/>
        <v>1.0526759999999999</v>
      </c>
      <c r="O20" s="16">
        <f t="shared" si="8"/>
        <v>500</v>
      </c>
      <c r="Q20" s="26"/>
    </row>
    <row r="21" spans="1:22" ht="16.5" x14ac:dyDescent="0.2">
      <c r="A21" s="15">
        <v>8</v>
      </c>
      <c r="B21" s="15">
        <v>80</v>
      </c>
      <c r="C21" s="15">
        <v>100</v>
      </c>
      <c r="D21" s="16">
        <f t="shared" si="9"/>
        <v>20</v>
      </c>
      <c r="E21" s="16">
        <f t="shared" si="0"/>
        <v>10</v>
      </c>
      <c r="F21" s="16">
        <f t="shared" si="4"/>
        <v>60</v>
      </c>
      <c r="G21" s="16">
        <f t="shared" si="10"/>
        <v>39</v>
      </c>
      <c r="H21" s="16">
        <f t="shared" si="11"/>
        <v>20</v>
      </c>
      <c r="I21" s="16">
        <f t="shared" si="12"/>
        <v>117</v>
      </c>
      <c r="J21" s="16">
        <f t="shared" si="13"/>
        <v>799.8</v>
      </c>
      <c r="K21" s="16">
        <f t="shared" si="14"/>
        <v>387.4</v>
      </c>
      <c r="L21" s="16">
        <f t="shared" si="15"/>
        <v>2439.4</v>
      </c>
      <c r="M21" s="33">
        <v>2.5000000000000001E-2</v>
      </c>
      <c r="N21" s="16">
        <f t="shared" si="7"/>
        <v>1.0506249999999999</v>
      </c>
      <c r="O21" s="16">
        <f t="shared" si="8"/>
        <v>650</v>
      </c>
      <c r="Q21" s="26"/>
    </row>
    <row r="22" spans="1:22" ht="16.5" x14ac:dyDescent="0.2">
      <c r="A22" s="15">
        <v>9</v>
      </c>
      <c r="B22" s="15">
        <v>85</v>
      </c>
      <c r="C22" s="15">
        <v>100</v>
      </c>
      <c r="D22" s="16">
        <f t="shared" si="9"/>
        <v>23.12</v>
      </c>
      <c r="E22" s="16">
        <f t="shared" si="0"/>
        <v>11.56</v>
      </c>
      <c r="F22" s="16">
        <f t="shared" si="4"/>
        <v>69.36</v>
      </c>
      <c r="G22" s="16">
        <f t="shared" si="10"/>
        <v>25</v>
      </c>
      <c r="H22" s="16">
        <f t="shared" si="11"/>
        <v>13</v>
      </c>
      <c r="I22" s="16">
        <f t="shared" si="12"/>
        <v>75</v>
      </c>
      <c r="J22" s="16">
        <f t="shared" si="13"/>
        <v>924.8</v>
      </c>
      <c r="K22" s="16">
        <f t="shared" si="14"/>
        <v>450.4</v>
      </c>
      <c r="L22" s="16">
        <f t="shared" si="15"/>
        <v>2814.4</v>
      </c>
      <c r="M22" s="33">
        <v>2.5000000000000001E-2</v>
      </c>
      <c r="N22" s="16">
        <f t="shared" si="7"/>
        <v>1.0506249999999999</v>
      </c>
      <c r="O22" s="16">
        <f t="shared" si="8"/>
        <v>750</v>
      </c>
      <c r="Q22" s="26"/>
    </row>
    <row r="23" spans="1:22" ht="16.5" x14ac:dyDescent="0.2">
      <c r="A23" s="15">
        <v>10</v>
      </c>
      <c r="B23" s="15">
        <v>90</v>
      </c>
      <c r="C23" s="15">
        <v>100</v>
      </c>
      <c r="D23" s="16">
        <f t="shared" si="9"/>
        <v>26.74</v>
      </c>
      <c r="E23" s="16">
        <f t="shared" si="0"/>
        <v>13.37</v>
      </c>
      <c r="F23" s="16">
        <f t="shared" si="4"/>
        <v>80.22</v>
      </c>
      <c r="G23" s="16">
        <f t="shared" si="10"/>
        <v>29</v>
      </c>
      <c r="H23" s="16">
        <f t="shared" si="11"/>
        <v>14</v>
      </c>
      <c r="I23" s="16">
        <f t="shared" si="12"/>
        <v>87</v>
      </c>
      <c r="J23" s="16">
        <f t="shared" si="13"/>
        <v>1069.3999999999999</v>
      </c>
      <c r="K23" s="16">
        <f t="shared" si="14"/>
        <v>522.20000000000005</v>
      </c>
      <c r="L23" s="16">
        <f t="shared" si="15"/>
        <v>3248.2000000000003</v>
      </c>
      <c r="M23" s="33">
        <v>2.5000000000000001E-2</v>
      </c>
      <c r="N23" s="16">
        <f t="shared" si="7"/>
        <v>1.0506249999999999</v>
      </c>
      <c r="O23" s="16">
        <f t="shared" si="8"/>
        <v>850</v>
      </c>
      <c r="Q23" s="26"/>
    </row>
    <row r="24" spans="1:22" ht="16.5" x14ac:dyDescent="0.2">
      <c r="A24" s="15">
        <v>11</v>
      </c>
      <c r="B24" s="15">
        <v>95</v>
      </c>
      <c r="C24" s="15">
        <v>100</v>
      </c>
      <c r="D24" s="16">
        <f t="shared" si="9"/>
        <v>30.9</v>
      </c>
      <c r="E24" s="16">
        <f t="shared" si="0"/>
        <v>15.45</v>
      </c>
      <c r="F24" s="16">
        <f t="shared" si="4"/>
        <v>92.699999999999989</v>
      </c>
      <c r="G24" s="16">
        <f t="shared" si="10"/>
        <v>33</v>
      </c>
      <c r="H24" s="16">
        <f t="shared" si="11"/>
        <v>17</v>
      </c>
      <c r="I24" s="16">
        <f t="shared" si="12"/>
        <v>99</v>
      </c>
      <c r="J24" s="16">
        <f t="shared" si="13"/>
        <v>1236.0999999999999</v>
      </c>
      <c r="K24" s="16">
        <f t="shared" si="14"/>
        <v>606.05000000000007</v>
      </c>
      <c r="L24" s="16">
        <f t="shared" si="15"/>
        <v>3748.3</v>
      </c>
      <c r="M24" s="33">
        <v>2.5000000000000001E-2</v>
      </c>
      <c r="N24" s="16">
        <f t="shared" si="7"/>
        <v>1.0506249999999999</v>
      </c>
      <c r="O24" s="16">
        <f t="shared" si="8"/>
        <v>1000</v>
      </c>
      <c r="Q24" s="26"/>
    </row>
    <row r="25" spans="1:22" ht="16.5" x14ac:dyDescent="0.2">
      <c r="A25" s="15">
        <v>12</v>
      </c>
      <c r="B25" s="15">
        <v>100</v>
      </c>
      <c r="C25" s="15">
        <v>120</v>
      </c>
      <c r="D25" s="16">
        <f t="shared" si="9"/>
        <v>35.74</v>
      </c>
      <c r="E25" s="16">
        <f t="shared" si="0"/>
        <v>17.87</v>
      </c>
      <c r="F25" s="16">
        <f t="shared" si="4"/>
        <v>107.22</v>
      </c>
      <c r="G25" s="16">
        <f t="shared" si="10"/>
        <v>39</v>
      </c>
      <c r="H25" s="16">
        <f t="shared" si="11"/>
        <v>19</v>
      </c>
      <c r="I25" s="16">
        <f t="shared" si="12"/>
        <v>117</v>
      </c>
      <c r="J25" s="16">
        <f t="shared" si="13"/>
        <v>1429.6</v>
      </c>
      <c r="K25" s="16">
        <f t="shared" si="14"/>
        <v>702.30000000000007</v>
      </c>
      <c r="L25" s="16">
        <f t="shared" si="15"/>
        <v>4328.8</v>
      </c>
      <c r="M25" s="33">
        <v>2.5000000000000001E-2</v>
      </c>
      <c r="N25" s="16">
        <f t="shared" si="7"/>
        <v>1.0506249999999999</v>
      </c>
      <c r="O25" s="16">
        <f t="shared" si="8"/>
        <v>1150</v>
      </c>
      <c r="Q25" s="26"/>
    </row>
    <row r="26" spans="1:22" ht="16.5" x14ac:dyDescent="0.2">
      <c r="A26" s="15">
        <v>13</v>
      </c>
      <c r="B26" s="15">
        <v>105</v>
      </c>
      <c r="C26" s="15">
        <v>120</v>
      </c>
      <c r="D26" s="16">
        <f t="shared" si="9"/>
        <v>41.33</v>
      </c>
      <c r="E26" s="16">
        <f t="shared" si="0"/>
        <v>20.664999999999999</v>
      </c>
      <c r="F26" s="16">
        <f t="shared" si="4"/>
        <v>123.99</v>
      </c>
      <c r="G26" s="16">
        <f t="shared" si="10"/>
        <v>45</v>
      </c>
      <c r="H26" s="16">
        <f t="shared" si="11"/>
        <v>22</v>
      </c>
      <c r="I26" s="16">
        <f t="shared" si="12"/>
        <v>135</v>
      </c>
      <c r="J26" s="16">
        <f t="shared" si="13"/>
        <v>1653.3</v>
      </c>
      <c r="K26" s="16">
        <f t="shared" si="14"/>
        <v>813.65000000000009</v>
      </c>
      <c r="L26" s="16">
        <f t="shared" si="15"/>
        <v>4999.9000000000005</v>
      </c>
      <c r="M26" s="33">
        <v>2.5000000000000001E-2</v>
      </c>
      <c r="N26" s="16">
        <f t="shared" si="7"/>
        <v>1.0506249999999999</v>
      </c>
      <c r="O26" s="16">
        <f t="shared" si="8"/>
        <v>1300</v>
      </c>
      <c r="Q26" s="26"/>
    </row>
    <row r="27" spans="1:22" ht="16.5" x14ac:dyDescent="0.2">
      <c r="A27" s="15">
        <v>14</v>
      </c>
      <c r="B27" s="15">
        <v>110</v>
      </c>
      <c r="C27" s="15">
        <v>120</v>
      </c>
      <c r="D27" s="16">
        <f t="shared" si="9"/>
        <v>47.8</v>
      </c>
      <c r="E27" s="16">
        <f t="shared" si="0"/>
        <v>23.9</v>
      </c>
      <c r="F27" s="16">
        <f t="shared" si="4"/>
        <v>143.39999999999998</v>
      </c>
      <c r="G27" s="16">
        <f t="shared" si="10"/>
        <v>52</v>
      </c>
      <c r="H27" s="16">
        <f t="shared" si="11"/>
        <v>26</v>
      </c>
      <c r="I27" s="16">
        <f t="shared" si="12"/>
        <v>156</v>
      </c>
      <c r="J27" s="16">
        <f t="shared" si="13"/>
        <v>1911.9499999999998</v>
      </c>
      <c r="K27" s="16">
        <f t="shared" si="14"/>
        <v>942.97500000000014</v>
      </c>
      <c r="L27" s="16">
        <f t="shared" si="15"/>
        <v>5775.85</v>
      </c>
      <c r="M27" s="33">
        <v>2.5000000000000001E-2</v>
      </c>
      <c r="N27" s="16">
        <f t="shared" si="7"/>
        <v>1.0506249999999999</v>
      </c>
      <c r="O27" s="16">
        <f t="shared" si="8"/>
        <v>1500</v>
      </c>
      <c r="Q27" s="26"/>
    </row>
    <row r="28" spans="1:22" ht="16.5" x14ac:dyDescent="0.2">
      <c r="A28" s="15">
        <v>15</v>
      </c>
      <c r="B28" s="15">
        <v>115</v>
      </c>
      <c r="C28" s="15">
        <v>120</v>
      </c>
      <c r="D28" s="16">
        <f t="shared" si="9"/>
        <v>55.27</v>
      </c>
      <c r="E28" s="16">
        <f t="shared" si="0"/>
        <v>27.635000000000002</v>
      </c>
      <c r="F28" s="16">
        <f t="shared" si="4"/>
        <v>165.81</v>
      </c>
      <c r="G28" s="16">
        <f t="shared" si="10"/>
        <v>60</v>
      </c>
      <c r="H28" s="16">
        <f t="shared" si="11"/>
        <v>30</v>
      </c>
      <c r="I28" s="16">
        <f t="shared" si="12"/>
        <v>180</v>
      </c>
      <c r="J28" s="16">
        <f t="shared" si="13"/>
        <v>2210.9499999999998</v>
      </c>
      <c r="K28" s="16">
        <f t="shared" si="14"/>
        <v>1092.4750000000001</v>
      </c>
      <c r="L28" s="16">
        <f t="shared" si="15"/>
        <v>6672.85</v>
      </c>
      <c r="M28" s="33">
        <v>2.5000000000000001E-2</v>
      </c>
      <c r="N28" s="16">
        <f t="shared" si="7"/>
        <v>1.0506249999999999</v>
      </c>
      <c r="O28" s="16">
        <f t="shared" si="8"/>
        <v>1700</v>
      </c>
      <c r="Q28" s="26"/>
    </row>
    <row r="29" spans="1:22" ht="16.5" x14ac:dyDescent="0.2">
      <c r="A29" s="15">
        <v>16</v>
      </c>
      <c r="B29" s="15">
        <v>120</v>
      </c>
      <c r="C29" s="15">
        <v>140</v>
      </c>
      <c r="D29" s="16">
        <f t="shared" si="9"/>
        <v>63.91</v>
      </c>
      <c r="E29" s="16">
        <f t="shared" si="0"/>
        <v>31.954999999999998</v>
      </c>
      <c r="F29" s="16">
        <f t="shared" si="4"/>
        <v>191.73</v>
      </c>
      <c r="G29" s="16">
        <f t="shared" si="10"/>
        <v>69</v>
      </c>
      <c r="H29" s="16">
        <f t="shared" si="11"/>
        <v>35</v>
      </c>
      <c r="I29" s="16">
        <f t="shared" si="12"/>
        <v>207</v>
      </c>
      <c r="J29" s="16">
        <f t="shared" si="13"/>
        <v>2556.2999999999997</v>
      </c>
      <c r="K29" s="16">
        <f t="shared" si="14"/>
        <v>1265.6500000000001</v>
      </c>
      <c r="L29" s="16">
        <f t="shared" si="15"/>
        <v>7708.9000000000005</v>
      </c>
      <c r="M29" s="33">
        <v>2.5000000000000001E-2</v>
      </c>
      <c r="N29" s="16">
        <f t="shared" si="7"/>
        <v>1.0506249999999999</v>
      </c>
      <c r="O29" s="16">
        <f t="shared" si="8"/>
        <v>1950</v>
      </c>
      <c r="Q29" s="26"/>
    </row>
    <row r="30" spans="1:22" ht="16.5" x14ac:dyDescent="0.2">
      <c r="A30" s="15">
        <v>17</v>
      </c>
      <c r="B30" s="15">
        <v>125</v>
      </c>
      <c r="C30" s="15">
        <v>140</v>
      </c>
      <c r="D30" s="16">
        <f t="shared" si="9"/>
        <v>73.900000000000006</v>
      </c>
      <c r="E30" s="16">
        <f t="shared" si="0"/>
        <v>36.950000000000003</v>
      </c>
      <c r="F30" s="16">
        <f t="shared" si="4"/>
        <v>221.70000000000002</v>
      </c>
      <c r="G30" s="16">
        <f t="shared" si="10"/>
        <v>80</v>
      </c>
      <c r="H30" s="16">
        <f t="shared" si="11"/>
        <v>40</v>
      </c>
      <c r="I30" s="16">
        <f t="shared" si="12"/>
        <v>240</v>
      </c>
      <c r="J30" s="16">
        <f t="shared" si="13"/>
        <v>2955.8499999999995</v>
      </c>
      <c r="K30" s="16">
        <f t="shared" si="14"/>
        <v>1465.4250000000002</v>
      </c>
      <c r="L30" s="16">
        <f t="shared" si="15"/>
        <v>8907.5500000000011</v>
      </c>
      <c r="M30" s="33">
        <v>2.5000000000000001E-2</v>
      </c>
      <c r="N30" s="16">
        <f t="shared" si="7"/>
        <v>1.0506249999999999</v>
      </c>
      <c r="O30" s="16">
        <f t="shared" si="8"/>
        <v>2250</v>
      </c>
      <c r="Q30" s="26"/>
    </row>
    <row r="31" spans="1:22" ht="16.5" x14ac:dyDescent="0.2">
      <c r="A31" s="15">
        <v>18</v>
      </c>
      <c r="B31" s="15">
        <v>130</v>
      </c>
      <c r="C31" s="15">
        <v>140</v>
      </c>
      <c r="D31" s="16">
        <f t="shared" si="9"/>
        <v>85.43</v>
      </c>
      <c r="E31" s="16">
        <f t="shared" si="0"/>
        <v>42.715000000000003</v>
      </c>
      <c r="F31" s="16">
        <f t="shared" si="4"/>
        <v>256.29000000000002</v>
      </c>
      <c r="G31" s="16">
        <f t="shared" si="10"/>
        <v>92</v>
      </c>
      <c r="H31" s="16">
        <f t="shared" si="11"/>
        <v>46</v>
      </c>
      <c r="I31" s="16">
        <f t="shared" si="12"/>
        <v>276</v>
      </c>
      <c r="J31" s="16">
        <f t="shared" si="13"/>
        <v>3417.3499999999995</v>
      </c>
      <c r="K31" s="16">
        <f t="shared" si="14"/>
        <v>1696.1750000000002</v>
      </c>
      <c r="L31" s="16">
        <f t="shared" si="15"/>
        <v>10292.050000000001</v>
      </c>
      <c r="M31" s="33">
        <v>2.5000000000000001E-2</v>
      </c>
      <c r="N31" s="16">
        <f t="shared" si="7"/>
        <v>1.0506249999999999</v>
      </c>
      <c r="O31" s="16">
        <f t="shared" si="8"/>
        <v>2600</v>
      </c>
      <c r="Q31" s="26"/>
    </row>
    <row r="32" spans="1:22" ht="16.5" x14ac:dyDescent="0.2">
      <c r="A32" s="15">
        <v>19</v>
      </c>
      <c r="B32" s="15">
        <v>135</v>
      </c>
      <c r="C32" s="15">
        <v>140</v>
      </c>
      <c r="D32" s="16">
        <f t="shared" si="9"/>
        <v>98.79</v>
      </c>
      <c r="E32" s="16">
        <f t="shared" si="0"/>
        <v>49.395000000000003</v>
      </c>
      <c r="F32" s="16">
        <f t="shared" si="4"/>
        <v>296.37</v>
      </c>
      <c r="G32" s="16">
        <f t="shared" si="10"/>
        <v>107</v>
      </c>
      <c r="H32" s="16">
        <f t="shared" si="11"/>
        <v>53</v>
      </c>
      <c r="I32" s="16">
        <f t="shared" si="12"/>
        <v>321</v>
      </c>
      <c r="J32" s="16">
        <f t="shared" si="13"/>
        <v>3951.4999999999995</v>
      </c>
      <c r="K32" s="16">
        <f t="shared" si="14"/>
        <v>1962.7500000000002</v>
      </c>
      <c r="L32" s="16">
        <f t="shared" si="15"/>
        <v>11894.500000000002</v>
      </c>
      <c r="M32" s="33">
        <v>2.5000000000000001E-2</v>
      </c>
      <c r="N32" s="16">
        <f t="shared" si="7"/>
        <v>1.0506249999999999</v>
      </c>
      <c r="O32" s="16">
        <f t="shared" si="8"/>
        <v>3000</v>
      </c>
      <c r="Q32" s="26"/>
    </row>
    <row r="33" spans="1:17" ht="16.5" x14ac:dyDescent="0.2">
      <c r="A33" s="15">
        <v>20</v>
      </c>
      <c r="B33" s="15">
        <v>140</v>
      </c>
      <c r="C33" s="15">
        <v>150</v>
      </c>
      <c r="D33" s="16">
        <f t="shared" si="9"/>
        <v>114.21</v>
      </c>
      <c r="E33" s="16">
        <f t="shared" si="0"/>
        <v>57.104999999999997</v>
      </c>
      <c r="F33" s="16">
        <f t="shared" si="4"/>
        <v>342.63</v>
      </c>
      <c r="G33" s="16">
        <f t="shared" si="10"/>
        <v>123</v>
      </c>
      <c r="H33" s="16">
        <f t="shared" si="11"/>
        <v>62</v>
      </c>
      <c r="I33" s="16">
        <f t="shared" si="12"/>
        <v>369</v>
      </c>
      <c r="J33" s="16">
        <f t="shared" si="13"/>
        <v>4568.45</v>
      </c>
      <c r="K33" s="16">
        <f t="shared" si="14"/>
        <v>2271.7250000000004</v>
      </c>
      <c r="L33" s="16">
        <f t="shared" si="15"/>
        <v>13745.350000000002</v>
      </c>
      <c r="M33" s="33">
        <v>2.5000000000000001E-2</v>
      </c>
      <c r="N33" s="16">
        <f t="shared" si="7"/>
        <v>1.0506249999999999</v>
      </c>
      <c r="O33" s="16">
        <f t="shared" si="8"/>
        <v>3500</v>
      </c>
      <c r="Q33" s="26"/>
    </row>
    <row r="34" spans="1:17" ht="16.5" x14ac:dyDescent="0.2">
      <c r="A34" s="15" t="s">
        <v>119</v>
      </c>
      <c r="B34" s="15">
        <v>150</v>
      </c>
      <c r="C34" s="15"/>
      <c r="D34" s="15"/>
      <c r="E34" s="15"/>
      <c r="F34" s="15"/>
      <c r="G34" s="15"/>
      <c r="H34" s="15"/>
      <c r="I34" s="15"/>
      <c r="J34" s="16">
        <f t="shared" si="13"/>
        <v>5710.5499999999993</v>
      </c>
      <c r="K34" s="16">
        <f t="shared" si="14"/>
        <v>2842.7750000000005</v>
      </c>
      <c r="L34" s="16">
        <f t="shared" si="15"/>
        <v>17171.650000000001</v>
      </c>
      <c r="M34" s="15"/>
      <c r="N34" s="15"/>
      <c r="O34" s="16">
        <f t="shared" si="8"/>
        <v>4350</v>
      </c>
      <c r="Q34" s="26"/>
    </row>
    <row r="35" spans="1:17" x14ac:dyDescent="0.2">
      <c r="Q35" s="26"/>
    </row>
    <row r="36" spans="1:17" x14ac:dyDescent="0.2">
      <c r="Q36" s="26"/>
    </row>
    <row r="37" spans="1:17" ht="13.5" customHeight="1" x14ac:dyDescent="0.2">
      <c r="Q37" s="26"/>
    </row>
    <row r="38" spans="1:17" x14ac:dyDescent="0.2">
      <c r="Q38" s="26"/>
    </row>
    <row r="39" spans="1:17" ht="20.25" x14ac:dyDescent="0.2">
      <c r="A39" s="129" t="s">
        <v>120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Q39" s="26"/>
    </row>
    <row r="40" spans="1:17" ht="17.25" x14ac:dyDescent="0.2">
      <c r="A40" s="13" t="s">
        <v>110</v>
      </c>
      <c r="B40" s="13" t="s">
        <v>754</v>
      </c>
      <c r="C40" s="13" t="s">
        <v>755</v>
      </c>
      <c r="D40" s="13" t="s">
        <v>111</v>
      </c>
      <c r="E40" s="13" t="s">
        <v>112</v>
      </c>
      <c r="F40" s="13" t="s">
        <v>113</v>
      </c>
      <c r="G40" s="13" t="s">
        <v>757</v>
      </c>
      <c r="H40" s="13" t="s">
        <v>758</v>
      </c>
      <c r="I40" s="13" t="s">
        <v>759</v>
      </c>
      <c r="J40" s="13" t="s">
        <v>115</v>
      </c>
      <c r="K40" s="13" t="s">
        <v>116</v>
      </c>
      <c r="L40" s="13" t="s">
        <v>114</v>
      </c>
      <c r="M40" s="13" t="s">
        <v>117</v>
      </c>
      <c r="N40" s="13" t="s">
        <v>118</v>
      </c>
      <c r="O40" s="13" t="s">
        <v>27</v>
      </c>
      <c r="Q40" s="26"/>
    </row>
    <row r="41" spans="1:17" ht="16.5" x14ac:dyDescent="0.2">
      <c r="A41" s="15">
        <v>1</v>
      </c>
      <c r="B41" s="15">
        <v>1</v>
      </c>
      <c r="C41" s="15">
        <v>15</v>
      </c>
      <c r="D41" s="15">
        <v>2.5</v>
      </c>
      <c r="E41" s="16">
        <f>D41/2</f>
        <v>1.25</v>
      </c>
      <c r="F41" s="16">
        <f>INT(D41*$C$8/2)</f>
        <v>11</v>
      </c>
      <c r="G41" s="15">
        <v>70</v>
      </c>
      <c r="H41" s="15">
        <v>20</v>
      </c>
      <c r="I41" s="15">
        <v>150</v>
      </c>
      <c r="J41" s="16">
        <f>G41</f>
        <v>70</v>
      </c>
      <c r="K41" s="16">
        <f>H41</f>
        <v>20</v>
      </c>
      <c r="L41" s="16">
        <f>I41</f>
        <v>150</v>
      </c>
      <c r="M41" s="19">
        <f t="shared" ref="M41:M60" si="16">D41/J41</f>
        <v>3.5714285714285712E-2</v>
      </c>
      <c r="N41" s="16">
        <f>(1+M41)*(1+M41)</f>
        <v>1.0727040816326532</v>
      </c>
      <c r="O41" s="16">
        <v>50</v>
      </c>
    </row>
    <row r="42" spans="1:17" ht="16.5" x14ac:dyDescent="0.2">
      <c r="A42" s="15">
        <v>3</v>
      </c>
      <c r="B42" s="15">
        <v>15</v>
      </c>
      <c r="C42" s="15">
        <v>30</v>
      </c>
      <c r="D42" s="16">
        <f t="shared" ref="D42:D60" si="17">D15</f>
        <v>4</v>
      </c>
      <c r="E42" s="16">
        <f t="shared" ref="E42:E60" si="18">D42/2</f>
        <v>2</v>
      </c>
      <c r="F42" s="16">
        <f t="shared" ref="F42:F60" si="19">INT(D42*$C$8/2)</f>
        <v>18</v>
      </c>
      <c r="G42" s="16">
        <f>ROUND(D41*($B42-B41)*$D$7,0)</f>
        <v>9</v>
      </c>
      <c r="H42" s="16">
        <f t="shared" ref="H42" si="20">ROUND(E41*($B42-C41)*$D$7,0)</f>
        <v>0</v>
      </c>
      <c r="I42" s="16">
        <f>G42*$C$8</f>
        <v>81</v>
      </c>
      <c r="J42" s="16">
        <f>J41+D41*($B42-$B41)+G42</f>
        <v>114</v>
      </c>
      <c r="K42" s="16">
        <f t="shared" ref="K42" si="21">K41+E41*($B42-$B41)+H42</f>
        <v>37.5</v>
      </c>
      <c r="L42" s="16">
        <f t="shared" ref="L42" si="22">L41+F41*($B42-$B41)+I42</f>
        <v>385</v>
      </c>
      <c r="M42" s="19">
        <f t="shared" si="16"/>
        <v>3.5087719298245612E-2</v>
      </c>
      <c r="N42" s="16">
        <f t="shared" ref="N42:N60" si="23">(1+M42)*(1+M42)</f>
        <v>1.0714065866420439</v>
      </c>
      <c r="O42" s="16">
        <f t="shared" ref="O42:O61" si="24">ROUND((O$41+K42)*1.5/50,0)*50</f>
        <v>150</v>
      </c>
    </row>
    <row r="43" spans="1:17" ht="16.5" x14ac:dyDescent="0.2">
      <c r="A43" s="15">
        <v>4</v>
      </c>
      <c r="B43" s="15">
        <v>30</v>
      </c>
      <c r="C43" s="15">
        <v>40</v>
      </c>
      <c r="D43" s="16">
        <f t="shared" si="17"/>
        <v>6.03</v>
      </c>
      <c r="E43" s="16">
        <f t="shared" si="18"/>
        <v>3.0150000000000001</v>
      </c>
      <c r="F43" s="16">
        <f t="shared" si="19"/>
        <v>27</v>
      </c>
      <c r="G43" s="16">
        <f t="shared" ref="G43:G60" si="25">ROUND(D43*($B43-$B42)*$D$8,0)</f>
        <v>23</v>
      </c>
      <c r="H43" s="16">
        <f t="shared" ref="H43:H60" si="26">ROUND(E43*($B43-$B42)*$D$8,0)</f>
        <v>11</v>
      </c>
      <c r="I43" s="16">
        <f t="shared" ref="I43:I60" si="27">G43*$C$8</f>
        <v>207</v>
      </c>
      <c r="J43" s="16">
        <f t="shared" ref="J43:J61" si="28">J42+D42*($B43-$B42)+G43</f>
        <v>197</v>
      </c>
      <c r="K43" s="16">
        <f t="shared" ref="K43:K61" si="29">K42+E42*($B43-$B42)+H43</f>
        <v>78.5</v>
      </c>
      <c r="L43" s="16">
        <f t="shared" ref="L43:L61" si="30">L42+F42*($B43-$B42)+I43</f>
        <v>862</v>
      </c>
      <c r="M43" s="19">
        <f t="shared" si="16"/>
        <v>3.0609137055837565E-2</v>
      </c>
      <c r="N43" s="16">
        <f t="shared" si="23"/>
        <v>1.062155193382978</v>
      </c>
      <c r="O43" s="16">
        <f t="shared" si="24"/>
        <v>200</v>
      </c>
    </row>
    <row r="44" spans="1:17" ht="16.5" x14ac:dyDescent="0.2">
      <c r="A44" s="15">
        <v>5</v>
      </c>
      <c r="B44" s="15">
        <v>40</v>
      </c>
      <c r="C44" s="15">
        <v>50</v>
      </c>
      <c r="D44" s="16">
        <f t="shared" si="17"/>
        <v>8</v>
      </c>
      <c r="E44" s="16">
        <f t="shared" si="18"/>
        <v>4</v>
      </c>
      <c r="F44" s="16">
        <f t="shared" si="19"/>
        <v>36</v>
      </c>
      <c r="G44" s="16">
        <f t="shared" si="25"/>
        <v>20</v>
      </c>
      <c r="H44" s="16">
        <f t="shared" si="26"/>
        <v>10</v>
      </c>
      <c r="I44" s="16">
        <f t="shared" si="27"/>
        <v>180</v>
      </c>
      <c r="J44" s="16">
        <f t="shared" si="28"/>
        <v>277.3</v>
      </c>
      <c r="K44" s="16">
        <f t="shared" si="29"/>
        <v>118.65</v>
      </c>
      <c r="L44" s="16">
        <f t="shared" si="30"/>
        <v>1312</v>
      </c>
      <c r="M44" s="19">
        <f t="shared" si="16"/>
        <v>2.8849621348719798E-2</v>
      </c>
      <c r="N44" s="16">
        <f t="shared" si="23"/>
        <v>1.058531543349404</v>
      </c>
      <c r="O44" s="16">
        <f t="shared" si="24"/>
        <v>250</v>
      </c>
    </row>
    <row r="45" spans="1:17" ht="16.5" x14ac:dyDescent="0.2">
      <c r="A45" s="15">
        <v>6</v>
      </c>
      <c r="B45" s="15">
        <v>50</v>
      </c>
      <c r="C45" s="15">
        <v>60</v>
      </c>
      <c r="D45" s="16">
        <f t="shared" si="17"/>
        <v>10.02</v>
      </c>
      <c r="E45" s="16">
        <f t="shared" si="18"/>
        <v>5.01</v>
      </c>
      <c r="F45" s="16">
        <f t="shared" si="19"/>
        <v>45</v>
      </c>
      <c r="G45" s="16">
        <f t="shared" si="25"/>
        <v>25</v>
      </c>
      <c r="H45" s="16">
        <f t="shared" si="26"/>
        <v>13</v>
      </c>
      <c r="I45" s="16">
        <f t="shared" si="27"/>
        <v>225</v>
      </c>
      <c r="J45" s="16">
        <f t="shared" si="28"/>
        <v>382.3</v>
      </c>
      <c r="K45" s="16">
        <f t="shared" si="29"/>
        <v>171.65</v>
      </c>
      <c r="L45" s="16">
        <f t="shared" si="30"/>
        <v>1897</v>
      </c>
      <c r="M45" s="19">
        <f t="shared" si="16"/>
        <v>2.6209782893015954E-2</v>
      </c>
      <c r="N45" s="16">
        <f t="shared" si="23"/>
        <v>1.0531065185053308</v>
      </c>
      <c r="O45" s="16">
        <f t="shared" si="24"/>
        <v>350</v>
      </c>
    </row>
    <row r="46" spans="1:17" ht="16.5" x14ac:dyDescent="0.2">
      <c r="A46" s="15">
        <v>7</v>
      </c>
      <c r="B46" s="15">
        <v>60</v>
      </c>
      <c r="C46" s="15">
        <v>70</v>
      </c>
      <c r="D46" s="16">
        <f t="shared" si="17"/>
        <v>12.53</v>
      </c>
      <c r="E46" s="16">
        <f t="shared" si="18"/>
        <v>6.2649999999999997</v>
      </c>
      <c r="F46" s="16">
        <f t="shared" si="19"/>
        <v>56</v>
      </c>
      <c r="G46" s="16">
        <f t="shared" si="25"/>
        <v>31</v>
      </c>
      <c r="H46" s="16">
        <f t="shared" si="26"/>
        <v>16</v>
      </c>
      <c r="I46" s="16">
        <f t="shared" si="27"/>
        <v>279</v>
      </c>
      <c r="J46" s="16">
        <f t="shared" si="28"/>
        <v>513.5</v>
      </c>
      <c r="K46" s="16">
        <f t="shared" si="29"/>
        <v>237.75</v>
      </c>
      <c r="L46" s="16">
        <f t="shared" si="30"/>
        <v>2626</v>
      </c>
      <c r="M46" s="19">
        <f t="shared" si="16"/>
        <v>2.4401168451801361E-2</v>
      </c>
      <c r="N46" s="16">
        <f t="shared" si="23"/>
        <v>1.0493977539254158</v>
      </c>
      <c r="O46" s="16">
        <f t="shared" si="24"/>
        <v>450</v>
      </c>
    </row>
    <row r="47" spans="1:17" ht="16.5" x14ac:dyDescent="0.2">
      <c r="A47" s="15">
        <v>8</v>
      </c>
      <c r="B47" s="15">
        <v>70</v>
      </c>
      <c r="C47" s="15">
        <v>80</v>
      </c>
      <c r="D47" s="16">
        <f t="shared" si="17"/>
        <v>15.7</v>
      </c>
      <c r="E47" s="16">
        <f t="shared" si="18"/>
        <v>7.85</v>
      </c>
      <c r="F47" s="16">
        <f t="shared" si="19"/>
        <v>70</v>
      </c>
      <c r="G47" s="16">
        <f t="shared" si="25"/>
        <v>39</v>
      </c>
      <c r="H47" s="16">
        <f t="shared" si="26"/>
        <v>20</v>
      </c>
      <c r="I47" s="16">
        <f t="shared" si="27"/>
        <v>351</v>
      </c>
      <c r="J47" s="16">
        <f t="shared" si="28"/>
        <v>677.8</v>
      </c>
      <c r="K47" s="16">
        <f t="shared" si="29"/>
        <v>320.39999999999998</v>
      </c>
      <c r="L47" s="16">
        <f t="shared" si="30"/>
        <v>3537</v>
      </c>
      <c r="M47" s="19">
        <f t="shared" si="16"/>
        <v>2.3163174977869579E-2</v>
      </c>
      <c r="N47" s="16">
        <f t="shared" si="23"/>
        <v>1.0468628826307946</v>
      </c>
      <c r="O47" s="16">
        <f t="shared" si="24"/>
        <v>550</v>
      </c>
    </row>
    <row r="48" spans="1:17" ht="16.5" x14ac:dyDescent="0.2">
      <c r="A48" s="15">
        <v>9</v>
      </c>
      <c r="B48" s="15">
        <v>80</v>
      </c>
      <c r="C48" s="15">
        <v>85</v>
      </c>
      <c r="D48" s="16">
        <f t="shared" si="17"/>
        <v>20</v>
      </c>
      <c r="E48" s="16">
        <f t="shared" si="18"/>
        <v>10</v>
      </c>
      <c r="F48" s="16">
        <f t="shared" si="19"/>
        <v>90</v>
      </c>
      <c r="G48" s="16">
        <f t="shared" si="25"/>
        <v>50</v>
      </c>
      <c r="H48" s="16">
        <f t="shared" si="26"/>
        <v>25</v>
      </c>
      <c r="I48" s="16">
        <f t="shared" si="27"/>
        <v>450</v>
      </c>
      <c r="J48" s="16">
        <f t="shared" si="28"/>
        <v>884.8</v>
      </c>
      <c r="K48" s="16">
        <f t="shared" si="29"/>
        <v>423.9</v>
      </c>
      <c r="L48" s="16">
        <f t="shared" si="30"/>
        <v>4687</v>
      </c>
      <c r="M48" s="19">
        <f t="shared" si="16"/>
        <v>2.2603978300180832E-2</v>
      </c>
      <c r="N48" s="16">
        <f t="shared" si="23"/>
        <v>1.0457188964353565</v>
      </c>
      <c r="O48" s="16">
        <f t="shared" si="24"/>
        <v>700</v>
      </c>
    </row>
    <row r="49" spans="1:22" ht="16.5" x14ac:dyDescent="0.2">
      <c r="A49" s="15">
        <v>10</v>
      </c>
      <c r="B49" s="15">
        <v>85</v>
      </c>
      <c r="C49" s="15">
        <v>90</v>
      </c>
      <c r="D49" s="16">
        <f t="shared" si="17"/>
        <v>23.12</v>
      </c>
      <c r="E49" s="16">
        <f t="shared" si="18"/>
        <v>11.56</v>
      </c>
      <c r="F49" s="16">
        <f t="shared" si="19"/>
        <v>104</v>
      </c>
      <c r="G49" s="16">
        <f t="shared" si="25"/>
        <v>29</v>
      </c>
      <c r="H49" s="16">
        <f t="shared" si="26"/>
        <v>14</v>
      </c>
      <c r="I49" s="16">
        <f t="shared" si="27"/>
        <v>261</v>
      </c>
      <c r="J49" s="16">
        <f t="shared" si="28"/>
        <v>1013.8</v>
      </c>
      <c r="K49" s="16">
        <f t="shared" si="29"/>
        <v>487.9</v>
      </c>
      <c r="L49" s="16">
        <f t="shared" si="30"/>
        <v>5398</v>
      </c>
      <c r="M49" s="19">
        <f t="shared" si="16"/>
        <v>2.2805287038863684E-2</v>
      </c>
      <c r="N49" s="16">
        <f t="shared" si="23"/>
        <v>1.0461306551946525</v>
      </c>
      <c r="O49" s="16">
        <f t="shared" si="24"/>
        <v>800</v>
      </c>
    </row>
    <row r="50" spans="1:22" ht="16.5" x14ac:dyDescent="0.2">
      <c r="A50" s="15">
        <v>11</v>
      </c>
      <c r="B50" s="15">
        <v>90</v>
      </c>
      <c r="C50" s="15">
        <v>95</v>
      </c>
      <c r="D50" s="16">
        <f t="shared" si="17"/>
        <v>26.74</v>
      </c>
      <c r="E50" s="16">
        <f t="shared" si="18"/>
        <v>13.37</v>
      </c>
      <c r="F50" s="16">
        <f t="shared" si="19"/>
        <v>120</v>
      </c>
      <c r="G50" s="16">
        <f t="shared" si="25"/>
        <v>33</v>
      </c>
      <c r="H50" s="16">
        <f t="shared" si="26"/>
        <v>17</v>
      </c>
      <c r="I50" s="16">
        <f t="shared" si="27"/>
        <v>297</v>
      </c>
      <c r="J50" s="16">
        <f t="shared" si="28"/>
        <v>1162.3999999999999</v>
      </c>
      <c r="K50" s="16">
        <f t="shared" si="29"/>
        <v>562.69999999999993</v>
      </c>
      <c r="L50" s="16">
        <f t="shared" si="30"/>
        <v>6215</v>
      </c>
      <c r="M50" s="19">
        <f t="shared" si="16"/>
        <v>2.3004129387474193E-2</v>
      </c>
      <c r="N50" s="16">
        <f t="shared" si="23"/>
        <v>1.0465374487438239</v>
      </c>
      <c r="O50" s="16">
        <f t="shared" si="24"/>
        <v>900</v>
      </c>
    </row>
    <row r="51" spans="1:22" ht="16.5" x14ac:dyDescent="0.2">
      <c r="A51" s="15">
        <v>12</v>
      </c>
      <c r="B51" s="15">
        <v>95</v>
      </c>
      <c r="C51" s="15">
        <v>100</v>
      </c>
      <c r="D51" s="16">
        <f t="shared" si="17"/>
        <v>30.9</v>
      </c>
      <c r="E51" s="16">
        <f t="shared" si="18"/>
        <v>15.45</v>
      </c>
      <c r="F51" s="16">
        <f t="shared" si="19"/>
        <v>139</v>
      </c>
      <c r="G51" s="16">
        <f t="shared" si="25"/>
        <v>39</v>
      </c>
      <c r="H51" s="16">
        <f t="shared" si="26"/>
        <v>19</v>
      </c>
      <c r="I51" s="16">
        <f t="shared" si="27"/>
        <v>351</v>
      </c>
      <c r="J51" s="16">
        <f t="shared" si="28"/>
        <v>1335.1</v>
      </c>
      <c r="K51" s="16">
        <f t="shared" si="29"/>
        <v>648.54999999999995</v>
      </c>
      <c r="L51" s="16">
        <f t="shared" si="30"/>
        <v>7166</v>
      </c>
      <c r="M51" s="19">
        <f t="shared" si="16"/>
        <v>2.3144333757770953E-2</v>
      </c>
      <c r="N51" s="16">
        <f t="shared" si="23"/>
        <v>1.0468243277006331</v>
      </c>
      <c r="O51" s="16">
        <f t="shared" si="24"/>
        <v>1050</v>
      </c>
    </row>
    <row r="52" spans="1:22" ht="16.5" x14ac:dyDescent="0.2">
      <c r="A52" s="15">
        <v>13</v>
      </c>
      <c r="B52" s="15">
        <v>100</v>
      </c>
      <c r="C52" s="15">
        <v>105</v>
      </c>
      <c r="D52" s="16">
        <f t="shared" si="17"/>
        <v>35.74</v>
      </c>
      <c r="E52" s="16">
        <f t="shared" si="18"/>
        <v>17.87</v>
      </c>
      <c r="F52" s="16">
        <f t="shared" si="19"/>
        <v>160</v>
      </c>
      <c r="G52" s="16">
        <f t="shared" si="25"/>
        <v>45</v>
      </c>
      <c r="H52" s="16">
        <f t="shared" si="26"/>
        <v>22</v>
      </c>
      <c r="I52" s="16">
        <f t="shared" si="27"/>
        <v>405</v>
      </c>
      <c r="J52" s="16">
        <f t="shared" si="28"/>
        <v>1534.6</v>
      </c>
      <c r="K52" s="16">
        <f t="shared" si="29"/>
        <v>747.8</v>
      </c>
      <c r="L52" s="16">
        <f t="shared" si="30"/>
        <v>8266</v>
      </c>
      <c r="M52" s="19">
        <f t="shared" si="16"/>
        <v>2.3289456535905126E-2</v>
      </c>
      <c r="N52" s="16">
        <f t="shared" si="23"/>
        <v>1.0471213118575482</v>
      </c>
      <c r="O52" s="16">
        <f t="shared" si="24"/>
        <v>1200</v>
      </c>
    </row>
    <row r="53" spans="1:22" ht="16.5" x14ac:dyDescent="0.2">
      <c r="A53" s="15">
        <v>14</v>
      </c>
      <c r="B53" s="15">
        <v>105</v>
      </c>
      <c r="C53" s="15">
        <v>110</v>
      </c>
      <c r="D53" s="16">
        <f t="shared" si="17"/>
        <v>41.33</v>
      </c>
      <c r="E53" s="16">
        <f t="shared" si="18"/>
        <v>20.664999999999999</v>
      </c>
      <c r="F53" s="16">
        <f t="shared" si="19"/>
        <v>185</v>
      </c>
      <c r="G53" s="16">
        <f t="shared" si="25"/>
        <v>52</v>
      </c>
      <c r="H53" s="16">
        <f t="shared" si="26"/>
        <v>26</v>
      </c>
      <c r="I53" s="16">
        <f t="shared" si="27"/>
        <v>468</v>
      </c>
      <c r="J53" s="16">
        <f t="shared" si="28"/>
        <v>1765.3</v>
      </c>
      <c r="K53" s="16">
        <f t="shared" si="29"/>
        <v>863.15</v>
      </c>
      <c r="L53" s="16">
        <f t="shared" si="30"/>
        <v>9534</v>
      </c>
      <c r="M53" s="19">
        <f t="shared" si="16"/>
        <v>2.3412451141449044E-2</v>
      </c>
      <c r="N53" s="16">
        <f t="shared" si="23"/>
        <v>1.047373045151349</v>
      </c>
      <c r="O53" s="16">
        <f t="shared" si="24"/>
        <v>1350</v>
      </c>
    </row>
    <row r="54" spans="1:22" ht="16.5" x14ac:dyDescent="0.2">
      <c r="A54" s="15">
        <v>15</v>
      </c>
      <c r="B54" s="15">
        <v>110</v>
      </c>
      <c r="C54" s="15">
        <v>115</v>
      </c>
      <c r="D54" s="16">
        <f t="shared" si="17"/>
        <v>47.8</v>
      </c>
      <c r="E54" s="16">
        <f t="shared" si="18"/>
        <v>23.9</v>
      </c>
      <c r="F54" s="16">
        <f t="shared" si="19"/>
        <v>215</v>
      </c>
      <c r="G54" s="16">
        <f t="shared" si="25"/>
        <v>60</v>
      </c>
      <c r="H54" s="16">
        <f t="shared" si="26"/>
        <v>30</v>
      </c>
      <c r="I54" s="16">
        <f t="shared" si="27"/>
        <v>540</v>
      </c>
      <c r="J54" s="16">
        <f t="shared" si="28"/>
        <v>2031.9499999999998</v>
      </c>
      <c r="K54" s="16">
        <f t="shared" si="29"/>
        <v>996.47499999999991</v>
      </c>
      <c r="L54" s="16">
        <f t="shared" si="30"/>
        <v>10999</v>
      </c>
      <c r="M54" s="19">
        <f t="shared" si="16"/>
        <v>2.3524200890769949E-2</v>
      </c>
      <c r="N54" s="16">
        <f t="shared" si="23"/>
        <v>1.047601789809089</v>
      </c>
      <c r="O54" s="16">
        <f t="shared" si="24"/>
        <v>1550</v>
      </c>
    </row>
    <row r="55" spans="1:22" ht="16.5" x14ac:dyDescent="0.2">
      <c r="A55" s="15">
        <v>16</v>
      </c>
      <c r="B55" s="15">
        <v>115</v>
      </c>
      <c r="C55" s="15">
        <v>120</v>
      </c>
      <c r="D55" s="16">
        <f t="shared" si="17"/>
        <v>55.27</v>
      </c>
      <c r="E55" s="16">
        <f t="shared" si="18"/>
        <v>27.635000000000002</v>
      </c>
      <c r="F55" s="16">
        <f t="shared" si="19"/>
        <v>248</v>
      </c>
      <c r="G55" s="16">
        <f t="shared" si="25"/>
        <v>69</v>
      </c>
      <c r="H55" s="16">
        <f t="shared" si="26"/>
        <v>35</v>
      </c>
      <c r="I55" s="16">
        <f t="shared" si="27"/>
        <v>621</v>
      </c>
      <c r="J55" s="16">
        <f t="shared" si="28"/>
        <v>2339.9499999999998</v>
      </c>
      <c r="K55" s="16">
        <f t="shared" si="29"/>
        <v>1150.9749999999999</v>
      </c>
      <c r="L55" s="16">
        <f t="shared" si="30"/>
        <v>12695</v>
      </c>
      <c r="M55" s="19">
        <f t="shared" si="16"/>
        <v>2.3620162823991969E-2</v>
      </c>
      <c r="N55" s="16">
        <f t="shared" si="23"/>
        <v>1.0477982377398161</v>
      </c>
      <c r="O55" s="16">
        <f t="shared" si="24"/>
        <v>1800</v>
      </c>
    </row>
    <row r="56" spans="1:22" ht="16.5" x14ac:dyDescent="0.2">
      <c r="A56" s="15">
        <v>17</v>
      </c>
      <c r="B56" s="15">
        <v>120</v>
      </c>
      <c r="C56" s="15">
        <v>125</v>
      </c>
      <c r="D56" s="16">
        <f t="shared" si="17"/>
        <v>63.91</v>
      </c>
      <c r="E56" s="16">
        <f t="shared" si="18"/>
        <v>31.954999999999998</v>
      </c>
      <c r="F56" s="16">
        <f t="shared" si="19"/>
        <v>287</v>
      </c>
      <c r="G56" s="16">
        <f t="shared" si="25"/>
        <v>80</v>
      </c>
      <c r="H56" s="16">
        <f t="shared" si="26"/>
        <v>40</v>
      </c>
      <c r="I56" s="16">
        <f t="shared" si="27"/>
        <v>720</v>
      </c>
      <c r="J56" s="16">
        <f t="shared" si="28"/>
        <v>2696.2999999999997</v>
      </c>
      <c r="K56" s="16">
        <f t="shared" si="29"/>
        <v>1329.1499999999999</v>
      </c>
      <c r="L56" s="16">
        <f t="shared" si="30"/>
        <v>14655</v>
      </c>
      <c r="M56" s="19">
        <f t="shared" si="16"/>
        <v>2.3702852056521902E-2</v>
      </c>
      <c r="N56" s="16">
        <f t="shared" si="23"/>
        <v>1.0479675293086572</v>
      </c>
      <c r="O56" s="16">
        <f t="shared" si="24"/>
        <v>2050</v>
      </c>
    </row>
    <row r="57" spans="1:22" ht="16.5" x14ac:dyDescent="0.2">
      <c r="A57" s="15">
        <v>18</v>
      </c>
      <c r="B57" s="15">
        <v>125</v>
      </c>
      <c r="C57" s="15">
        <v>130</v>
      </c>
      <c r="D57" s="16">
        <f t="shared" si="17"/>
        <v>73.900000000000006</v>
      </c>
      <c r="E57" s="16">
        <f t="shared" si="18"/>
        <v>36.950000000000003</v>
      </c>
      <c r="F57" s="16">
        <f t="shared" si="19"/>
        <v>332</v>
      </c>
      <c r="G57" s="16">
        <f t="shared" si="25"/>
        <v>92</v>
      </c>
      <c r="H57" s="16">
        <f t="shared" si="26"/>
        <v>46</v>
      </c>
      <c r="I57" s="16">
        <f t="shared" si="27"/>
        <v>828</v>
      </c>
      <c r="J57" s="16">
        <f t="shared" si="28"/>
        <v>3107.8499999999995</v>
      </c>
      <c r="K57" s="16">
        <f t="shared" si="29"/>
        <v>1534.9249999999997</v>
      </c>
      <c r="L57" s="16">
        <f t="shared" si="30"/>
        <v>16918</v>
      </c>
      <c r="M57" s="19">
        <f t="shared" si="16"/>
        <v>2.3778496388178329E-2</v>
      </c>
      <c r="N57" s="16">
        <f t="shared" si="23"/>
        <v>1.0481224096668393</v>
      </c>
      <c r="O57" s="16">
        <f t="shared" si="24"/>
        <v>2400</v>
      </c>
    </row>
    <row r="58" spans="1:22" ht="16.5" x14ac:dyDescent="0.2">
      <c r="A58" s="15">
        <v>19</v>
      </c>
      <c r="B58" s="15">
        <v>130</v>
      </c>
      <c r="C58" s="15">
        <v>135</v>
      </c>
      <c r="D58" s="16">
        <f t="shared" si="17"/>
        <v>85.43</v>
      </c>
      <c r="E58" s="16">
        <f t="shared" si="18"/>
        <v>42.715000000000003</v>
      </c>
      <c r="F58" s="16">
        <f t="shared" si="19"/>
        <v>384</v>
      </c>
      <c r="G58" s="16">
        <f t="shared" si="25"/>
        <v>107</v>
      </c>
      <c r="H58" s="16">
        <f t="shared" si="26"/>
        <v>53</v>
      </c>
      <c r="I58" s="16">
        <f t="shared" si="27"/>
        <v>963</v>
      </c>
      <c r="J58" s="16">
        <f t="shared" si="28"/>
        <v>3584.3499999999995</v>
      </c>
      <c r="K58" s="16">
        <f t="shared" si="29"/>
        <v>1772.6749999999997</v>
      </c>
      <c r="L58" s="16">
        <f t="shared" si="30"/>
        <v>19541</v>
      </c>
      <c r="M58" s="19">
        <f t="shared" si="16"/>
        <v>2.383416798024747E-2</v>
      </c>
      <c r="N58" s="16">
        <f t="shared" si="23"/>
        <v>1.0482364035238054</v>
      </c>
      <c r="O58" s="16">
        <f t="shared" si="24"/>
        <v>2750</v>
      </c>
    </row>
    <row r="59" spans="1:22" ht="16.5" x14ac:dyDescent="0.2">
      <c r="A59" s="15">
        <v>20</v>
      </c>
      <c r="B59" s="15">
        <v>135</v>
      </c>
      <c r="C59" s="15">
        <v>140</v>
      </c>
      <c r="D59" s="16">
        <f t="shared" si="17"/>
        <v>98.79</v>
      </c>
      <c r="E59" s="16">
        <f t="shared" si="18"/>
        <v>49.395000000000003</v>
      </c>
      <c r="F59" s="16">
        <f t="shared" si="19"/>
        <v>444</v>
      </c>
      <c r="G59" s="16">
        <f t="shared" si="25"/>
        <v>123</v>
      </c>
      <c r="H59" s="16">
        <f t="shared" si="26"/>
        <v>62</v>
      </c>
      <c r="I59" s="16">
        <f t="shared" si="27"/>
        <v>1107</v>
      </c>
      <c r="J59" s="16">
        <f t="shared" si="28"/>
        <v>4134.5</v>
      </c>
      <c r="K59" s="16">
        <f t="shared" si="29"/>
        <v>2048.25</v>
      </c>
      <c r="L59" s="16">
        <f t="shared" si="30"/>
        <v>22568</v>
      </c>
      <c r="M59" s="19">
        <f t="shared" si="16"/>
        <v>2.3894062159874229E-2</v>
      </c>
      <c r="N59" s="16">
        <f t="shared" si="23"/>
        <v>1.0483590505262483</v>
      </c>
      <c r="O59" s="16">
        <f t="shared" si="24"/>
        <v>3150</v>
      </c>
    </row>
    <row r="60" spans="1:22" ht="16.5" x14ac:dyDescent="0.2">
      <c r="A60" s="15">
        <v>21</v>
      </c>
      <c r="B60" s="15">
        <v>140</v>
      </c>
      <c r="C60" s="15">
        <v>150</v>
      </c>
      <c r="D60" s="16">
        <f t="shared" si="17"/>
        <v>114.21</v>
      </c>
      <c r="E60" s="16">
        <f t="shared" si="18"/>
        <v>57.104999999999997</v>
      </c>
      <c r="F60" s="16">
        <f t="shared" si="19"/>
        <v>513</v>
      </c>
      <c r="G60" s="16">
        <f t="shared" si="25"/>
        <v>143</v>
      </c>
      <c r="H60" s="16">
        <f t="shared" si="26"/>
        <v>71</v>
      </c>
      <c r="I60" s="16">
        <f t="shared" si="27"/>
        <v>1287</v>
      </c>
      <c r="J60" s="16">
        <f t="shared" si="28"/>
        <v>4771.45</v>
      </c>
      <c r="K60" s="16">
        <f t="shared" si="29"/>
        <v>2366.2249999999999</v>
      </c>
      <c r="L60" s="16">
        <f t="shared" si="30"/>
        <v>26075</v>
      </c>
      <c r="M60" s="19">
        <f t="shared" si="16"/>
        <v>2.3936120047365058E-2</v>
      </c>
      <c r="N60" s="16">
        <f t="shared" si="23"/>
        <v>1.048445177937652</v>
      </c>
      <c r="O60" s="16">
        <f t="shared" si="24"/>
        <v>3600</v>
      </c>
    </row>
    <row r="61" spans="1:22" ht="16.5" x14ac:dyDescent="0.2">
      <c r="A61" s="15"/>
      <c r="B61" s="15">
        <v>150</v>
      </c>
      <c r="C61" s="15"/>
      <c r="D61" s="15"/>
      <c r="E61" s="15"/>
      <c r="F61" s="15"/>
      <c r="G61" s="15"/>
      <c r="H61" s="15"/>
      <c r="I61" s="15"/>
      <c r="J61" s="16">
        <f t="shared" si="28"/>
        <v>5913.5499999999993</v>
      </c>
      <c r="K61" s="16">
        <f t="shared" si="29"/>
        <v>2937.2749999999996</v>
      </c>
      <c r="L61" s="16">
        <f t="shared" si="30"/>
        <v>31205</v>
      </c>
      <c r="M61" s="15"/>
      <c r="N61" s="15"/>
      <c r="O61" s="16">
        <f t="shared" si="24"/>
        <v>4500</v>
      </c>
    </row>
    <row r="62" spans="1:22" ht="17.25" customHeight="1" x14ac:dyDescent="0.2"/>
    <row r="63" spans="1:22" ht="17.25" customHeight="1" x14ac:dyDescent="0.2"/>
    <row r="64" spans="1:22" ht="20.25" x14ac:dyDescent="0.2">
      <c r="A64" s="129" t="s">
        <v>129</v>
      </c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</row>
    <row r="65" spans="1:22" ht="21" customHeight="1" x14ac:dyDescent="0.2">
      <c r="A65" s="27"/>
      <c r="B65" s="129" t="s">
        <v>107</v>
      </c>
      <c r="C65" s="129"/>
      <c r="D65" s="129"/>
      <c r="E65" s="129"/>
      <c r="F65" s="129"/>
      <c r="G65" s="129"/>
      <c r="H65" s="129"/>
      <c r="I65" s="129"/>
      <c r="J65" s="129"/>
      <c r="L65" s="18"/>
      <c r="M65" s="18"/>
      <c r="N65" s="129" t="s">
        <v>132</v>
      </c>
      <c r="O65" s="129"/>
      <c r="P65" s="129"/>
      <c r="Q65" s="129"/>
      <c r="R65" s="129"/>
      <c r="S65" s="129"/>
      <c r="T65" s="129"/>
      <c r="U65" s="129"/>
      <c r="V65" s="129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138</v>
      </c>
      <c r="F66" s="13" t="s">
        <v>139</v>
      </c>
      <c r="G66" s="13" t="s">
        <v>78</v>
      </c>
      <c r="H66" s="13" t="s">
        <v>130</v>
      </c>
      <c r="I66" s="13" t="s">
        <v>131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138</v>
      </c>
      <c r="R66" s="13" t="s">
        <v>139</v>
      </c>
      <c r="S66" s="13" t="s">
        <v>78</v>
      </c>
      <c r="T66" s="13" t="s">
        <v>130</v>
      </c>
      <c r="U66" s="13" t="s">
        <v>131</v>
      </c>
      <c r="V66" s="13" t="s">
        <v>87</v>
      </c>
    </row>
    <row r="67" spans="1:22" ht="24.75" customHeight="1" x14ac:dyDescent="0.2">
      <c r="A67" s="17" t="s">
        <v>133</v>
      </c>
      <c r="B67" s="16">
        <f>INT(J34*$Q$10*$L$9)</f>
        <v>10022</v>
      </c>
      <c r="C67" s="16">
        <f>INT(K34*$Q$10*$L$9)</f>
        <v>4989</v>
      </c>
      <c r="D67" s="16">
        <f>INT(L34*$Q$10*$L$9)</f>
        <v>30136</v>
      </c>
      <c r="E67" s="28">
        <v>1</v>
      </c>
      <c r="F67" s="28">
        <v>1</v>
      </c>
      <c r="G67" s="28">
        <v>1</v>
      </c>
      <c r="H67" s="16">
        <f>INT(B67/$Q$10)</f>
        <v>7423</v>
      </c>
      <c r="I67" s="16">
        <f>INT(C67/$Q$10)</f>
        <v>3695</v>
      </c>
      <c r="J67" s="16">
        <f>INT(D67/$Q$10)</f>
        <v>22322</v>
      </c>
      <c r="M67" s="17" t="s">
        <v>133</v>
      </c>
      <c r="N67" s="16">
        <f>INT(J61*$Q$10)</f>
        <v>7983</v>
      </c>
      <c r="O67" s="16">
        <f>INT(K61*$Q$10)</f>
        <v>3965</v>
      </c>
      <c r="P67" s="16">
        <f>INT(L61*$Q$10)</f>
        <v>42126</v>
      </c>
      <c r="Q67" s="16"/>
      <c r="R67" s="16"/>
      <c r="S67" s="16"/>
      <c r="T67" s="16">
        <f>(N67)</f>
        <v>7983</v>
      </c>
      <c r="U67" s="16">
        <f>(O67)</f>
        <v>3965</v>
      </c>
      <c r="V67" s="16">
        <f>(P67)</f>
        <v>42126</v>
      </c>
    </row>
    <row r="68" spans="1:22" ht="24.75" customHeight="1" x14ac:dyDescent="0.2"/>
    <row r="69" spans="1:22" ht="30" customHeight="1" x14ac:dyDescent="0.2">
      <c r="A69" s="17" t="s">
        <v>140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140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134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134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135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136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137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135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137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9" t="s">
        <v>141</v>
      </c>
      <c r="B75" s="129"/>
      <c r="C75" s="129"/>
      <c r="D75" s="129"/>
      <c r="E75" s="129"/>
      <c r="F75" s="129"/>
      <c r="G75" s="129"/>
      <c r="H75" s="129"/>
      <c r="I75" s="129"/>
      <c r="J75" s="129"/>
      <c r="M75" s="129" t="s">
        <v>141</v>
      </c>
      <c r="N75" s="129"/>
      <c r="O75" s="129"/>
      <c r="P75" s="129"/>
      <c r="Q75" s="129"/>
      <c r="R75" s="129"/>
      <c r="S75" s="129"/>
      <c r="T75" s="129"/>
      <c r="U75" s="129"/>
      <c r="V75" s="129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138</v>
      </c>
      <c r="F76" s="13" t="s">
        <v>139</v>
      </c>
      <c r="G76" s="13" t="s">
        <v>78</v>
      </c>
      <c r="H76" s="13" t="s">
        <v>81</v>
      </c>
      <c r="I76" s="13" t="s">
        <v>131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138</v>
      </c>
      <c r="R76" s="13" t="s">
        <v>139</v>
      </c>
      <c r="S76" s="13" t="s">
        <v>78</v>
      </c>
      <c r="T76" s="13" t="s">
        <v>81</v>
      </c>
      <c r="U76" s="13" t="s">
        <v>131</v>
      </c>
      <c r="V76" s="13" t="s">
        <v>87</v>
      </c>
    </row>
    <row r="77" spans="1:22" ht="31.5" customHeight="1" x14ac:dyDescent="0.2">
      <c r="A77" s="17" t="s">
        <v>134</v>
      </c>
      <c r="B77" s="16">
        <f>INT(B67*B70)</f>
        <v>3507</v>
      </c>
      <c r="C77" s="16">
        <f>INT(C67*C70)</f>
        <v>1746</v>
      </c>
      <c r="D77" s="16">
        <f>INT(D67*D70)</f>
        <v>10547</v>
      </c>
      <c r="E77" s="19">
        <f t="shared" ref="E77:G79" si="31">E$67*E70</f>
        <v>0</v>
      </c>
      <c r="F77" s="19">
        <f t="shared" si="31"/>
        <v>0</v>
      </c>
      <c r="G77" s="19">
        <f t="shared" si="31"/>
        <v>0</v>
      </c>
      <c r="H77" s="15"/>
      <c r="I77" s="15"/>
      <c r="J77" s="15"/>
      <c r="M77" s="17" t="s">
        <v>134</v>
      </c>
      <c r="N77" s="16">
        <f>INT(N67*N70)</f>
        <v>2794</v>
      </c>
      <c r="O77" s="16">
        <f>INT(O67*O70)</f>
        <v>1387</v>
      </c>
      <c r="P77" s="16">
        <f>INT(P67*P70)</f>
        <v>14744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135</v>
      </c>
      <c r="B78" s="16"/>
      <c r="C78" s="16"/>
      <c r="D78" s="16"/>
      <c r="E78" s="29">
        <f t="shared" ref="E78:G78" si="32">INT(E$67*E71)</f>
        <v>0</v>
      </c>
      <c r="F78" s="29">
        <f t="shared" si="32"/>
        <v>0</v>
      </c>
      <c r="G78" s="29">
        <f t="shared" si="32"/>
        <v>0</v>
      </c>
      <c r="H78" s="29">
        <f t="shared" ref="H78:J79" si="33">INT(H$67*H71)</f>
        <v>0</v>
      </c>
      <c r="I78" s="29">
        <f t="shared" si="33"/>
        <v>0</v>
      </c>
      <c r="J78" s="29">
        <f t="shared" si="33"/>
        <v>0</v>
      </c>
      <c r="M78" s="17" t="s">
        <v>136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7983</v>
      </c>
      <c r="U78" s="16">
        <f>U67*U71</f>
        <v>3965</v>
      </c>
      <c r="V78" s="16">
        <f>V67*V71</f>
        <v>42126</v>
      </c>
    </row>
    <row r="79" spans="1:22" ht="27.75" customHeight="1" x14ac:dyDescent="0.2">
      <c r="A79" s="17" t="s">
        <v>137</v>
      </c>
      <c r="B79" s="16"/>
      <c r="C79" s="16"/>
      <c r="D79" s="16"/>
      <c r="E79" s="19">
        <f t="shared" si="31"/>
        <v>0.5</v>
      </c>
      <c r="F79" s="19">
        <f t="shared" si="31"/>
        <v>0.5</v>
      </c>
      <c r="G79" s="19">
        <f t="shared" si="31"/>
        <v>0.5</v>
      </c>
      <c r="H79" s="29">
        <f t="shared" si="33"/>
        <v>7423</v>
      </c>
      <c r="I79" s="29">
        <f t="shared" si="33"/>
        <v>3695</v>
      </c>
      <c r="J79" s="29">
        <f t="shared" si="33"/>
        <v>22322</v>
      </c>
      <c r="M79" s="17" t="s">
        <v>142</v>
      </c>
      <c r="N79" s="16">
        <f>INT(B67*T10)</f>
        <v>4008</v>
      </c>
      <c r="O79" s="16">
        <f>INT(C67*U10)</f>
        <v>1995</v>
      </c>
      <c r="P79" s="16">
        <f>INT(D67*V10)</f>
        <v>12054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39:N39"/>
    <mergeCell ref="M75:V75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768</v>
      </c>
      <c r="D4" s="13" t="s">
        <v>769</v>
      </c>
      <c r="E4" s="13" t="s">
        <v>770</v>
      </c>
      <c r="F4" s="13" t="s">
        <v>771</v>
      </c>
    </row>
    <row r="5" spans="2:6" ht="49.5" x14ac:dyDescent="0.2">
      <c r="B5" s="17" t="s">
        <v>162</v>
      </c>
      <c r="C5" s="15" t="s">
        <v>772</v>
      </c>
      <c r="D5" s="15" t="s">
        <v>773</v>
      </c>
      <c r="E5" s="15" t="s">
        <v>774</v>
      </c>
      <c r="F5" s="15" t="s">
        <v>775</v>
      </c>
    </row>
    <row r="6" spans="2:6" ht="49.5" x14ac:dyDescent="0.2">
      <c r="B6" s="17" t="s">
        <v>164</v>
      </c>
      <c r="C6" s="15" t="s">
        <v>776</v>
      </c>
      <c r="D6" s="15" t="s">
        <v>777</v>
      </c>
      <c r="E6" s="15" t="s">
        <v>778</v>
      </c>
      <c r="F6" s="15" t="s">
        <v>779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389</v>
      </c>
      <c r="B1" s="35" t="s">
        <v>288</v>
      </c>
      <c r="C1" s="35" t="s">
        <v>289</v>
      </c>
      <c r="D1" s="35" t="s">
        <v>290</v>
      </c>
      <c r="E1" s="35" t="s">
        <v>291</v>
      </c>
      <c r="F1" s="35" t="s">
        <v>292</v>
      </c>
      <c r="G1" s="35" t="s">
        <v>293</v>
      </c>
      <c r="H1" s="35" t="s">
        <v>390</v>
      </c>
      <c r="I1" s="35" t="s">
        <v>294</v>
      </c>
      <c r="J1" s="35" t="s">
        <v>295</v>
      </c>
      <c r="K1" s="36" t="s">
        <v>296</v>
      </c>
      <c r="L1" s="35" t="s">
        <v>294</v>
      </c>
      <c r="M1" s="35" t="s">
        <v>297</v>
      </c>
      <c r="N1" s="35" t="s">
        <v>391</v>
      </c>
    </row>
    <row r="2" spans="1:14" ht="33" x14ac:dyDescent="0.2">
      <c r="A2" s="133" t="s">
        <v>392</v>
      </c>
      <c r="B2" s="135" t="s">
        <v>298</v>
      </c>
      <c r="C2" s="130" t="s">
        <v>176</v>
      </c>
      <c r="D2" s="130" t="s">
        <v>147</v>
      </c>
      <c r="E2" s="130" t="s">
        <v>299</v>
      </c>
      <c r="F2" s="130" t="s">
        <v>300</v>
      </c>
      <c r="G2" s="130" t="s">
        <v>393</v>
      </c>
      <c r="H2" s="130" t="s">
        <v>394</v>
      </c>
      <c r="I2" s="38" t="s">
        <v>301</v>
      </c>
      <c r="J2" s="39" t="s">
        <v>395</v>
      </c>
      <c r="K2" s="38" t="s">
        <v>302</v>
      </c>
      <c r="L2" s="40" t="s">
        <v>303</v>
      </c>
      <c r="M2" s="39" t="s">
        <v>236</v>
      </c>
      <c r="N2" s="39" t="s">
        <v>237</v>
      </c>
    </row>
    <row r="3" spans="1:14" ht="50.25" thickBot="1" x14ac:dyDescent="0.25">
      <c r="A3" s="134"/>
      <c r="B3" s="136"/>
      <c r="C3" s="131"/>
      <c r="D3" s="131"/>
      <c r="E3" s="131"/>
      <c r="F3" s="131"/>
      <c r="G3" s="131"/>
      <c r="H3" s="131"/>
      <c r="I3" s="42" t="s">
        <v>304</v>
      </c>
      <c r="J3" s="43" t="s">
        <v>396</v>
      </c>
      <c r="K3" s="44"/>
      <c r="L3" s="45" t="s">
        <v>305</v>
      </c>
      <c r="M3" s="43"/>
      <c r="N3" s="43"/>
    </row>
    <row r="4" spans="1:14" ht="17.25" thickBot="1" x14ac:dyDescent="0.25">
      <c r="A4" s="134"/>
      <c r="B4" s="136"/>
      <c r="C4" s="132"/>
      <c r="D4" s="132"/>
      <c r="E4" s="132"/>
      <c r="F4" s="132"/>
      <c r="G4" s="132"/>
      <c r="H4" s="132"/>
      <c r="I4" s="46"/>
      <c r="J4" s="46"/>
      <c r="K4" s="42"/>
      <c r="L4" s="47" t="s">
        <v>305</v>
      </c>
      <c r="M4" s="46"/>
      <c r="N4" s="46"/>
    </row>
    <row r="5" spans="1:14" ht="33" x14ac:dyDescent="0.2">
      <c r="A5" s="133" t="s">
        <v>397</v>
      </c>
      <c r="B5" s="135" t="s">
        <v>298</v>
      </c>
      <c r="C5" s="130" t="s">
        <v>165</v>
      </c>
      <c r="D5" s="130" t="s">
        <v>148</v>
      </c>
      <c r="E5" s="130" t="s">
        <v>299</v>
      </c>
      <c r="F5" s="130" t="s">
        <v>306</v>
      </c>
      <c r="G5" s="130" t="s">
        <v>398</v>
      </c>
      <c r="H5" s="130" t="s">
        <v>394</v>
      </c>
      <c r="I5" s="38" t="s">
        <v>307</v>
      </c>
      <c r="J5" s="39" t="s">
        <v>399</v>
      </c>
      <c r="K5" s="38" t="s">
        <v>308</v>
      </c>
      <c r="L5" s="40" t="s">
        <v>303</v>
      </c>
      <c r="M5" s="39" t="s">
        <v>400</v>
      </c>
      <c r="N5" s="39" t="s">
        <v>241</v>
      </c>
    </row>
    <row r="6" spans="1:14" ht="33.75" thickBot="1" x14ac:dyDescent="0.25">
      <c r="A6" s="134"/>
      <c r="B6" s="136"/>
      <c r="C6" s="131"/>
      <c r="D6" s="131"/>
      <c r="E6" s="131"/>
      <c r="F6" s="131"/>
      <c r="G6" s="131"/>
      <c r="H6" s="131"/>
      <c r="I6" s="42" t="s">
        <v>309</v>
      </c>
      <c r="J6" s="43" t="s">
        <v>401</v>
      </c>
      <c r="K6" s="44"/>
      <c r="L6" s="45" t="s">
        <v>305</v>
      </c>
      <c r="M6" s="43"/>
      <c r="N6" s="43"/>
    </row>
    <row r="7" spans="1:14" ht="17.25" thickBot="1" x14ac:dyDescent="0.25">
      <c r="A7" s="134"/>
      <c r="B7" s="136"/>
      <c r="C7" s="132"/>
      <c r="D7" s="132"/>
      <c r="E7" s="132"/>
      <c r="F7" s="132"/>
      <c r="G7" s="132"/>
      <c r="H7" s="132"/>
      <c r="I7" s="46"/>
      <c r="J7" s="46"/>
      <c r="K7" s="42"/>
      <c r="L7" s="47" t="s">
        <v>305</v>
      </c>
      <c r="M7" s="46"/>
      <c r="N7" s="46"/>
    </row>
    <row r="8" spans="1:14" ht="34.5" customHeight="1" x14ac:dyDescent="0.2">
      <c r="A8" s="142" t="s">
        <v>397</v>
      </c>
      <c r="B8" s="144" t="s">
        <v>298</v>
      </c>
      <c r="C8" s="137" t="s">
        <v>166</v>
      </c>
      <c r="D8" s="137" t="s">
        <v>149</v>
      </c>
      <c r="E8" s="137" t="s">
        <v>310</v>
      </c>
      <c r="F8" s="137" t="s">
        <v>311</v>
      </c>
      <c r="G8" s="137" t="s">
        <v>312</v>
      </c>
      <c r="H8" s="137" t="s">
        <v>85</v>
      </c>
      <c r="I8" s="48" t="s">
        <v>313</v>
      </c>
      <c r="J8" s="48" t="s">
        <v>314</v>
      </c>
      <c r="K8" s="49" t="s">
        <v>315</v>
      </c>
      <c r="L8" s="50" t="s">
        <v>303</v>
      </c>
      <c r="M8" s="48" t="s">
        <v>244</v>
      </c>
      <c r="N8" s="48" t="s">
        <v>402</v>
      </c>
    </row>
    <row r="9" spans="1:14" ht="39" customHeight="1" x14ac:dyDescent="0.2">
      <c r="A9" s="143"/>
      <c r="B9" s="145"/>
      <c r="C9" s="138"/>
      <c r="D9" s="138"/>
      <c r="E9" s="138"/>
      <c r="F9" s="138"/>
      <c r="G9" s="138"/>
      <c r="H9" s="138"/>
      <c r="I9" s="51" t="s">
        <v>316</v>
      </c>
      <c r="J9" s="51" t="s">
        <v>403</v>
      </c>
      <c r="K9" s="52"/>
      <c r="L9" s="53" t="s">
        <v>305</v>
      </c>
      <c r="M9" s="51"/>
      <c r="N9" s="51"/>
    </row>
    <row r="10" spans="1:14" ht="17.25" thickBot="1" x14ac:dyDescent="0.25">
      <c r="A10" s="143"/>
      <c r="B10" s="145"/>
      <c r="C10" s="139"/>
      <c r="D10" s="139"/>
      <c r="E10" s="139"/>
      <c r="F10" s="139"/>
      <c r="G10" s="139"/>
      <c r="H10" s="139"/>
      <c r="I10" s="54"/>
      <c r="J10" s="54"/>
      <c r="K10" s="55"/>
      <c r="L10" s="56" t="s">
        <v>305</v>
      </c>
      <c r="M10" s="54"/>
      <c r="N10" s="54"/>
    </row>
    <row r="11" spans="1:14" x14ac:dyDescent="0.2">
      <c r="A11" s="140" t="s">
        <v>404</v>
      </c>
      <c r="B11" s="130" t="s">
        <v>317</v>
      </c>
      <c r="C11" s="130" t="s">
        <v>178</v>
      </c>
      <c r="D11" s="130" t="s">
        <v>157</v>
      </c>
      <c r="E11" s="130" t="s">
        <v>310</v>
      </c>
      <c r="F11" s="130" t="s">
        <v>300</v>
      </c>
      <c r="G11" s="130" t="s">
        <v>398</v>
      </c>
      <c r="H11" s="130" t="s">
        <v>405</v>
      </c>
      <c r="I11" s="57" t="s">
        <v>318</v>
      </c>
      <c r="J11" s="39" t="s">
        <v>319</v>
      </c>
      <c r="K11" s="38" t="s">
        <v>320</v>
      </c>
      <c r="L11" s="40" t="s">
        <v>303</v>
      </c>
      <c r="M11" s="39" t="s">
        <v>406</v>
      </c>
      <c r="N11" s="39" t="s">
        <v>407</v>
      </c>
    </row>
    <row r="12" spans="1:14" ht="17.25" thickBot="1" x14ac:dyDescent="0.25">
      <c r="A12" s="141"/>
      <c r="B12" s="131"/>
      <c r="C12" s="131"/>
      <c r="D12" s="131"/>
      <c r="E12" s="131"/>
      <c r="F12" s="131"/>
      <c r="G12" s="131"/>
      <c r="H12" s="131"/>
      <c r="I12" s="42" t="s">
        <v>321</v>
      </c>
      <c r="J12" s="43" t="s">
        <v>322</v>
      </c>
      <c r="K12" s="44"/>
      <c r="L12" s="45" t="s">
        <v>305</v>
      </c>
      <c r="M12" s="43"/>
      <c r="N12" s="43"/>
    </row>
    <row r="13" spans="1:14" ht="17.25" thickBot="1" x14ac:dyDescent="0.25">
      <c r="A13" s="141"/>
      <c r="B13" s="131"/>
      <c r="C13" s="132"/>
      <c r="D13" s="132"/>
      <c r="E13" s="132"/>
      <c r="F13" s="132"/>
      <c r="G13" s="132"/>
      <c r="H13" s="132"/>
      <c r="I13" s="46"/>
      <c r="J13" s="46"/>
      <c r="K13" s="42"/>
      <c r="L13" s="47" t="s">
        <v>305</v>
      </c>
      <c r="M13" s="46"/>
      <c r="N13" s="46"/>
    </row>
    <row r="14" spans="1:14" ht="33" x14ac:dyDescent="0.2">
      <c r="A14" s="140" t="s">
        <v>323</v>
      </c>
      <c r="B14" s="130" t="s">
        <v>317</v>
      </c>
      <c r="C14" s="130" t="s">
        <v>173</v>
      </c>
      <c r="D14" s="130" t="s">
        <v>153</v>
      </c>
      <c r="E14" s="140" t="s">
        <v>408</v>
      </c>
      <c r="F14" s="130" t="s">
        <v>306</v>
      </c>
      <c r="G14" s="130" t="s">
        <v>409</v>
      </c>
      <c r="H14" s="130" t="s">
        <v>410</v>
      </c>
      <c r="I14" s="39" t="s">
        <v>324</v>
      </c>
      <c r="J14" s="39" t="s">
        <v>411</v>
      </c>
      <c r="K14" s="58" t="s">
        <v>325</v>
      </c>
      <c r="L14" s="40" t="s">
        <v>303</v>
      </c>
      <c r="M14" s="39" t="s">
        <v>326</v>
      </c>
      <c r="N14" s="39" t="s">
        <v>412</v>
      </c>
    </row>
    <row r="15" spans="1:14" ht="33" x14ac:dyDescent="0.2">
      <c r="A15" s="141"/>
      <c r="B15" s="131"/>
      <c r="C15" s="131"/>
      <c r="D15" s="131"/>
      <c r="E15" s="141"/>
      <c r="F15" s="131"/>
      <c r="G15" s="131"/>
      <c r="H15" s="131"/>
      <c r="I15" s="43" t="s">
        <v>327</v>
      </c>
      <c r="J15" s="43" t="s">
        <v>413</v>
      </c>
      <c r="K15" s="44"/>
      <c r="L15" s="45" t="s">
        <v>305</v>
      </c>
      <c r="M15" s="43"/>
      <c r="N15" s="43"/>
    </row>
    <row r="16" spans="1:14" ht="17.25" thickBot="1" x14ac:dyDescent="0.25">
      <c r="A16" s="141"/>
      <c r="B16" s="131"/>
      <c r="C16" s="132"/>
      <c r="D16" s="132"/>
      <c r="E16" s="146"/>
      <c r="F16" s="132"/>
      <c r="G16" s="132"/>
      <c r="H16" s="132"/>
      <c r="I16" s="46"/>
      <c r="J16" s="46"/>
      <c r="K16" s="42"/>
      <c r="L16" s="47" t="s">
        <v>305</v>
      </c>
      <c r="M16" s="46"/>
      <c r="N16" s="46"/>
    </row>
    <row r="17" spans="1:14" ht="34.5" customHeight="1" thickBot="1" x14ac:dyDescent="0.25">
      <c r="A17" s="140" t="s">
        <v>328</v>
      </c>
      <c r="B17" s="140" t="s">
        <v>329</v>
      </c>
      <c r="C17" s="130" t="s">
        <v>661</v>
      </c>
      <c r="D17" s="130" t="s">
        <v>662</v>
      </c>
      <c r="E17" s="130" t="s">
        <v>330</v>
      </c>
      <c r="F17" s="130" t="s">
        <v>300</v>
      </c>
      <c r="G17" s="130" t="s">
        <v>331</v>
      </c>
      <c r="H17" s="130" t="s">
        <v>414</v>
      </c>
      <c r="I17" s="39" t="s">
        <v>332</v>
      </c>
      <c r="J17" s="39" t="s">
        <v>415</v>
      </c>
      <c r="K17" s="42" t="s">
        <v>333</v>
      </c>
      <c r="L17" s="40" t="s">
        <v>303</v>
      </c>
      <c r="M17" s="39" t="s">
        <v>252</v>
      </c>
      <c r="N17" s="39" t="s">
        <v>253</v>
      </c>
    </row>
    <row r="18" spans="1:14" ht="33" x14ac:dyDescent="0.2">
      <c r="A18" s="141"/>
      <c r="B18" s="141"/>
      <c r="C18" s="131"/>
      <c r="D18" s="131"/>
      <c r="E18" s="131"/>
      <c r="F18" s="131"/>
      <c r="G18" s="131"/>
      <c r="H18" s="131"/>
      <c r="I18" s="43" t="s">
        <v>334</v>
      </c>
      <c r="J18" s="43" t="s">
        <v>416</v>
      </c>
      <c r="K18" s="44"/>
      <c r="L18" s="45" t="s">
        <v>305</v>
      </c>
      <c r="M18" s="43"/>
      <c r="N18" s="43"/>
    </row>
    <row r="19" spans="1:14" ht="17.25" thickBot="1" x14ac:dyDescent="0.25">
      <c r="A19" s="141"/>
      <c r="B19" s="141"/>
      <c r="C19" s="132"/>
      <c r="D19" s="132"/>
      <c r="E19" s="132"/>
      <c r="F19" s="132"/>
      <c r="G19" s="132"/>
      <c r="H19" s="132"/>
      <c r="I19" s="46"/>
      <c r="J19" s="46"/>
      <c r="K19" s="42"/>
      <c r="L19" s="47" t="s">
        <v>305</v>
      </c>
      <c r="M19" s="46"/>
      <c r="N19" s="46"/>
    </row>
    <row r="20" spans="1:14" ht="33.75" thickBot="1" x14ac:dyDescent="0.25">
      <c r="A20" s="140" t="s">
        <v>335</v>
      </c>
      <c r="B20" s="130" t="s">
        <v>317</v>
      </c>
      <c r="C20" s="130" t="s">
        <v>162</v>
      </c>
      <c r="D20" s="130" t="s">
        <v>151</v>
      </c>
      <c r="E20" s="130" t="s">
        <v>330</v>
      </c>
      <c r="F20" s="130" t="s">
        <v>306</v>
      </c>
      <c r="G20" s="130" t="s">
        <v>312</v>
      </c>
      <c r="H20" s="130" t="s">
        <v>417</v>
      </c>
      <c r="I20" s="38" t="s">
        <v>336</v>
      </c>
      <c r="J20" s="39" t="s">
        <v>418</v>
      </c>
      <c r="K20" s="38" t="s">
        <v>337</v>
      </c>
      <c r="L20" s="40" t="s">
        <v>303</v>
      </c>
      <c r="M20" s="39" t="s">
        <v>260</v>
      </c>
      <c r="N20" s="39" t="s">
        <v>419</v>
      </c>
    </row>
    <row r="21" spans="1:14" x14ac:dyDescent="0.2">
      <c r="A21" s="141"/>
      <c r="B21" s="131"/>
      <c r="C21" s="131"/>
      <c r="D21" s="131"/>
      <c r="E21" s="131"/>
      <c r="F21" s="131"/>
      <c r="G21" s="131"/>
      <c r="H21" s="131"/>
      <c r="I21" s="38" t="s">
        <v>338</v>
      </c>
      <c r="J21" s="43" t="s">
        <v>420</v>
      </c>
      <c r="K21" s="44"/>
      <c r="L21" s="45" t="s">
        <v>305</v>
      </c>
      <c r="M21" s="43"/>
      <c r="N21" s="43"/>
    </row>
    <row r="22" spans="1:14" ht="17.25" thickBot="1" x14ac:dyDescent="0.25">
      <c r="A22" s="141"/>
      <c r="B22" s="131"/>
      <c r="C22" s="132"/>
      <c r="D22" s="132"/>
      <c r="E22" s="132"/>
      <c r="F22" s="132"/>
      <c r="G22" s="132"/>
      <c r="H22" s="132"/>
      <c r="I22" s="46"/>
      <c r="J22" s="46"/>
      <c r="K22" s="42"/>
      <c r="L22" s="47" t="s">
        <v>305</v>
      </c>
      <c r="M22" s="46"/>
      <c r="N22" s="46"/>
    </row>
    <row r="23" spans="1:14" ht="49.5" x14ac:dyDescent="0.2">
      <c r="A23" s="147" t="s">
        <v>421</v>
      </c>
      <c r="B23" s="149" t="s">
        <v>317</v>
      </c>
      <c r="C23" s="149" t="s">
        <v>169</v>
      </c>
      <c r="D23" s="149" t="s">
        <v>153</v>
      </c>
      <c r="E23" s="149" t="s">
        <v>330</v>
      </c>
      <c r="F23" s="149" t="s">
        <v>306</v>
      </c>
      <c r="G23" s="149" t="s">
        <v>422</v>
      </c>
      <c r="H23" s="149" t="s">
        <v>423</v>
      </c>
      <c r="I23" s="59" t="s">
        <v>339</v>
      </c>
      <c r="J23" s="59"/>
      <c r="K23" s="60" t="s">
        <v>340</v>
      </c>
      <c r="L23" s="61" t="s">
        <v>303</v>
      </c>
      <c r="M23" s="59" t="s">
        <v>424</v>
      </c>
      <c r="N23" s="59" t="s">
        <v>425</v>
      </c>
    </row>
    <row r="24" spans="1:14" x14ac:dyDescent="0.2">
      <c r="A24" s="148"/>
      <c r="B24" s="150"/>
      <c r="C24" s="150"/>
      <c r="D24" s="150"/>
      <c r="E24" s="150"/>
      <c r="F24" s="150"/>
      <c r="G24" s="150"/>
      <c r="H24" s="150"/>
      <c r="I24" s="62" t="s">
        <v>341</v>
      </c>
      <c r="J24" s="62"/>
      <c r="K24" s="63"/>
      <c r="L24" s="64" t="s">
        <v>305</v>
      </c>
      <c r="M24" s="62"/>
      <c r="N24" s="62"/>
    </row>
    <row r="25" spans="1:14" ht="17.25" thickBot="1" x14ac:dyDescent="0.25">
      <c r="A25" s="148"/>
      <c r="B25" s="150"/>
      <c r="C25" s="151"/>
      <c r="D25" s="151"/>
      <c r="E25" s="151"/>
      <c r="F25" s="151"/>
      <c r="G25" s="151"/>
      <c r="H25" s="151"/>
      <c r="I25" s="65"/>
      <c r="J25" s="65"/>
      <c r="K25" s="66"/>
      <c r="L25" s="67" t="s">
        <v>305</v>
      </c>
      <c r="M25" s="65"/>
      <c r="N25" s="65"/>
    </row>
    <row r="26" spans="1:14" x14ac:dyDescent="0.2">
      <c r="A26" s="140" t="s">
        <v>426</v>
      </c>
      <c r="B26" s="130" t="s">
        <v>317</v>
      </c>
      <c r="C26" s="130" t="s">
        <v>170</v>
      </c>
      <c r="D26" s="130" t="s">
        <v>153</v>
      </c>
      <c r="E26" s="130" t="s">
        <v>310</v>
      </c>
      <c r="F26" s="130" t="s">
        <v>300</v>
      </c>
      <c r="G26" s="130" t="s">
        <v>312</v>
      </c>
      <c r="H26" s="130" t="s">
        <v>427</v>
      </c>
      <c r="I26" s="39" t="s">
        <v>339</v>
      </c>
      <c r="J26" s="39"/>
      <c r="K26" s="38" t="s">
        <v>342</v>
      </c>
      <c r="L26" s="40" t="s">
        <v>303</v>
      </c>
      <c r="M26" s="39" t="s">
        <v>428</v>
      </c>
      <c r="N26" s="39" t="s">
        <v>429</v>
      </c>
    </row>
    <row r="27" spans="1:14" x14ac:dyDescent="0.2">
      <c r="A27" s="141"/>
      <c r="B27" s="131"/>
      <c r="C27" s="131"/>
      <c r="D27" s="131"/>
      <c r="E27" s="131"/>
      <c r="F27" s="131"/>
      <c r="G27" s="131"/>
      <c r="H27" s="131"/>
      <c r="I27" s="43" t="s">
        <v>341</v>
      </c>
      <c r="J27" s="43"/>
      <c r="K27" s="44"/>
      <c r="L27" s="45" t="s">
        <v>305</v>
      </c>
      <c r="M27" s="43"/>
      <c r="N27" s="43"/>
    </row>
    <row r="28" spans="1:14" ht="17.25" thickBot="1" x14ac:dyDescent="0.25">
      <c r="A28" s="141"/>
      <c r="B28" s="131"/>
      <c r="C28" s="132"/>
      <c r="D28" s="132"/>
      <c r="E28" s="132"/>
      <c r="F28" s="132"/>
      <c r="G28" s="132"/>
      <c r="H28" s="132"/>
      <c r="I28" s="46"/>
      <c r="J28" s="46"/>
      <c r="K28" s="42"/>
      <c r="L28" s="47" t="s">
        <v>305</v>
      </c>
      <c r="M28" s="46"/>
      <c r="N28" s="46"/>
    </row>
    <row r="29" spans="1:14" ht="66" x14ac:dyDescent="0.2">
      <c r="A29" s="140" t="s">
        <v>430</v>
      </c>
      <c r="B29" s="140" t="s">
        <v>329</v>
      </c>
      <c r="C29" s="130" t="s">
        <v>168</v>
      </c>
      <c r="D29" s="130" t="s">
        <v>152</v>
      </c>
      <c r="E29" s="130" t="s">
        <v>310</v>
      </c>
      <c r="F29" s="130" t="s">
        <v>306</v>
      </c>
      <c r="G29" s="130" t="s">
        <v>431</v>
      </c>
      <c r="H29" s="130" t="s">
        <v>423</v>
      </c>
      <c r="I29" s="39" t="s">
        <v>343</v>
      </c>
      <c r="J29" s="39" t="s">
        <v>432</v>
      </c>
      <c r="K29" s="38" t="s">
        <v>344</v>
      </c>
      <c r="L29" s="40" t="s">
        <v>303</v>
      </c>
      <c r="M29" s="39" t="s">
        <v>433</v>
      </c>
      <c r="N29" s="39" t="s">
        <v>434</v>
      </c>
    </row>
    <row r="30" spans="1:14" x14ac:dyDescent="0.2">
      <c r="A30" s="141"/>
      <c r="B30" s="141"/>
      <c r="C30" s="131"/>
      <c r="D30" s="131"/>
      <c r="E30" s="131"/>
      <c r="F30" s="131"/>
      <c r="G30" s="131"/>
      <c r="H30" s="131"/>
      <c r="I30" s="43" t="s">
        <v>345</v>
      </c>
      <c r="J30" s="43" t="s">
        <v>435</v>
      </c>
      <c r="K30" s="44"/>
      <c r="L30" s="45" t="s">
        <v>305</v>
      </c>
      <c r="M30" s="43"/>
      <c r="N30" s="43"/>
    </row>
    <row r="31" spans="1:14" ht="17.25" thickBot="1" x14ac:dyDescent="0.25">
      <c r="A31" s="141"/>
      <c r="B31" s="141"/>
      <c r="C31" s="132"/>
      <c r="D31" s="132"/>
      <c r="E31" s="132"/>
      <c r="F31" s="132"/>
      <c r="G31" s="132"/>
      <c r="H31" s="132"/>
      <c r="I31" s="46"/>
      <c r="J31" s="46"/>
      <c r="K31" s="42"/>
      <c r="L31" s="47" t="s">
        <v>305</v>
      </c>
      <c r="M31" s="46"/>
      <c r="N31" s="46"/>
    </row>
    <row r="32" spans="1:14" s="71" customFormat="1" ht="16.5" customHeight="1" x14ac:dyDescent="0.2">
      <c r="A32" s="155" t="s">
        <v>436</v>
      </c>
      <c r="B32" s="152" t="s">
        <v>346</v>
      </c>
      <c r="C32" s="152" t="s">
        <v>172</v>
      </c>
      <c r="D32" s="152" t="s">
        <v>151</v>
      </c>
      <c r="E32" s="152" t="s">
        <v>330</v>
      </c>
      <c r="F32" s="152" t="s">
        <v>300</v>
      </c>
      <c r="G32" s="152" t="s">
        <v>312</v>
      </c>
      <c r="H32" s="152" t="s">
        <v>88</v>
      </c>
      <c r="I32" s="68"/>
      <c r="J32" s="68"/>
      <c r="K32" s="69" t="s">
        <v>347</v>
      </c>
      <c r="L32" s="70" t="s">
        <v>303</v>
      </c>
      <c r="M32" s="68" t="s">
        <v>348</v>
      </c>
      <c r="N32" s="68" t="s">
        <v>437</v>
      </c>
    </row>
    <row r="33" spans="1:14" s="71" customFormat="1" x14ac:dyDescent="0.2">
      <c r="A33" s="156"/>
      <c r="B33" s="153"/>
      <c r="C33" s="153"/>
      <c r="D33" s="153"/>
      <c r="E33" s="153"/>
      <c r="F33" s="153"/>
      <c r="G33" s="153"/>
      <c r="H33" s="153"/>
      <c r="I33" s="72"/>
      <c r="J33" s="72"/>
      <c r="K33" s="73"/>
      <c r="L33" s="74" t="s">
        <v>305</v>
      </c>
      <c r="M33" s="72"/>
      <c r="N33" s="72"/>
    </row>
    <row r="34" spans="1:14" s="71" customFormat="1" ht="17.25" thickBot="1" x14ac:dyDescent="0.25">
      <c r="A34" s="156"/>
      <c r="B34" s="153"/>
      <c r="C34" s="154"/>
      <c r="D34" s="154"/>
      <c r="E34" s="154"/>
      <c r="F34" s="154"/>
      <c r="G34" s="154"/>
      <c r="H34" s="154"/>
      <c r="I34" s="75"/>
      <c r="J34" s="75"/>
      <c r="K34" s="76"/>
      <c r="L34" s="77" t="s">
        <v>305</v>
      </c>
      <c r="M34" s="75"/>
      <c r="N34" s="75"/>
    </row>
    <row r="35" spans="1:14" ht="33" x14ac:dyDescent="0.2">
      <c r="A35" s="140" t="s">
        <v>438</v>
      </c>
      <c r="B35" s="130" t="s">
        <v>317</v>
      </c>
      <c r="C35" s="130" t="s">
        <v>171</v>
      </c>
      <c r="D35" s="130" t="s">
        <v>153</v>
      </c>
      <c r="E35" s="130" t="s">
        <v>330</v>
      </c>
      <c r="F35" s="130" t="s">
        <v>311</v>
      </c>
      <c r="G35" s="130" t="s">
        <v>409</v>
      </c>
      <c r="H35" s="130" t="s">
        <v>439</v>
      </c>
      <c r="I35" s="39" t="s">
        <v>339</v>
      </c>
      <c r="J35" s="39"/>
      <c r="K35" s="38" t="s">
        <v>349</v>
      </c>
      <c r="L35" s="40" t="s">
        <v>303</v>
      </c>
      <c r="M35" s="78" t="s">
        <v>500</v>
      </c>
      <c r="N35" s="78" t="s">
        <v>502</v>
      </c>
    </row>
    <row r="36" spans="1:14" x14ac:dyDescent="0.2">
      <c r="A36" s="141"/>
      <c r="B36" s="131"/>
      <c r="C36" s="131"/>
      <c r="D36" s="131"/>
      <c r="E36" s="131"/>
      <c r="F36" s="131"/>
      <c r="G36" s="131"/>
      <c r="H36" s="131"/>
      <c r="I36" s="43" t="s">
        <v>341</v>
      </c>
      <c r="J36" s="43"/>
      <c r="K36" s="44"/>
      <c r="L36" s="45" t="s">
        <v>305</v>
      </c>
      <c r="M36" s="43"/>
      <c r="N36" s="43"/>
    </row>
    <row r="37" spans="1:14" ht="17.25" thickBot="1" x14ac:dyDescent="0.25">
      <c r="A37" s="141"/>
      <c r="B37" s="131"/>
      <c r="C37" s="132"/>
      <c r="D37" s="132"/>
      <c r="E37" s="132"/>
      <c r="F37" s="132"/>
      <c r="G37" s="132"/>
      <c r="H37" s="132"/>
      <c r="I37" s="46"/>
      <c r="J37" s="46"/>
      <c r="K37" s="42"/>
      <c r="L37" s="47" t="s">
        <v>305</v>
      </c>
      <c r="M37" s="46"/>
      <c r="N37" s="46"/>
    </row>
    <row r="38" spans="1:14" ht="33" x14ac:dyDescent="0.2">
      <c r="A38" s="160" t="s">
        <v>440</v>
      </c>
      <c r="B38" s="160" t="s">
        <v>329</v>
      </c>
      <c r="C38" s="157" t="s">
        <v>181</v>
      </c>
      <c r="D38" s="157" t="s">
        <v>160</v>
      </c>
      <c r="E38" s="157" t="s">
        <v>310</v>
      </c>
      <c r="F38" s="157" t="s">
        <v>300</v>
      </c>
      <c r="G38" s="157" t="s">
        <v>350</v>
      </c>
      <c r="H38" s="157" t="s">
        <v>441</v>
      </c>
      <c r="I38" s="79" t="s">
        <v>351</v>
      </c>
      <c r="J38" s="79" t="s">
        <v>442</v>
      </c>
      <c r="K38" s="80" t="s">
        <v>352</v>
      </c>
      <c r="L38" s="81" t="s">
        <v>303</v>
      </c>
      <c r="M38" s="79" t="s">
        <v>443</v>
      </c>
      <c r="N38" s="79" t="s">
        <v>444</v>
      </c>
    </row>
    <row r="39" spans="1:14" x14ac:dyDescent="0.2">
      <c r="A39" s="161"/>
      <c r="B39" s="161"/>
      <c r="C39" s="158"/>
      <c r="D39" s="158"/>
      <c r="E39" s="158"/>
      <c r="F39" s="158"/>
      <c r="G39" s="158"/>
      <c r="H39" s="158"/>
      <c r="I39" s="82" t="s">
        <v>353</v>
      </c>
      <c r="J39" s="82" t="s">
        <v>354</v>
      </c>
      <c r="K39" s="83"/>
      <c r="L39" s="84" t="s">
        <v>305</v>
      </c>
      <c r="M39" s="82"/>
      <c r="N39" s="82"/>
    </row>
    <row r="40" spans="1:14" ht="17.25" thickBot="1" x14ac:dyDescent="0.25">
      <c r="A40" s="161"/>
      <c r="B40" s="161"/>
      <c r="C40" s="159"/>
      <c r="D40" s="159"/>
      <c r="E40" s="159"/>
      <c r="F40" s="159"/>
      <c r="G40" s="159"/>
      <c r="H40" s="159"/>
      <c r="I40" s="85"/>
      <c r="J40" s="85"/>
      <c r="K40" s="86"/>
      <c r="L40" s="87" t="s">
        <v>305</v>
      </c>
      <c r="M40" s="85"/>
      <c r="N40" s="85"/>
    </row>
    <row r="41" spans="1:14" ht="33" x14ac:dyDescent="0.2">
      <c r="A41" s="160" t="s">
        <v>445</v>
      </c>
      <c r="B41" s="157" t="s">
        <v>317</v>
      </c>
      <c r="C41" s="157" t="s">
        <v>660</v>
      </c>
      <c r="D41" s="157" t="s">
        <v>155</v>
      </c>
      <c r="E41" s="157" t="s">
        <v>310</v>
      </c>
      <c r="F41" s="157" t="s">
        <v>306</v>
      </c>
      <c r="G41" s="157" t="s">
        <v>312</v>
      </c>
      <c r="H41" s="157" t="s">
        <v>82</v>
      </c>
      <c r="I41" s="79" t="s">
        <v>355</v>
      </c>
      <c r="J41" s="79" t="s">
        <v>356</v>
      </c>
      <c r="K41" s="80" t="s">
        <v>357</v>
      </c>
      <c r="L41" s="81" t="s">
        <v>303</v>
      </c>
      <c r="M41" s="79" t="s">
        <v>508</v>
      </c>
      <c r="N41" s="79" t="s">
        <v>509</v>
      </c>
    </row>
    <row r="42" spans="1:14" x14ac:dyDescent="0.2">
      <c r="A42" s="161"/>
      <c r="B42" s="158"/>
      <c r="C42" s="158"/>
      <c r="D42" s="158"/>
      <c r="E42" s="158"/>
      <c r="F42" s="158"/>
      <c r="G42" s="158"/>
      <c r="H42" s="158"/>
      <c r="I42" s="82" t="s">
        <v>358</v>
      </c>
      <c r="J42" s="82" t="s">
        <v>446</v>
      </c>
      <c r="K42" s="83"/>
      <c r="L42" s="84" t="s">
        <v>305</v>
      </c>
      <c r="M42" s="82"/>
      <c r="N42" s="82"/>
    </row>
    <row r="43" spans="1:14" ht="17.25" thickBot="1" x14ac:dyDescent="0.25">
      <c r="A43" s="161"/>
      <c r="B43" s="158"/>
      <c r="C43" s="159"/>
      <c r="D43" s="159"/>
      <c r="E43" s="159"/>
      <c r="F43" s="159"/>
      <c r="G43" s="159"/>
      <c r="H43" s="159"/>
      <c r="I43" s="85"/>
      <c r="J43" s="85"/>
      <c r="K43" s="86"/>
      <c r="L43" s="87" t="s">
        <v>305</v>
      </c>
      <c r="M43" s="85"/>
      <c r="N43" s="85"/>
    </row>
    <row r="44" spans="1:14" x14ac:dyDescent="0.2">
      <c r="A44" s="160" t="s">
        <v>447</v>
      </c>
      <c r="B44" s="157" t="s">
        <v>317</v>
      </c>
      <c r="C44" s="157" t="s">
        <v>164</v>
      </c>
      <c r="D44" s="157" t="s">
        <v>147</v>
      </c>
      <c r="E44" s="157" t="s">
        <v>310</v>
      </c>
      <c r="F44" s="157" t="s">
        <v>300</v>
      </c>
      <c r="G44" s="157" t="s">
        <v>312</v>
      </c>
      <c r="H44" s="157" t="s">
        <v>448</v>
      </c>
      <c r="I44" s="79" t="s">
        <v>339</v>
      </c>
      <c r="J44" s="79"/>
      <c r="K44" s="80" t="s">
        <v>359</v>
      </c>
      <c r="L44" s="81" t="s">
        <v>303</v>
      </c>
      <c r="M44" s="79" t="s">
        <v>279</v>
      </c>
      <c r="N44" s="79" t="s">
        <v>280</v>
      </c>
    </row>
    <row r="45" spans="1:14" x14ac:dyDescent="0.2">
      <c r="A45" s="161"/>
      <c r="B45" s="158"/>
      <c r="C45" s="158"/>
      <c r="D45" s="158"/>
      <c r="E45" s="158"/>
      <c r="F45" s="158"/>
      <c r="G45" s="158"/>
      <c r="H45" s="158"/>
      <c r="I45" s="82" t="s">
        <v>341</v>
      </c>
      <c r="J45" s="82"/>
      <c r="K45" s="83"/>
      <c r="L45" s="84" t="s">
        <v>305</v>
      </c>
      <c r="M45" s="82"/>
      <c r="N45" s="82"/>
    </row>
    <row r="46" spans="1:14" ht="17.25" thickBot="1" x14ac:dyDescent="0.25">
      <c r="A46" s="161"/>
      <c r="B46" s="158"/>
      <c r="C46" s="159"/>
      <c r="D46" s="159"/>
      <c r="E46" s="159"/>
      <c r="F46" s="159"/>
      <c r="G46" s="159"/>
      <c r="H46" s="159"/>
      <c r="I46" s="85"/>
      <c r="J46" s="85"/>
      <c r="K46" s="86"/>
      <c r="L46" s="87" t="s">
        <v>305</v>
      </c>
      <c r="M46" s="85"/>
      <c r="N46" s="85"/>
    </row>
    <row r="47" spans="1:14" ht="33" customHeight="1" x14ac:dyDescent="0.2">
      <c r="A47" s="160" t="s">
        <v>449</v>
      </c>
      <c r="B47" s="162" t="s">
        <v>298</v>
      </c>
      <c r="C47" s="157" t="s">
        <v>163</v>
      </c>
      <c r="D47" s="157" t="s">
        <v>147</v>
      </c>
      <c r="E47" s="157" t="s">
        <v>310</v>
      </c>
      <c r="F47" s="157" t="s">
        <v>306</v>
      </c>
      <c r="G47" s="157" t="s">
        <v>398</v>
      </c>
      <c r="H47" s="157" t="s">
        <v>82</v>
      </c>
      <c r="I47" s="79" t="s">
        <v>339</v>
      </c>
      <c r="J47" s="79"/>
      <c r="K47" s="88" t="s">
        <v>360</v>
      </c>
      <c r="L47" s="81" t="s">
        <v>303</v>
      </c>
      <c r="M47" s="79" t="s">
        <v>450</v>
      </c>
      <c r="N47" s="79" t="s">
        <v>278</v>
      </c>
    </row>
    <row r="48" spans="1:14" x14ac:dyDescent="0.2">
      <c r="A48" s="161"/>
      <c r="B48" s="163"/>
      <c r="C48" s="158"/>
      <c r="D48" s="158"/>
      <c r="E48" s="158"/>
      <c r="F48" s="158"/>
      <c r="G48" s="158"/>
      <c r="H48" s="158"/>
      <c r="I48" s="82" t="s">
        <v>341</v>
      </c>
      <c r="J48" s="82"/>
      <c r="K48" s="83"/>
      <c r="L48" s="84" t="s">
        <v>305</v>
      </c>
      <c r="M48" s="82"/>
      <c r="N48" s="82"/>
    </row>
    <row r="49" spans="1:14" ht="17.25" thickBot="1" x14ac:dyDescent="0.25">
      <c r="A49" s="161"/>
      <c r="B49" s="163"/>
      <c r="C49" s="159"/>
      <c r="D49" s="159"/>
      <c r="E49" s="159"/>
      <c r="F49" s="159"/>
      <c r="G49" s="159"/>
      <c r="H49" s="159"/>
      <c r="I49" s="85"/>
      <c r="J49" s="85"/>
      <c r="K49" s="86"/>
      <c r="L49" s="87" t="s">
        <v>305</v>
      </c>
      <c r="M49" s="85"/>
      <c r="N49" s="85"/>
    </row>
    <row r="50" spans="1:14" ht="33" x14ac:dyDescent="0.2">
      <c r="A50" s="155" t="s">
        <v>451</v>
      </c>
      <c r="B50" s="152" t="s">
        <v>361</v>
      </c>
      <c r="C50" s="164" t="s">
        <v>182</v>
      </c>
      <c r="D50" s="164" t="s">
        <v>161</v>
      </c>
      <c r="E50" s="164" t="s">
        <v>299</v>
      </c>
      <c r="F50" s="164" t="s">
        <v>300</v>
      </c>
      <c r="G50" s="164" t="s">
        <v>452</v>
      </c>
      <c r="H50" s="164" t="s">
        <v>394</v>
      </c>
      <c r="I50" s="68" t="s">
        <v>362</v>
      </c>
      <c r="J50" s="89" t="s">
        <v>453</v>
      </c>
      <c r="K50" s="90" t="s">
        <v>363</v>
      </c>
      <c r="L50" s="91" t="s">
        <v>303</v>
      </c>
      <c r="M50" s="89" t="s">
        <v>454</v>
      </c>
      <c r="N50" s="89" t="s">
        <v>455</v>
      </c>
    </row>
    <row r="51" spans="1:14" x14ac:dyDescent="0.2">
      <c r="A51" s="156"/>
      <c r="B51" s="153"/>
      <c r="C51" s="165"/>
      <c r="D51" s="165"/>
      <c r="E51" s="165"/>
      <c r="F51" s="165"/>
      <c r="G51" s="165"/>
      <c r="H51" s="165"/>
      <c r="I51" s="72" t="s">
        <v>364</v>
      </c>
      <c r="J51" s="72" t="s">
        <v>456</v>
      </c>
      <c r="K51" s="92"/>
      <c r="L51" s="93" t="s">
        <v>305</v>
      </c>
      <c r="M51" s="94"/>
      <c r="N51" s="94"/>
    </row>
    <row r="52" spans="1:14" ht="17.25" thickBot="1" x14ac:dyDescent="0.25">
      <c r="A52" s="156"/>
      <c r="B52" s="153"/>
      <c r="C52" s="166"/>
      <c r="D52" s="166"/>
      <c r="E52" s="166"/>
      <c r="F52" s="166"/>
      <c r="G52" s="166"/>
      <c r="H52" s="166"/>
      <c r="I52" s="75"/>
      <c r="J52" s="95"/>
      <c r="K52" s="96"/>
      <c r="L52" s="97" t="s">
        <v>305</v>
      </c>
      <c r="M52" s="95"/>
      <c r="N52" s="95"/>
    </row>
    <row r="53" spans="1:14" ht="33" x14ac:dyDescent="0.2">
      <c r="A53" s="155" t="s">
        <v>457</v>
      </c>
      <c r="B53" s="167" t="s">
        <v>365</v>
      </c>
      <c r="C53" s="152" t="s">
        <v>174</v>
      </c>
      <c r="D53" s="152" t="s">
        <v>154</v>
      </c>
      <c r="E53" s="152" t="s">
        <v>299</v>
      </c>
      <c r="F53" s="152" t="s">
        <v>300</v>
      </c>
      <c r="G53" s="152" t="s">
        <v>431</v>
      </c>
      <c r="H53" s="152" t="s">
        <v>414</v>
      </c>
      <c r="I53" s="68" t="s">
        <v>366</v>
      </c>
      <c r="J53" s="68" t="s">
        <v>458</v>
      </c>
      <c r="K53" s="69" t="s">
        <v>367</v>
      </c>
      <c r="L53" s="70" t="s">
        <v>303</v>
      </c>
      <c r="M53" s="68" t="s">
        <v>459</v>
      </c>
      <c r="N53" s="68" t="s">
        <v>460</v>
      </c>
    </row>
    <row r="54" spans="1:14" ht="19.5" customHeight="1" x14ac:dyDescent="0.2">
      <c r="A54" s="156"/>
      <c r="B54" s="168"/>
      <c r="C54" s="153"/>
      <c r="D54" s="153"/>
      <c r="E54" s="153"/>
      <c r="F54" s="153"/>
      <c r="G54" s="153"/>
      <c r="H54" s="153"/>
      <c r="I54" s="72" t="s">
        <v>368</v>
      </c>
      <c r="J54" s="72" t="s">
        <v>461</v>
      </c>
      <c r="K54" s="73"/>
      <c r="L54" s="74" t="s">
        <v>305</v>
      </c>
      <c r="M54" s="72"/>
      <c r="N54" s="72"/>
    </row>
    <row r="55" spans="1:14" ht="17.25" thickBot="1" x14ac:dyDescent="0.25">
      <c r="A55" s="156"/>
      <c r="B55" s="169"/>
      <c r="C55" s="154"/>
      <c r="D55" s="154"/>
      <c r="E55" s="154"/>
      <c r="F55" s="154"/>
      <c r="G55" s="154"/>
      <c r="H55" s="154"/>
      <c r="I55" s="75"/>
      <c r="J55" s="75"/>
      <c r="K55" s="76"/>
      <c r="L55" s="77" t="s">
        <v>305</v>
      </c>
      <c r="M55" s="75"/>
      <c r="N55" s="75"/>
    </row>
    <row r="56" spans="1:14" ht="33" x14ac:dyDescent="0.2">
      <c r="A56" s="155" t="s">
        <v>462</v>
      </c>
      <c r="B56" s="152" t="s">
        <v>361</v>
      </c>
      <c r="C56" s="164" t="s">
        <v>179</v>
      </c>
      <c r="D56" s="164" t="s">
        <v>158</v>
      </c>
      <c r="E56" s="164" t="s">
        <v>299</v>
      </c>
      <c r="F56" s="164" t="s">
        <v>300</v>
      </c>
      <c r="G56" s="164" t="s">
        <v>331</v>
      </c>
      <c r="H56" s="164" t="s">
        <v>448</v>
      </c>
      <c r="I56" s="68" t="s">
        <v>369</v>
      </c>
      <c r="J56" s="89" t="s">
        <v>463</v>
      </c>
      <c r="K56" s="90" t="s">
        <v>370</v>
      </c>
      <c r="L56" s="91" t="s">
        <v>303</v>
      </c>
      <c r="M56" s="89" t="s">
        <v>270</v>
      </c>
      <c r="N56" s="89" t="s">
        <v>464</v>
      </c>
    </row>
    <row r="57" spans="1:14" x14ac:dyDescent="0.2">
      <c r="A57" s="156"/>
      <c r="B57" s="153"/>
      <c r="C57" s="165"/>
      <c r="D57" s="165"/>
      <c r="E57" s="165"/>
      <c r="F57" s="165"/>
      <c r="G57" s="165"/>
      <c r="H57" s="165"/>
      <c r="I57" s="72" t="s">
        <v>371</v>
      </c>
      <c r="J57" s="94" t="s">
        <v>465</v>
      </c>
      <c r="K57" s="92"/>
      <c r="L57" s="93" t="s">
        <v>305</v>
      </c>
      <c r="M57" s="94"/>
      <c r="N57" s="94"/>
    </row>
    <row r="58" spans="1:14" ht="17.25" thickBot="1" x14ac:dyDescent="0.25">
      <c r="A58" s="156"/>
      <c r="B58" s="153"/>
      <c r="C58" s="166"/>
      <c r="D58" s="166"/>
      <c r="E58" s="166"/>
      <c r="F58" s="166"/>
      <c r="G58" s="166"/>
      <c r="H58" s="166"/>
      <c r="I58" s="75"/>
      <c r="J58" s="95"/>
      <c r="K58" s="96"/>
      <c r="L58" s="97" t="s">
        <v>305</v>
      </c>
      <c r="M58" s="95"/>
      <c r="N58" s="95"/>
    </row>
    <row r="59" spans="1:14" s="71" customFormat="1" ht="33" x14ac:dyDescent="0.2">
      <c r="A59" s="155" t="s">
        <v>457</v>
      </c>
      <c r="B59" s="164" t="s">
        <v>346</v>
      </c>
      <c r="C59" s="164" t="s">
        <v>180</v>
      </c>
      <c r="D59" s="164" t="s">
        <v>159</v>
      </c>
      <c r="E59" s="164" t="s">
        <v>299</v>
      </c>
      <c r="F59" s="164" t="s">
        <v>300</v>
      </c>
      <c r="G59" s="164" t="s">
        <v>466</v>
      </c>
      <c r="H59" s="164" t="s">
        <v>85</v>
      </c>
      <c r="I59" s="89" t="s">
        <v>372</v>
      </c>
      <c r="J59" s="89" t="s">
        <v>467</v>
      </c>
      <c r="K59" s="90" t="s">
        <v>373</v>
      </c>
      <c r="L59" s="91" t="s">
        <v>303</v>
      </c>
      <c r="M59" s="89" t="s">
        <v>468</v>
      </c>
      <c r="N59" s="89" t="s">
        <v>273</v>
      </c>
    </row>
    <row r="60" spans="1:14" s="71" customFormat="1" x14ac:dyDescent="0.2">
      <c r="A60" s="156"/>
      <c r="B60" s="165"/>
      <c r="C60" s="165"/>
      <c r="D60" s="165"/>
      <c r="E60" s="165"/>
      <c r="F60" s="165"/>
      <c r="G60" s="165"/>
      <c r="H60" s="165"/>
      <c r="I60" s="94" t="s">
        <v>374</v>
      </c>
      <c r="J60" s="98" t="s">
        <v>469</v>
      </c>
      <c r="K60" s="99"/>
      <c r="L60" s="93" t="s">
        <v>305</v>
      </c>
      <c r="M60" s="94"/>
      <c r="N60" s="94"/>
    </row>
    <row r="61" spans="1:14" s="71" customFormat="1" ht="17.25" thickBot="1" x14ac:dyDescent="0.25">
      <c r="A61" s="156"/>
      <c r="B61" s="165"/>
      <c r="C61" s="166"/>
      <c r="D61" s="166"/>
      <c r="E61" s="166"/>
      <c r="F61" s="166"/>
      <c r="G61" s="166"/>
      <c r="H61" s="166"/>
      <c r="I61" s="95"/>
      <c r="J61" s="95"/>
      <c r="K61" s="96"/>
      <c r="L61" s="97" t="s">
        <v>305</v>
      </c>
      <c r="M61" s="95"/>
      <c r="N61" s="95"/>
    </row>
    <row r="62" spans="1:14" ht="35.25" customHeight="1" x14ac:dyDescent="0.2">
      <c r="A62" s="155" t="s">
        <v>470</v>
      </c>
      <c r="B62" s="152" t="s">
        <v>471</v>
      </c>
      <c r="C62" s="164" t="s">
        <v>177</v>
      </c>
      <c r="D62" s="164" t="s">
        <v>156</v>
      </c>
      <c r="E62" s="164" t="s">
        <v>330</v>
      </c>
      <c r="F62" s="164" t="s">
        <v>311</v>
      </c>
      <c r="G62" s="164" t="s">
        <v>331</v>
      </c>
      <c r="H62" s="164" t="s">
        <v>423</v>
      </c>
      <c r="I62" s="68" t="s">
        <v>375</v>
      </c>
      <c r="J62" s="89" t="s">
        <v>472</v>
      </c>
      <c r="K62" s="69" t="s">
        <v>376</v>
      </c>
      <c r="L62" s="91" t="s">
        <v>303</v>
      </c>
      <c r="M62" s="68" t="s">
        <v>473</v>
      </c>
      <c r="N62" s="68" t="s">
        <v>269</v>
      </c>
    </row>
    <row r="63" spans="1:14" ht="33.75" thickBot="1" x14ac:dyDescent="0.25">
      <c r="A63" s="156"/>
      <c r="B63" s="153"/>
      <c r="C63" s="165"/>
      <c r="D63" s="165"/>
      <c r="E63" s="165"/>
      <c r="F63" s="165"/>
      <c r="G63" s="165"/>
      <c r="H63" s="165"/>
      <c r="I63" s="72" t="s">
        <v>377</v>
      </c>
      <c r="J63" s="72" t="s">
        <v>474</v>
      </c>
      <c r="K63" s="96"/>
      <c r="L63" s="93" t="s">
        <v>305</v>
      </c>
      <c r="M63" s="94"/>
      <c r="N63" s="94"/>
    </row>
    <row r="64" spans="1:14" ht="17.25" thickBot="1" x14ac:dyDescent="0.25">
      <c r="A64" s="156"/>
      <c r="B64" s="153"/>
      <c r="C64" s="166"/>
      <c r="D64" s="166"/>
      <c r="E64" s="166"/>
      <c r="F64" s="166"/>
      <c r="G64" s="166"/>
      <c r="H64" s="166"/>
      <c r="I64" s="75"/>
      <c r="J64" s="95"/>
      <c r="K64" s="96"/>
      <c r="L64" s="97" t="s">
        <v>305</v>
      </c>
      <c r="M64" s="95"/>
      <c r="N64" s="95"/>
    </row>
    <row r="65" spans="1:14" ht="16.5" customHeight="1" x14ac:dyDescent="0.2">
      <c r="A65" s="68"/>
      <c r="B65" s="68"/>
      <c r="C65" s="152" t="s">
        <v>378</v>
      </c>
      <c r="D65" s="152"/>
      <c r="E65" s="152"/>
      <c r="F65" s="152" t="s">
        <v>311</v>
      </c>
      <c r="G65" s="152"/>
      <c r="H65" s="152"/>
      <c r="I65" s="68" t="s">
        <v>339</v>
      </c>
      <c r="J65" s="68"/>
      <c r="K65" s="69"/>
      <c r="L65" s="70" t="s">
        <v>303</v>
      </c>
      <c r="M65" s="68" t="s">
        <v>379</v>
      </c>
      <c r="N65" s="68"/>
    </row>
    <row r="66" spans="1:14" x14ac:dyDescent="0.2">
      <c r="A66" s="72"/>
      <c r="B66" s="72"/>
      <c r="C66" s="153"/>
      <c r="D66" s="153"/>
      <c r="E66" s="153"/>
      <c r="F66" s="153"/>
      <c r="G66" s="153"/>
      <c r="H66" s="153"/>
      <c r="I66" s="72" t="s">
        <v>341</v>
      </c>
      <c r="J66" s="72"/>
      <c r="K66" s="73"/>
      <c r="L66" s="74" t="s">
        <v>305</v>
      </c>
      <c r="M66" s="72"/>
      <c r="N66" s="72"/>
    </row>
    <row r="67" spans="1:14" ht="17.25" thickBot="1" x14ac:dyDescent="0.25">
      <c r="A67" s="72"/>
      <c r="B67" s="72"/>
      <c r="C67" s="154"/>
      <c r="D67" s="154"/>
      <c r="E67" s="154"/>
      <c r="F67" s="154"/>
      <c r="G67" s="154"/>
      <c r="H67" s="154"/>
      <c r="I67" s="75"/>
      <c r="J67" s="75"/>
      <c r="K67" s="76"/>
      <c r="L67" s="77" t="s">
        <v>305</v>
      </c>
      <c r="M67" s="75"/>
      <c r="N67" s="75"/>
    </row>
    <row r="68" spans="1:14" x14ac:dyDescent="0.2">
      <c r="A68" s="72"/>
      <c r="B68" s="72"/>
      <c r="C68" s="152" t="s">
        <v>380</v>
      </c>
      <c r="D68" s="152"/>
      <c r="E68" s="152"/>
      <c r="F68" s="152"/>
      <c r="G68" s="152"/>
      <c r="H68" s="152"/>
      <c r="I68" s="68" t="s">
        <v>339</v>
      </c>
      <c r="J68" s="68"/>
      <c r="K68" s="69"/>
      <c r="L68" s="70" t="s">
        <v>303</v>
      </c>
      <c r="M68" s="68"/>
      <c r="N68" s="68"/>
    </row>
    <row r="69" spans="1:14" x14ac:dyDescent="0.2">
      <c r="A69" s="72"/>
      <c r="B69" s="72"/>
      <c r="C69" s="153"/>
      <c r="D69" s="153"/>
      <c r="E69" s="153"/>
      <c r="F69" s="153"/>
      <c r="G69" s="153"/>
      <c r="H69" s="153"/>
      <c r="I69" s="72" t="s">
        <v>341</v>
      </c>
      <c r="J69" s="72"/>
      <c r="K69" s="73"/>
      <c r="L69" s="74" t="s">
        <v>305</v>
      </c>
      <c r="M69" s="72"/>
      <c r="N69" s="72"/>
    </row>
    <row r="70" spans="1:14" ht="17.25" thickBot="1" x14ac:dyDescent="0.25">
      <c r="A70" s="72"/>
      <c r="B70" s="72"/>
      <c r="C70" s="154"/>
      <c r="D70" s="154"/>
      <c r="E70" s="154"/>
      <c r="F70" s="154"/>
      <c r="G70" s="154"/>
      <c r="H70" s="154"/>
      <c r="I70" s="75"/>
      <c r="J70" s="75"/>
      <c r="K70" s="76"/>
      <c r="L70" s="77" t="s">
        <v>305</v>
      </c>
      <c r="M70" s="75"/>
      <c r="N70" s="75"/>
    </row>
    <row r="71" spans="1:14" x14ac:dyDescent="0.2">
      <c r="A71" s="72"/>
      <c r="B71" s="72"/>
      <c r="C71" s="152" t="s">
        <v>381</v>
      </c>
      <c r="D71" s="152"/>
      <c r="E71" s="152"/>
      <c r="F71" s="152"/>
      <c r="G71" s="152"/>
      <c r="H71" s="152"/>
      <c r="I71" s="68" t="s">
        <v>339</v>
      </c>
      <c r="J71" s="68"/>
      <c r="K71" s="69"/>
      <c r="L71" s="70" t="s">
        <v>303</v>
      </c>
      <c r="M71" s="68"/>
      <c r="N71" s="68"/>
    </row>
    <row r="72" spans="1:14" x14ac:dyDescent="0.2">
      <c r="A72" s="72"/>
      <c r="B72" s="72"/>
      <c r="C72" s="153"/>
      <c r="D72" s="153"/>
      <c r="E72" s="153"/>
      <c r="F72" s="153"/>
      <c r="G72" s="153"/>
      <c r="H72" s="153"/>
      <c r="I72" s="72" t="s">
        <v>341</v>
      </c>
      <c r="J72" s="72"/>
      <c r="K72" s="73"/>
      <c r="L72" s="74" t="s">
        <v>305</v>
      </c>
      <c r="M72" s="72"/>
      <c r="N72" s="72"/>
    </row>
    <row r="73" spans="1:14" ht="17.25" thickBot="1" x14ac:dyDescent="0.25">
      <c r="A73" s="72"/>
      <c r="B73" s="72"/>
      <c r="C73" s="154"/>
      <c r="D73" s="154"/>
      <c r="E73" s="154"/>
      <c r="F73" s="154"/>
      <c r="G73" s="154"/>
      <c r="H73" s="154"/>
      <c r="I73" s="75"/>
      <c r="J73" s="75"/>
      <c r="K73" s="76"/>
      <c r="L73" s="77" t="s">
        <v>305</v>
      </c>
      <c r="M73" s="75"/>
      <c r="N73" s="75"/>
    </row>
    <row r="74" spans="1:14" x14ac:dyDescent="0.2">
      <c r="A74" s="72"/>
      <c r="B74" s="72"/>
      <c r="C74" s="152" t="s">
        <v>382</v>
      </c>
      <c r="D74" s="152"/>
      <c r="E74" s="152"/>
      <c r="F74" s="152"/>
      <c r="G74" s="152"/>
      <c r="H74" s="152"/>
      <c r="I74" s="68" t="s">
        <v>339</v>
      </c>
      <c r="J74" s="68"/>
      <c r="K74" s="69"/>
      <c r="L74" s="70" t="s">
        <v>303</v>
      </c>
      <c r="M74" s="68"/>
      <c r="N74" s="68"/>
    </row>
    <row r="75" spans="1:14" x14ac:dyDescent="0.2">
      <c r="A75" s="72"/>
      <c r="B75" s="72"/>
      <c r="C75" s="153"/>
      <c r="D75" s="153"/>
      <c r="E75" s="153"/>
      <c r="F75" s="153"/>
      <c r="G75" s="153"/>
      <c r="H75" s="153"/>
      <c r="I75" s="72" t="s">
        <v>341</v>
      </c>
      <c r="J75" s="72"/>
      <c r="K75" s="73"/>
      <c r="L75" s="74" t="s">
        <v>305</v>
      </c>
      <c r="M75" s="72"/>
      <c r="N75" s="72"/>
    </row>
    <row r="76" spans="1:14" ht="17.25" thickBot="1" x14ac:dyDescent="0.25">
      <c r="A76" s="72"/>
      <c r="B76" s="72"/>
      <c r="C76" s="154"/>
      <c r="D76" s="154"/>
      <c r="E76" s="154"/>
      <c r="F76" s="154"/>
      <c r="G76" s="154"/>
      <c r="H76" s="154"/>
      <c r="I76" s="75"/>
      <c r="J76" s="75"/>
      <c r="K76" s="76"/>
      <c r="L76" s="77" t="s">
        <v>305</v>
      </c>
      <c r="M76" s="75"/>
      <c r="N76" s="75"/>
    </row>
    <row r="77" spans="1:14" x14ac:dyDescent="0.2">
      <c r="A77" s="72"/>
      <c r="B77" s="72"/>
      <c r="C77" s="152" t="s">
        <v>383</v>
      </c>
      <c r="D77" s="152"/>
      <c r="E77" s="152"/>
      <c r="F77" s="152"/>
      <c r="G77" s="152"/>
      <c r="H77" s="152"/>
      <c r="I77" s="68" t="s">
        <v>339</v>
      </c>
      <c r="J77" s="68"/>
      <c r="K77" s="69"/>
      <c r="L77" s="70" t="s">
        <v>303</v>
      </c>
      <c r="M77" s="68"/>
      <c r="N77" s="68"/>
    </row>
    <row r="78" spans="1:14" x14ac:dyDescent="0.2">
      <c r="A78" s="72"/>
      <c r="B78" s="72"/>
      <c r="C78" s="153"/>
      <c r="D78" s="153"/>
      <c r="E78" s="153"/>
      <c r="F78" s="153"/>
      <c r="G78" s="153"/>
      <c r="H78" s="153"/>
      <c r="I78" s="72" t="s">
        <v>341</v>
      </c>
      <c r="J78" s="72"/>
      <c r="K78" s="73"/>
      <c r="L78" s="74" t="s">
        <v>305</v>
      </c>
      <c r="M78" s="72"/>
      <c r="N78" s="72"/>
    </row>
    <row r="79" spans="1:14" ht="17.25" thickBot="1" x14ac:dyDescent="0.25">
      <c r="A79" s="72"/>
      <c r="B79" s="72"/>
      <c r="C79" s="154"/>
      <c r="D79" s="154"/>
      <c r="E79" s="154"/>
      <c r="F79" s="154"/>
      <c r="G79" s="154"/>
      <c r="H79" s="154"/>
      <c r="I79" s="75"/>
      <c r="J79" s="75"/>
      <c r="K79" s="76"/>
      <c r="L79" s="77" t="s">
        <v>305</v>
      </c>
      <c r="M79" s="75"/>
      <c r="N79" s="75"/>
    </row>
    <row r="80" spans="1:14" x14ac:dyDescent="0.2">
      <c r="A80" s="72"/>
      <c r="B80" s="72"/>
      <c r="C80" s="152" t="s">
        <v>384</v>
      </c>
      <c r="D80" s="152"/>
      <c r="E80" s="152"/>
      <c r="F80" s="152"/>
      <c r="G80" s="152"/>
      <c r="H80" s="152"/>
      <c r="I80" s="68" t="s">
        <v>339</v>
      </c>
      <c r="J80" s="68"/>
      <c r="K80" s="69"/>
      <c r="L80" s="70" t="s">
        <v>303</v>
      </c>
      <c r="M80" s="68"/>
      <c r="N80" s="68"/>
    </row>
    <row r="81" spans="1:14" x14ac:dyDescent="0.2">
      <c r="A81" s="72"/>
      <c r="B81" s="72"/>
      <c r="C81" s="153"/>
      <c r="D81" s="153"/>
      <c r="E81" s="153"/>
      <c r="F81" s="153"/>
      <c r="G81" s="153"/>
      <c r="H81" s="153"/>
      <c r="I81" s="72" t="s">
        <v>341</v>
      </c>
      <c r="J81" s="72"/>
      <c r="K81" s="73"/>
      <c r="L81" s="74" t="s">
        <v>305</v>
      </c>
      <c r="M81" s="72"/>
      <c r="N81" s="72"/>
    </row>
    <row r="82" spans="1:14" ht="17.25" thickBot="1" x14ac:dyDescent="0.25">
      <c r="A82" s="72"/>
      <c r="B82" s="72"/>
      <c r="C82" s="154"/>
      <c r="D82" s="154"/>
      <c r="E82" s="154"/>
      <c r="F82" s="154"/>
      <c r="G82" s="154"/>
      <c r="H82" s="154"/>
      <c r="I82" s="75"/>
      <c r="J82" s="75"/>
      <c r="K82" s="76"/>
      <c r="L82" s="77" t="s">
        <v>305</v>
      </c>
      <c r="M82" s="75"/>
      <c r="N82" s="75"/>
    </row>
    <row r="83" spans="1:14" x14ac:dyDescent="0.2">
      <c r="A83" s="72"/>
      <c r="B83" s="72"/>
      <c r="C83" s="152" t="s">
        <v>385</v>
      </c>
      <c r="D83" s="152"/>
      <c r="E83" s="152"/>
      <c r="F83" s="152"/>
      <c r="G83" s="152"/>
      <c r="H83" s="152"/>
      <c r="I83" s="68" t="s">
        <v>339</v>
      </c>
      <c r="J83" s="68"/>
      <c r="K83" s="69"/>
      <c r="L83" s="70" t="s">
        <v>303</v>
      </c>
      <c r="M83" s="68"/>
      <c r="N83" s="68"/>
    </row>
    <row r="84" spans="1:14" x14ac:dyDescent="0.2">
      <c r="A84" s="72"/>
      <c r="B84" s="72"/>
      <c r="C84" s="153"/>
      <c r="D84" s="153"/>
      <c r="E84" s="153"/>
      <c r="F84" s="153"/>
      <c r="G84" s="153"/>
      <c r="H84" s="153"/>
      <c r="I84" s="72" t="s">
        <v>341</v>
      </c>
      <c r="J84" s="72"/>
      <c r="K84" s="73"/>
      <c r="L84" s="74" t="s">
        <v>305</v>
      </c>
      <c r="M84" s="72"/>
      <c r="N84" s="72"/>
    </row>
    <row r="85" spans="1:14" ht="17.25" thickBot="1" x14ac:dyDescent="0.25">
      <c r="A85" s="75"/>
      <c r="B85" s="75"/>
      <c r="C85" s="154"/>
      <c r="D85" s="154"/>
      <c r="E85" s="154"/>
      <c r="F85" s="154"/>
      <c r="G85" s="154"/>
      <c r="H85" s="154"/>
      <c r="I85" s="75"/>
      <c r="J85" s="75"/>
      <c r="K85" s="76"/>
      <c r="L85" s="77" t="s">
        <v>305</v>
      </c>
      <c r="M85" s="75"/>
      <c r="N85" s="75"/>
    </row>
    <row r="86" spans="1:14" x14ac:dyDescent="0.2">
      <c r="C86" s="152"/>
      <c r="D86" s="152"/>
      <c r="E86" s="152"/>
      <c r="F86" s="152"/>
      <c r="G86" s="152"/>
      <c r="H86" s="152"/>
      <c r="I86" s="68"/>
      <c r="J86" s="68"/>
      <c r="K86" s="69"/>
      <c r="L86" s="70"/>
      <c r="M86" s="68"/>
      <c r="N86" s="68"/>
    </row>
    <row r="87" spans="1:14" x14ac:dyDescent="0.2">
      <c r="C87" s="153"/>
      <c r="D87" s="153"/>
      <c r="E87" s="153"/>
      <c r="F87" s="153"/>
      <c r="G87" s="153"/>
      <c r="H87" s="153"/>
      <c r="I87" s="72"/>
      <c r="J87" s="72"/>
      <c r="K87" s="73"/>
      <c r="L87" s="74"/>
      <c r="M87" s="72"/>
      <c r="N87" s="72"/>
    </row>
    <row r="88" spans="1:14" ht="17.25" thickBot="1" x14ac:dyDescent="0.25">
      <c r="C88" s="154"/>
      <c r="D88" s="154"/>
      <c r="E88" s="154"/>
      <c r="F88" s="154"/>
      <c r="G88" s="154"/>
      <c r="H88" s="154"/>
      <c r="I88" s="75"/>
      <c r="J88" s="75"/>
      <c r="K88" s="76"/>
      <c r="L88" s="77"/>
      <c r="M88" s="75"/>
      <c r="N88" s="75"/>
    </row>
    <row r="89" spans="1:14" x14ac:dyDescent="0.2">
      <c r="C89" s="152"/>
      <c r="D89" s="152"/>
      <c r="E89" s="152"/>
      <c r="F89" s="152"/>
      <c r="G89" s="152"/>
      <c r="H89" s="152"/>
      <c r="I89" s="68"/>
      <c r="J89" s="68"/>
      <c r="K89" s="69"/>
      <c r="L89" s="70"/>
      <c r="M89" s="68"/>
      <c r="N89" s="68"/>
    </row>
    <row r="90" spans="1:14" x14ac:dyDescent="0.2">
      <c r="C90" s="153"/>
      <c r="D90" s="153"/>
      <c r="E90" s="153"/>
      <c r="F90" s="153"/>
      <c r="G90" s="153"/>
      <c r="H90" s="153"/>
      <c r="I90" s="72"/>
      <c r="J90" s="72"/>
      <c r="K90" s="73"/>
      <c r="L90" s="74"/>
      <c r="M90" s="72"/>
      <c r="N90" s="72"/>
    </row>
    <row r="91" spans="1:14" ht="17.25" thickBot="1" x14ac:dyDescent="0.25">
      <c r="C91" s="154"/>
      <c r="D91" s="154"/>
      <c r="E91" s="154"/>
      <c r="F91" s="154"/>
      <c r="G91" s="154"/>
      <c r="H91" s="154"/>
      <c r="I91" s="75"/>
      <c r="J91" s="75"/>
      <c r="K91" s="76"/>
      <c r="L91" s="77"/>
      <c r="M91" s="75"/>
      <c r="N91" s="75"/>
    </row>
    <row r="92" spans="1:14" x14ac:dyDescent="0.2">
      <c r="C92" s="152"/>
      <c r="D92" s="152"/>
      <c r="E92" s="152"/>
      <c r="F92" s="152"/>
      <c r="G92" s="152"/>
      <c r="H92" s="152"/>
      <c r="I92" s="68"/>
      <c r="J92" s="68"/>
      <c r="K92" s="69"/>
      <c r="L92" s="70"/>
      <c r="M92" s="68"/>
      <c r="N92" s="68"/>
    </row>
    <row r="93" spans="1:14" x14ac:dyDescent="0.2">
      <c r="C93" s="153"/>
      <c r="D93" s="153"/>
      <c r="E93" s="153"/>
      <c r="F93" s="153"/>
      <c r="G93" s="153"/>
      <c r="H93" s="153"/>
      <c r="I93" s="72"/>
      <c r="J93" s="72"/>
      <c r="K93" s="73"/>
      <c r="L93" s="74"/>
      <c r="M93" s="72"/>
      <c r="N93" s="72"/>
    </row>
    <row r="94" spans="1:14" ht="17.25" thickBot="1" x14ac:dyDescent="0.25">
      <c r="C94" s="154"/>
      <c r="D94" s="154"/>
      <c r="E94" s="154"/>
      <c r="F94" s="154"/>
      <c r="G94" s="154"/>
      <c r="H94" s="154"/>
      <c r="I94" s="75"/>
      <c r="J94" s="75"/>
      <c r="K94" s="76"/>
      <c r="L94" s="77"/>
      <c r="M94" s="75"/>
      <c r="N94" s="75"/>
    </row>
    <row r="95" spans="1:14" x14ac:dyDescent="0.2">
      <c r="C95" s="152"/>
      <c r="D95" s="152"/>
      <c r="E95" s="152"/>
      <c r="F95" s="152"/>
      <c r="G95" s="152"/>
      <c r="H95" s="152"/>
      <c r="I95" s="68"/>
      <c r="J95" s="68"/>
      <c r="K95" s="69"/>
      <c r="L95" s="70"/>
      <c r="M95" s="68"/>
      <c r="N95" s="68"/>
    </row>
    <row r="96" spans="1:14" x14ac:dyDescent="0.2">
      <c r="C96" s="153"/>
      <c r="D96" s="153"/>
      <c r="E96" s="153"/>
      <c r="F96" s="153"/>
      <c r="G96" s="153"/>
      <c r="H96" s="153"/>
      <c r="I96" s="72"/>
      <c r="J96" s="72"/>
      <c r="K96" s="73"/>
      <c r="L96" s="74"/>
      <c r="M96" s="72"/>
      <c r="N96" s="72"/>
    </row>
    <row r="97" spans="3:14" ht="17.25" thickBot="1" x14ac:dyDescent="0.25">
      <c r="C97" s="154"/>
      <c r="D97" s="154"/>
      <c r="E97" s="154"/>
      <c r="F97" s="154"/>
      <c r="G97" s="154"/>
      <c r="H97" s="154"/>
      <c r="I97" s="75"/>
      <c r="J97" s="75"/>
      <c r="K97" s="76"/>
      <c r="L97" s="77"/>
      <c r="M97" s="75"/>
      <c r="N97" s="75"/>
    </row>
    <row r="98" spans="3:14" x14ac:dyDescent="0.2">
      <c r="C98" s="152"/>
      <c r="D98" s="152"/>
      <c r="E98" s="152"/>
      <c r="F98" s="152"/>
      <c r="G98" s="152"/>
      <c r="H98" s="152"/>
      <c r="I98" s="68"/>
      <c r="J98" s="68"/>
      <c r="K98" s="69"/>
      <c r="L98" s="70"/>
      <c r="M98" s="68"/>
      <c r="N98" s="68"/>
    </row>
    <row r="99" spans="3:14" x14ac:dyDescent="0.2">
      <c r="C99" s="153"/>
      <c r="D99" s="153"/>
      <c r="E99" s="153"/>
      <c r="F99" s="153"/>
      <c r="G99" s="153"/>
      <c r="H99" s="153"/>
      <c r="I99" s="72"/>
      <c r="J99" s="72"/>
      <c r="K99" s="73"/>
      <c r="L99" s="74"/>
      <c r="M99" s="72"/>
      <c r="N99" s="72"/>
    </row>
    <row r="100" spans="3:14" ht="17.25" thickBot="1" x14ac:dyDescent="0.25">
      <c r="C100" s="154"/>
      <c r="D100" s="154"/>
      <c r="E100" s="154"/>
      <c r="F100" s="154"/>
      <c r="G100" s="154"/>
      <c r="H100" s="154"/>
      <c r="I100" s="75"/>
      <c r="J100" s="75"/>
      <c r="K100" s="76"/>
      <c r="L100" s="77"/>
      <c r="M100" s="75"/>
      <c r="N100" s="75"/>
    </row>
    <row r="101" spans="3:14" x14ac:dyDescent="0.2">
      <c r="C101" s="152"/>
      <c r="D101" s="152"/>
      <c r="E101" s="152"/>
      <c r="F101" s="152"/>
      <c r="G101" s="152"/>
      <c r="H101" s="152"/>
      <c r="I101" s="68"/>
      <c r="J101" s="68"/>
      <c r="K101" s="69"/>
      <c r="L101" s="70"/>
      <c r="M101" s="68"/>
      <c r="N101" s="68"/>
    </row>
    <row r="102" spans="3:14" x14ac:dyDescent="0.2">
      <c r="C102" s="153"/>
      <c r="D102" s="153"/>
      <c r="E102" s="153"/>
      <c r="F102" s="153"/>
      <c r="G102" s="153"/>
      <c r="H102" s="153"/>
      <c r="I102" s="72"/>
      <c r="J102" s="72"/>
      <c r="K102" s="73"/>
      <c r="L102" s="74"/>
      <c r="M102" s="72"/>
      <c r="N102" s="72"/>
    </row>
    <row r="103" spans="3:14" ht="17.25" thickBot="1" x14ac:dyDescent="0.25">
      <c r="C103" s="154"/>
      <c r="D103" s="154"/>
      <c r="E103" s="154"/>
      <c r="F103" s="154"/>
      <c r="G103" s="154"/>
      <c r="H103" s="154"/>
      <c r="I103" s="75"/>
      <c r="J103" s="75"/>
      <c r="K103" s="76"/>
      <c r="L103" s="77"/>
      <c r="M103" s="75"/>
      <c r="N103" s="75"/>
    </row>
    <row r="104" spans="3:14" x14ac:dyDescent="0.2">
      <c r="C104" s="152"/>
      <c r="D104" s="152"/>
      <c r="E104" s="152"/>
      <c r="F104" s="152"/>
      <c r="G104" s="152"/>
      <c r="H104" s="152"/>
      <c r="I104" s="68"/>
      <c r="J104" s="68"/>
      <c r="K104" s="69"/>
      <c r="L104" s="70"/>
      <c r="M104" s="68"/>
      <c r="N104" s="68"/>
    </row>
    <row r="105" spans="3:14" x14ac:dyDescent="0.2">
      <c r="C105" s="153"/>
      <c r="D105" s="153"/>
      <c r="E105" s="153"/>
      <c r="F105" s="153"/>
      <c r="G105" s="153"/>
      <c r="H105" s="153"/>
      <c r="I105" s="72"/>
      <c r="J105" s="72"/>
      <c r="K105" s="73"/>
      <c r="L105" s="74"/>
      <c r="M105" s="72"/>
      <c r="N105" s="72"/>
    </row>
    <row r="106" spans="3:14" ht="17.25" thickBot="1" x14ac:dyDescent="0.25">
      <c r="C106" s="154"/>
      <c r="D106" s="154"/>
      <c r="E106" s="154"/>
      <c r="F106" s="154"/>
      <c r="G106" s="154"/>
      <c r="H106" s="154"/>
      <c r="I106" s="75"/>
      <c r="J106" s="75"/>
      <c r="K106" s="76"/>
      <c r="L106" s="77"/>
      <c r="M106" s="75"/>
      <c r="N106" s="75"/>
    </row>
    <row r="107" spans="3:14" x14ac:dyDescent="0.2">
      <c r="C107" s="152"/>
      <c r="D107" s="152"/>
      <c r="E107" s="152"/>
      <c r="F107" s="152"/>
      <c r="G107" s="152"/>
      <c r="H107" s="152"/>
      <c r="I107" s="68"/>
      <c r="J107" s="68"/>
      <c r="K107" s="69"/>
      <c r="L107" s="70"/>
      <c r="M107" s="68"/>
      <c r="N107" s="68"/>
    </row>
    <row r="108" spans="3:14" x14ac:dyDescent="0.2">
      <c r="C108" s="153"/>
      <c r="D108" s="153"/>
      <c r="E108" s="153"/>
      <c r="F108" s="153"/>
      <c r="G108" s="153"/>
      <c r="H108" s="153"/>
      <c r="I108" s="72"/>
      <c r="J108" s="72"/>
      <c r="K108" s="73"/>
      <c r="L108" s="74"/>
      <c r="M108" s="72"/>
      <c r="N108" s="72"/>
    </row>
    <row r="109" spans="3:14" ht="17.25" thickBot="1" x14ac:dyDescent="0.25">
      <c r="C109" s="154"/>
      <c r="D109" s="154"/>
      <c r="E109" s="154"/>
      <c r="F109" s="154"/>
      <c r="G109" s="154"/>
      <c r="H109" s="154"/>
      <c r="I109" s="75"/>
      <c r="J109" s="75"/>
      <c r="K109" s="76"/>
      <c r="L109" s="77"/>
      <c r="M109" s="75"/>
      <c r="N109" s="75"/>
    </row>
    <row r="110" spans="3:14" x14ac:dyDescent="0.2">
      <c r="C110" s="152"/>
      <c r="D110" s="152"/>
      <c r="E110" s="152"/>
      <c r="F110" s="152"/>
      <c r="G110" s="152"/>
      <c r="H110" s="152"/>
      <c r="I110" s="68"/>
      <c r="J110" s="68"/>
      <c r="K110" s="69"/>
      <c r="L110" s="70"/>
      <c r="M110" s="68"/>
      <c r="N110" s="68"/>
    </row>
    <row r="111" spans="3:14" x14ac:dyDescent="0.2">
      <c r="C111" s="153"/>
      <c r="D111" s="153"/>
      <c r="E111" s="153"/>
      <c r="F111" s="153"/>
      <c r="G111" s="153"/>
      <c r="H111" s="153"/>
      <c r="I111" s="72"/>
      <c r="J111" s="72"/>
      <c r="K111" s="73"/>
      <c r="L111" s="74"/>
      <c r="M111" s="72"/>
      <c r="N111" s="72"/>
    </row>
    <row r="112" spans="3:14" ht="17.25" thickBot="1" x14ac:dyDescent="0.25">
      <c r="C112" s="154"/>
      <c r="D112" s="154"/>
      <c r="E112" s="154"/>
      <c r="F112" s="154"/>
      <c r="G112" s="154"/>
      <c r="H112" s="154"/>
      <c r="I112" s="75"/>
      <c r="J112" s="75"/>
      <c r="K112" s="76"/>
      <c r="L112" s="77"/>
      <c r="M112" s="75"/>
      <c r="N112" s="75"/>
    </row>
    <row r="113" spans="3:14" x14ac:dyDescent="0.2">
      <c r="C113" s="152"/>
      <c r="D113" s="152"/>
      <c r="E113" s="152"/>
      <c r="F113" s="152"/>
      <c r="G113" s="152"/>
      <c r="H113" s="152"/>
      <c r="I113" s="68"/>
      <c r="J113" s="68"/>
      <c r="K113" s="69"/>
      <c r="L113" s="70"/>
      <c r="M113" s="68"/>
      <c r="N113" s="68"/>
    </row>
    <row r="114" spans="3:14" x14ac:dyDescent="0.2">
      <c r="C114" s="153"/>
      <c r="D114" s="153"/>
      <c r="E114" s="153"/>
      <c r="F114" s="153"/>
      <c r="G114" s="153"/>
      <c r="H114" s="153"/>
      <c r="I114" s="72"/>
      <c r="J114" s="72"/>
      <c r="K114" s="73"/>
      <c r="L114" s="74"/>
      <c r="M114" s="72"/>
      <c r="N114" s="72"/>
    </row>
    <row r="115" spans="3:14" ht="17.25" thickBot="1" x14ac:dyDescent="0.25">
      <c r="C115" s="154"/>
      <c r="D115" s="154"/>
      <c r="E115" s="154"/>
      <c r="F115" s="154"/>
      <c r="G115" s="154"/>
      <c r="H115" s="154"/>
      <c r="I115" s="75"/>
      <c r="J115" s="75"/>
      <c r="K115" s="76"/>
      <c r="L115" s="77"/>
      <c r="M115" s="75"/>
      <c r="N115" s="75"/>
    </row>
    <row r="116" spans="3:14" x14ac:dyDescent="0.2">
      <c r="C116" s="152"/>
      <c r="D116" s="152"/>
      <c r="E116" s="152"/>
      <c r="F116" s="152"/>
      <c r="G116" s="152"/>
      <c r="H116" s="152"/>
      <c r="I116" s="68"/>
      <c r="J116" s="68"/>
      <c r="K116" s="69"/>
      <c r="L116" s="70"/>
      <c r="M116" s="68"/>
      <c r="N116" s="68"/>
    </row>
    <row r="117" spans="3:14" x14ac:dyDescent="0.2">
      <c r="C117" s="153"/>
      <c r="D117" s="153"/>
      <c r="E117" s="153"/>
      <c r="F117" s="153"/>
      <c r="G117" s="153"/>
      <c r="H117" s="153"/>
      <c r="I117" s="72"/>
      <c r="J117" s="72"/>
      <c r="K117" s="73"/>
      <c r="L117" s="74"/>
      <c r="M117" s="72"/>
      <c r="N117" s="72"/>
    </row>
    <row r="118" spans="3:14" ht="17.25" thickBot="1" x14ac:dyDescent="0.25">
      <c r="C118" s="154"/>
      <c r="D118" s="154"/>
      <c r="E118" s="154"/>
      <c r="F118" s="154"/>
      <c r="G118" s="154"/>
      <c r="H118" s="154"/>
      <c r="I118" s="75"/>
      <c r="J118" s="75"/>
      <c r="K118" s="76"/>
      <c r="L118" s="77"/>
      <c r="M118" s="75"/>
      <c r="N118" s="75"/>
    </row>
    <row r="119" spans="3:14" x14ac:dyDescent="0.2">
      <c r="C119" s="152"/>
      <c r="D119" s="152"/>
      <c r="E119" s="152"/>
      <c r="F119" s="152"/>
      <c r="G119" s="152"/>
      <c r="H119" s="152"/>
      <c r="I119" s="68"/>
      <c r="J119" s="68"/>
      <c r="K119" s="69"/>
      <c r="L119" s="70"/>
      <c r="M119" s="68"/>
      <c r="N119" s="68"/>
    </row>
    <row r="120" spans="3:14" x14ac:dyDescent="0.2">
      <c r="C120" s="153"/>
      <c r="D120" s="153"/>
      <c r="E120" s="153"/>
      <c r="F120" s="153"/>
      <c r="G120" s="153"/>
      <c r="H120" s="153"/>
      <c r="I120" s="72"/>
      <c r="J120" s="72"/>
      <c r="K120" s="73"/>
      <c r="L120" s="74"/>
      <c r="M120" s="72"/>
      <c r="N120" s="72"/>
    </row>
    <row r="121" spans="3:14" ht="17.25" thickBot="1" x14ac:dyDescent="0.25">
      <c r="C121" s="154"/>
      <c r="D121" s="154"/>
      <c r="E121" s="154"/>
      <c r="F121" s="154"/>
      <c r="G121" s="154"/>
      <c r="H121" s="154"/>
      <c r="I121" s="75"/>
      <c r="J121" s="75"/>
      <c r="K121" s="76"/>
      <c r="L121" s="77"/>
      <c r="M121" s="75"/>
      <c r="N121" s="75"/>
    </row>
    <row r="122" spans="3:14" x14ac:dyDescent="0.2">
      <c r="C122" s="152"/>
      <c r="D122" s="152"/>
      <c r="E122" s="152"/>
      <c r="F122" s="152"/>
      <c r="G122" s="152"/>
      <c r="H122" s="152"/>
      <c r="I122" s="68"/>
      <c r="J122" s="68"/>
      <c r="K122" s="69"/>
      <c r="L122" s="70"/>
      <c r="M122" s="68"/>
      <c r="N122" s="68"/>
    </row>
    <row r="123" spans="3:14" x14ac:dyDescent="0.2">
      <c r="C123" s="153"/>
      <c r="D123" s="153"/>
      <c r="E123" s="153"/>
      <c r="F123" s="153"/>
      <c r="G123" s="153"/>
      <c r="H123" s="153"/>
      <c r="I123" s="72"/>
      <c r="J123" s="72"/>
      <c r="K123" s="73"/>
      <c r="L123" s="74"/>
      <c r="M123" s="72"/>
      <c r="N123" s="72"/>
    </row>
    <row r="124" spans="3:14" ht="17.25" thickBot="1" x14ac:dyDescent="0.25">
      <c r="C124" s="154"/>
      <c r="D124" s="154"/>
      <c r="E124" s="154"/>
      <c r="F124" s="154"/>
      <c r="G124" s="154"/>
      <c r="H124" s="154"/>
      <c r="I124" s="75"/>
      <c r="J124" s="75"/>
      <c r="K124" s="76"/>
      <c r="L124" s="77"/>
      <c r="M124" s="75"/>
      <c r="N124" s="75"/>
    </row>
    <row r="125" spans="3:14" x14ac:dyDescent="0.2">
      <c r="C125" s="152"/>
      <c r="D125" s="152"/>
      <c r="E125" s="152"/>
      <c r="F125" s="152"/>
      <c r="G125" s="152"/>
      <c r="H125" s="152"/>
      <c r="I125" s="68"/>
      <c r="J125" s="68"/>
      <c r="K125" s="69"/>
      <c r="L125" s="70"/>
      <c r="M125" s="68"/>
      <c r="N125" s="68"/>
    </row>
    <row r="126" spans="3:14" x14ac:dyDescent="0.2">
      <c r="C126" s="153"/>
      <c r="D126" s="153"/>
      <c r="E126" s="153"/>
      <c r="F126" s="153"/>
      <c r="G126" s="153"/>
      <c r="H126" s="153"/>
      <c r="I126" s="72"/>
      <c r="J126" s="72"/>
      <c r="K126" s="73"/>
      <c r="L126" s="74"/>
      <c r="M126" s="72"/>
      <c r="N126" s="72"/>
    </row>
    <row r="127" spans="3:14" ht="17.25" thickBot="1" x14ac:dyDescent="0.25">
      <c r="C127" s="154"/>
      <c r="D127" s="154"/>
      <c r="E127" s="154"/>
      <c r="F127" s="154"/>
      <c r="G127" s="154"/>
      <c r="H127" s="154"/>
      <c r="I127" s="75"/>
      <c r="J127" s="75"/>
      <c r="K127" s="76"/>
      <c r="L127" s="77"/>
      <c r="M127" s="75"/>
      <c r="N127" s="75"/>
    </row>
    <row r="128" spans="3:14" x14ac:dyDescent="0.2">
      <c r="C128" s="152"/>
      <c r="D128" s="152"/>
      <c r="E128" s="152"/>
      <c r="F128" s="152"/>
      <c r="G128" s="152"/>
      <c r="H128" s="152"/>
      <c r="I128" s="68"/>
      <c r="J128" s="68"/>
      <c r="K128" s="69"/>
      <c r="L128" s="70"/>
      <c r="M128" s="68"/>
      <c r="N128" s="68"/>
    </row>
    <row r="129" spans="3:14" x14ac:dyDescent="0.2">
      <c r="C129" s="153"/>
      <c r="D129" s="153"/>
      <c r="E129" s="153"/>
      <c r="F129" s="153"/>
      <c r="G129" s="153"/>
      <c r="H129" s="153"/>
      <c r="I129" s="72"/>
      <c r="J129" s="72"/>
      <c r="K129" s="73"/>
      <c r="L129" s="74"/>
      <c r="M129" s="72"/>
      <c r="N129" s="72"/>
    </row>
    <row r="130" spans="3:14" ht="17.25" thickBot="1" x14ac:dyDescent="0.25">
      <c r="C130" s="154"/>
      <c r="D130" s="154"/>
      <c r="E130" s="154"/>
      <c r="F130" s="154"/>
      <c r="G130" s="154"/>
      <c r="H130" s="154"/>
      <c r="I130" s="75"/>
      <c r="J130" s="75"/>
      <c r="K130" s="76"/>
      <c r="L130" s="77"/>
      <c r="M130" s="75"/>
      <c r="N130" s="75"/>
    </row>
    <row r="131" spans="3:14" x14ac:dyDescent="0.2">
      <c r="C131" s="152"/>
      <c r="D131" s="152"/>
      <c r="E131" s="152"/>
      <c r="F131" s="152"/>
      <c r="G131" s="152"/>
      <c r="H131" s="152"/>
      <c r="I131" s="68"/>
      <c r="J131" s="68"/>
      <c r="K131" s="69"/>
      <c r="L131" s="70"/>
      <c r="M131" s="68"/>
      <c r="N131" s="68"/>
    </row>
    <row r="132" spans="3:14" x14ac:dyDescent="0.2">
      <c r="C132" s="153"/>
      <c r="D132" s="153"/>
      <c r="E132" s="153"/>
      <c r="F132" s="153"/>
      <c r="G132" s="153"/>
      <c r="H132" s="153"/>
      <c r="I132" s="72"/>
      <c r="J132" s="72"/>
      <c r="K132" s="73"/>
      <c r="L132" s="74"/>
      <c r="M132" s="72"/>
      <c r="N132" s="72"/>
    </row>
    <row r="133" spans="3:14" ht="17.25" thickBot="1" x14ac:dyDescent="0.25">
      <c r="C133" s="154"/>
      <c r="D133" s="154"/>
      <c r="E133" s="154"/>
      <c r="F133" s="154"/>
      <c r="G133" s="154"/>
      <c r="H133" s="154"/>
      <c r="I133" s="75"/>
      <c r="J133" s="75"/>
      <c r="K133" s="76"/>
      <c r="L133" s="77"/>
      <c r="M133" s="75"/>
      <c r="N133" s="75"/>
    </row>
    <row r="134" spans="3:14" x14ac:dyDescent="0.2">
      <c r="C134" s="152"/>
      <c r="D134" s="152"/>
      <c r="E134" s="152"/>
      <c r="F134" s="152"/>
      <c r="G134" s="152"/>
      <c r="H134" s="152"/>
      <c r="I134" s="68"/>
      <c r="J134" s="68"/>
      <c r="K134" s="69"/>
      <c r="L134" s="70"/>
      <c r="M134" s="68"/>
      <c r="N134" s="68"/>
    </row>
    <row r="135" spans="3:14" x14ac:dyDescent="0.2">
      <c r="C135" s="153"/>
      <c r="D135" s="153"/>
      <c r="E135" s="153"/>
      <c r="F135" s="153"/>
      <c r="G135" s="153"/>
      <c r="H135" s="153"/>
      <c r="I135" s="72"/>
      <c r="J135" s="72"/>
      <c r="K135" s="73"/>
      <c r="L135" s="74"/>
      <c r="M135" s="72"/>
      <c r="N135" s="72"/>
    </row>
    <row r="136" spans="3:14" ht="17.25" thickBot="1" x14ac:dyDescent="0.25">
      <c r="C136" s="154"/>
      <c r="D136" s="154"/>
      <c r="E136" s="154"/>
      <c r="F136" s="154"/>
      <c r="G136" s="154"/>
      <c r="H136" s="154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D19" sqref="D19:D39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475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INDEX(新属性投放!$L$6:$L$10,卡牌属性!D5)</f>
        <v>1.1499999999999999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INDEX(新属性投放!$L$6:$L$10,卡牌属性!D6)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INDEX(新属性投放!$L$6:$L$10,卡牌属性!D7)</f>
        <v>1.1499999999999999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INDEX(新属性投放!$L$6:$L$10,卡牌属性!D8)</f>
        <v>1.3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INDEX(新属性投放!$L$6:$L$10,卡牌属性!D9)</f>
        <v>1.3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INDEX(新属性投放!$L$6:$L$10,卡牌属性!D10)</f>
        <v>1.1499999999999999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INDEX(新属性投放!$L$6:$L$10,卡牌属性!D11)</f>
        <v>1.3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INDEX(新属性投放!$L$6:$L$10,卡牌属性!D12)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INDEX(新属性投放!$L$6:$L$10,卡牌属性!D13)</f>
        <v>1.1499999999999999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INDEX(新属性投放!$L$6:$L$10,卡牌属性!D14)</f>
        <v>1.3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INDEX(新属性投放!$L$6:$L$10,卡牌属性!D15)</f>
        <v>1.1499999999999999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INDEX(新属性投放!$L$6:$L$10,卡牌属性!D16)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INDEX(新属性投放!$L$6:$L$10,卡牌属性!D17)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INDEX(新属性投放!$L$6:$L$10,卡牌属性!D18)</f>
        <v>1.1499999999999999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INDEX(新属性投放!$L$6:$L$10,卡牌属性!D19)</f>
        <v>1.1499999999999999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5</v>
      </c>
      <c r="E19" s="15">
        <f>INDEX(新属性投放!$L$6:$L$10,卡牌属性!D20)</f>
        <v>1.1499999999999999</v>
      </c>
      <c r="F19" s="15" t="s">
        <v>482</v>
      </c>
      <c r="G19" s="15" t="s">
        <v>570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INDEX(新属性投放!$L$6:$L$10,卡牌属性!D21)</f>
        <v>1.5</v>
      </c>
      <c r="F20" s="15" t="s">
        <v>487</v>
      </c>
      <c r="G20" s="15" t="s">
        <v>491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3</v>
      </c>
      <c r="E21" s="15">
        <f>INDEX(新属性投放!$L$6:$L$10,卡牌属性!D22)</f>
        <v>1.1499999999999999</v>
      </c>
      <c r="F21" s="15" t="s">
        <v>479</v>
      </c>
      <c r="G21" s="15" t="s">
        <v>492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INDEX(新属性投放!$L$6:$L$10,卡牌属性!D23)</f>
        <v>1.1499999999999999</v>
      </c>
      <c r="F22" s="15" t="s">
        <v>477</v>
      </c>
      <c r="G22" s="15" t="s">
        <v>493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INDEX(新属性投放!$L$6:$L$10,卡牌属性!D24)</f>
        <v>1</v>
      </c>
      <c r="F23" s="15" t="s">
        <v>478</v>
      </c>
      <c r="G23" s="15" t="s">
        <v>494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4</v>
      </c>
      <c r="E24" s="15">
        <f>INDEX(新属性投放!$L$6:$L$10,卡牌属性!D25)</f>
        <v>1.1499999999999999</v>
      </c>
      <c r="F24" s="15" t="s">
        <v>481</v>
      </c>
      <c r="G24" s="15" t="s">
        <v>514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INDEX(新属性投放!$L$6:$L$10,卡牌属性!D26)</f>
        <v>1.5</v>
      </c>
      <c r="F25" s="15" t="s">
        <v>483</v>
      </c>
      <c r="G25" s="15" t="s">
        <v>495</v>
      </c>
      <c r="H25" s="15">
        <v>1.4</v>
      </c>
      <c r="I25" s="15">
        <v>0.8</v>
      </c>
      <c r="J25" s="15">
        <v>0.8</v>
      </c>
      <c r="K25" s="15" t="s">
        <v>496</v>
      </c>
      <c r="L25" s="15" t="s">
        <v>497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3</v>
      </c>
      <c r="E26" s="15">
        <f>INDEX(新属性投放!$L$6:$L$10,卡牌属性!D27)</f>
        <v>1.3</v>
      </c>
      <c r="F26" s="15" t="s">
        <v>483</v>
      </c>
      <c r="G26" s="15" t="s">
        <v>498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INDEX(新属性投放!$L$6:$L$10,卡牌属性!D28)</f>
        <v>1.3</v>
      </c>
      <c r="F27" s="15" t="s">
        <v>484</v>
      </c>
      <c r="G27" s="15" t="s">
        <v>499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INDEX(新属性投放!$L$6:$L$10,卡牌属性!D29)</f>
        <v>1.3</v>
      </c>
      <c r="F28" s="15" t="s">
        <v>483</v>
      </c>
      <c r="G28" s="15" t="s">
        <v>504</v>
      </c>
      <c r="H28" s="15">
        <v>1.5</v>
      </c>
      <c r="I28" s="15">
        <v>0.75</v>
      </c>
      <c r="J28" s="15">
        <v>0.75</v>
      </c>
      <c r="K28" s="15" t="s">
        <v>501</v>
      </c>
      <c r="L28" s="15" t="s">
        <v>503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INDEX(新属性投放!$L$6:$L$10,卡牌属性!D30)</f>
        <v>1.5</v>
      </c>
      <c r="F29" s="15" t="s">
        <v>485</v>
      </c>
      <c r="G29" s="15" t="s">
        <v>505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4</v>
      </c>
      <c r="E30" s="15">
        <f>INDEX(新属性投放!$L$6:$L$10,卡牌属性!D31)</f>
        <v>1.5</v>
      </c>
      <c r="F30" s="15" t="s">
        <v>480</v>
      </c>
      <c r="G30" s="15" t="s">
        <v>506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INDEX(新属性投放!$L$6:$L$10,卡牌属性!D32)</f>
        <v>1.5</v>
      </c>
      <c r="F31" s="15" t="s">
        <v>488</v>
      </c>
      <c r="G31" s="15" t="s">
        <v>507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INDEX(新属性投放!$L$6:$L$10,卡牌属性!D33)</f>
        <v>1</v>
      </c>
      <c r="F32" s="15" t="s">
        <v>489</v>
      </c>
      <c r="G32" s="15" t="s">
        <v>511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510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INDEX(新属性投放!$L$6:$L$10,卡牌属性!D34)</f>
        <v>1.3</v>
      </c>
      <c r="F33" s="15" t="s">
        <v>476</v>
      </c>
      <c r="G33" s="15" t="s">
        <v>512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INDEX(新属性投放!$L$6:$L$10,卡牌属性!D35)</f>
        <v>1</v>
      </c>
      <c r="F34" s="15" t="s">
        <v>532</v>
      </c>
      <c r="G34" s="15" t="s">
        <v>533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INDEX(新属性投放!$L$6:$L$10,卡牌属性!D36)</f>
        <v>1.5</v>
      </c>
      <c r="F35" s="15" t="s">
        <v>479</v>
      </c>
      <c r="G35" s="15" t="s">
        <v>513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INDEX(新属性投放!$L$6:$L$10,卡牌属性!D37)</f>
        <v>1.3</v>
      </c>
      <c r="F36" s="15" t="s">
        <v>490</v>
      </c>
      <c r="G36" s="15" t="s">
        <v>515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3</v>
      </c>
      <c r="E37" s="15">
        <f>INDEX(新属性投放!$L$6:$L$10,卡牌属性!D38)</f>
        <v>1</v>
      </c>
      <c r="F37" s="15" t="s">
        <v>478</v>
      </c>
      <c r="G37" s="15" t="s">
        <v>516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INDEX(新属性投放!$L$6:$L$10,卡牌属性!D39)</f>
        <v>1</v>
      </c>
      <c r="F38" s="15" t="s">
        <v>486</v>
      </c>
      <c r="G38" s="15" t="s">
        <v>517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2</v>
      </c>
      <c r="E39" s="15">
        <f>INDEX(新属性投放!$L$6:$L$10,卡牌属性!D40)</f>
        <v>1.1499999999999999</v>
      </c>
      <c r="F39" s="15" t="s">
        <v>476</v>
      </c>
      <c r="G39" s="15" t="s">
        <v>518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3"/>
  <sheetViews>
    <sheetView tabSelected="1" workbookViewId="0">
      <selection activeCell="J27" sqref="J27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2" width="6.25" style="22" customWidth="1"/>
    <col min="13" max="13" width="10.625" customWidth="1"/>
    <col min="14" max="15" width="10.625" style="22" customWidth="1"/>
    <col min="16" max="16" width="9.375" customWidth="1"/>
    <col min="17" max="17" width="9" style="22"/>
    <col min="18" max="18" width="10" customWidth="1"/>
    <col min="19" max="19" width="10" style="22" customWidth="1"/>
    <col min="20" max="20" width="9.75" customWidth="1"/>
    <col min="21" max="21" width="9.75" style="22" customWidth="1"/>
    <col min="22" max="22" width="10.25" customWidth="1"/>
    <col min="23" max="23" width="9.375" style="22" customWidth="1"/>
    <col min="24" max="24" width="10.125" customWidth="1"/>
    <col min="25" max="25" width="10.125" style="22" customWidth="1"/>
    <col min="27" max="27" width="9" style="22"/>
    <col min="30" max="37" width="9" style="22"/>
    <col min="38" max="38" width="12.625" customWidth="1"/>
    <col min="39" max="45" width="9" style="22"/>
    <col min="46" max="46" width="12.75" customWidth="1"/>
    <col min="47" max="47" width="12.125" customWidth="1"/>
    <col min="48" max="48" width="12.25" customWidth="1"/>
    <col min="49" max="49" width="11.375" customWidth="1"/>
    <col min="50" max="50" width="12" customWidth="1"/>
    <col min="51" max="52" width="12.125" customWidth="1"/>
  </cols>
  <sheetData>
    <row r="2" spans="1:51" ht="20.25" x14ac:dyDescent="0.2">
      <c r="AD2" s="22">
        <v>1</v>
      </c>
      <c r="AE2" s="22">
        <v>1</v>
      </c>
      <c r="AF2" s="22">
        <v>1</v>
      </c>
      <c r="AT2" s="129" t="s">
        <v>529</v>
      </c>
      <c r="AU2" s="129"/>
      <c r="AV2" s="129"/>
      <c r="AW2" s="129"/>
      <c r="AX2" s="129"/>
      <c r="AY2" s="129"/>
    </row>
    <row r="3" spans="1:51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762</v>
      </c>
      <c r="F3" s="13" t="s">
        <v>763</v>
      </c>
      <c r="G3" s="13" t="s">
        <v>186</v>
      </c>
      <c r="H3" s="13" t="s">
        <v>530</v>
      </c>
      <c r="I3" s="13" t="s">
        <v>531</v>
      </c>
      <c r="K3" s="13" t="s">
        <v>188</v>
      </c>
      <c r="L3" s="13" t="s">
        <v>764</v>
      </c>
      <c r="M3" s="13" t="s">
        <v>146</v>
      </c>
      <c r="N3" s="13" t="s">
        <v>685</v>
      </c>
      <c r="O3" s="13" t="s">
        <v>676</v>
      </c>
      <c r="P3" s="13" t="s">
        <v>187</v>
      </c>
      <c r="Q3" s="13"/>
      <c r="R3" s="13" t="s">
        <v>663</v>
      </c>
      <c r="S3" s="13"/>
      <c r="T3" s="13" t="s">
        <v>664</v>
      </c>
      <c r="U3" s="13"/>
      <c r="V3" s="13" t="s">
        <v>665</v>
      </c>
      <c r="W3" s="13"/>
      <c r="X3" s="13" t="s">
        <v>666</v>
      </c>
      <c r="Y3" s="13"/>
      <c r="Z3" s="13" t="s">
        <v>667</v>
      </c>
      <c r="AA3" s="13"/>
      <c r="AB3" s="13" t="s">
        <v>668</v>
      </c>
      <c r="AD3" s="13" t="s">
        <v>680</v>
      </c>
      <c r="AE3" s="32" t="s">
        <v>681</v>
      </c>
      <c r="AF3" s="32" t="s">
        <v>682</v>
      </c>
      <c r="AL3" s="13" t="s">
        <v>670</v>
      </c>
      <c r="AM3" s="32" t="s">
        <v>669</v>
      </c>
      <c r="AN3" s="32" t="s">
        <v>671</v>
      </c>
      <c r="AO3" s="32" t="s">
        <v>672</v>
      </c>
      <c r="AP3" s="32" t="s">
        <v>673</v>
      </c>
      <c r="AT3" s="13" t="s">
        <v>523</v>
      </c>
      <c r="AU3" s="13" t="s">
        <v>524</v>
      </c>
      <c r="AV3" s="13" t="s">
        <v>525</v>
      </c>
      <c r="AW3" s="13" t="s">
        <v>526</v>
      </c>
      <c r="AX3" s="13" t="s">
        <v>527</v>
      </c>
      <c r="AY3" s="13" t="s">
        <v>528</v>
      </c>
    </row>
    <row r="4" spans="1:51" ht="16.5" x14ac:dyDescent="0.2">
      <c r="A4" s="15">
        <v>1101000</v>
      </c>
      <c r="B4" s="15" t="s">
        <v>765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MATCH(K4-1,$F$4:$F$42,1)</f>
        <v>1</v>
      </c>
      <c r="M4" s="16">
        <f>INDEX($A$4:$A$42,L4+1)</f>
        <v>1101001</v>
      </c>
      <c r="N4" s="31" t="s">
        <v>686</v>
      </c>
      <c r="O4" s="16">
        <f>INDEX($C$4:$C$42,L4+1)</f>
        <v>1</v>
      </c>
      <c r="P4" s="16">
        <f>K4-INDEX($F$4:$F$42,L4)</f>
        <v>1</v>
      </c>
      <c r="Q4" s="16" t="s">
        <v>51</v>
      </c>
      <c r="R4" s="16">
        <f>ROUND(IF(O4=1,INDEX(新属性投放!$J$14:$J$33,卡牌属性!P4),INDEX(新属性投放!$J$41:$J$60,卡牌属性!P4))*INDEX($G$5:$G$42,L4)/SQRT(INDEX($I$5:$I$42,L4)),2)</f>
        <v>23</v>
      </c>
      <c r="S4" s="31" t="s">
        <v>190</v>
      </c>
      <c r="T4" s="16">
        <f>ROUND(IF(O4=1,INDEX(新属性投放!$K$14:$K$33,卡牌属性!P4),INDEX(新属性投放!$K$41:$K$60,卡牌属性!P4))*INDEX($G$5:$G$42,L4),2)</f>
        <v>0</v>
      </c>
      <c r="U4" s="31" t="s">
        <v>191</v>
      </c>
      <c r="V4" s="16">
        <f>ROUND(IF(O4=1,INDEX(新属性投放!$L$14:$L$33,卡牌属性!P4),INDEX(新属性投放!$L$41:$L$60,卡牌属性!P4))*INDEX($G$5:$G$42,L4)*SQRT(INDEX($I$5:$I$42,L4)),2)</f>
        <v>115</v>
      </c>
      <c r="W4" s="31" t="s">
        <v>189</v>
      </c>
      <c r="X4" s="16">
        <f>ROUND(IF(O4=1,INDEX(新属性投放!$D$14:$D$33,卡牌属性!P4),INDEX(新属性投放!$D$41:$D$60,卡牌属性!P4))*INDEX($G$5:$G$42,L4)/SQRT(INDEX($I$5:$I$42,L4)),2)</f>
        <v>3.45</v>
      </c>
      <c r="Y4" s="31" t="s">
        <v>190</v>
      </c>
      <c r="Z4" s="16">
        <f>ROUND(IF(O4=1,INDEX(新属性投放!$E$14:$E$33,卡牌属性!P4),INDEX(新属性投放!$E$41:$E$60,卡牌属性!P4))*INDEX($G$5:$G$42,L4),2)</f>
        <v>1.73</v>
      </c>
      <c r="AA4" s="31" t="s">
        <v>191</v>
      </c>
      <c r="AB4" s="16">
        <f>ROUND(IF(O4=1,INDEX(新属性投放!$F$14:$F$33,卡牌属性!P4),INDEX(新属性投放!$F$41:$F$60,卡牌属性!P4))*INDEX($G$5:$G$42,L4)*SQRT(INDEX($I$5:$I$42,L4)),2)</f>
        <v>10.35</v>
      </c>
      <c r="AD4" s="16">
        <f>INT(X4*AD$2*10)</f>
        <v>34</v>
      </c>
      <c r="AE4" s="16">
        <f>INT(Z4*AD$2*10)</f>
        <v>17</v>
      </c>
      <c r="AF4" s="16">
        <f>INT(AB4*AD$2*10)</f>
        <v>103</v>
      </c>
      <c r="AH4" s="16">
        <f>AD4</f>
        <v>34</v>
      </c>
      <c r="AI4" s="16">
        <f>AE4</f>
        <v>17</v>
      </c>
      <c r="AJ4" s="16">
        <f>AF4</f>
        <v>103</v>
      </c>
      <c r="AL4" t="s">
        <v>147</v>
      </c>
      <c r="AM4" s="22">
        <v>2</v>
      </c>
    </row>
    <row r="5" spans="1:51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20</v>
      </c>
      <c r="F5" s="15">
        <f>SUM(E$5:E5)</f>
        <v>20</v>
      </c>
      <c r="G5" s="16">
        <f>INDEX(新属性投放!$L$6:$L$10,卡牌属性!D5)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MATCH(K5-1,$F$4:$F$41,1)</f>
        <v>1</v>
      </c>
      <c r="M5" s="16">
        <f t="shared" ref="M5:M68" si="1">INDEX($A$4:$A$42,L5+1)</f>
        <v>1101001</v>
      </c>
      <c r="N5" s="31" t="s">
        <v>686</v>
      </c>
      <c r="O5" s="16">
        <f t="shared" ref="O5:O68" si="2">INDEX($C$4:$C$42,L5+1)</f>
        <v>1</v>
      </c>
      <c r="P5" s="16">
        <f t="shared" ref="P5:P68" si="3">K5-INDEX($F$4:$F$42,L5)</f>
        <v>2</v>
      </c>
      <c r="Q5" s="16" t="s">
        <v>51</v>
      </c>
      <c r="R5" s="16">
        <f>ROUND(IF(O5=1,INDEX(新属性投放!$J$14:$J$33,卡牌属性!P5),INDEX(新属性投放!$J$41:$J$60,卡牌属性!P5))*INDEX($G$5:$G$42,L5)/SQRT(INDEX($I$5:$I$42,L5)),2)</f>
        <v>82.8</v>
      </c>
      <c r="S5" s="31" t="s">
        <v>190</v>
      </c>
      <c r="T5" s="16">
        <f>ROUND(IF(O5=1,INDEX(新属性投放!$K$14:$K$33,卡牌属性!P5),INDEX(新属性投放!$K$41:$K$60,卡牌属性!P5))*INDEX($G$5:$G$42,L5),2)</f>
        <v>24.15</v>
      </c>
      <c r="U5" s="31" t="s">
        <v>191</v>
      </c>
      <c r="V5" s="16">
        <f>ROUND(IF(O5=1,INDEX(新属性投放!$L$14:$L$33,卡牌属性!P5),INDEX(新属性投放!$L$41:$L$60,卡牌属性!P5))*INDEX($G$5:$G$42,L5)*SQRT(INDEX($I$5:$I$42,L5)),2)</f>
        <v>294.39999999999998</v>
      </c>
      <c r="W5" s="31" t="s">
        <v>189</v>
      </c>
      <c r="X5" s="16">
        <f>ROUND(IF(O5=1,INDEX(新属性投放!$D$14:$D$33,卡牌属性!P5),INDEX(新属性投放!$D$41:$D$60,卡牌属性!P5))*INDEX($G$5:$G$42,L5)/SQRT(INDEX($I$5:$I$42,L5)),2)</f>
        <v>4.5999999999999996</v>
      </c>
      <c r="Y5" s="31" t="s">
        <v>190</v>
      </c>
      <c r="Z5" s="16">
        <f>ROUND(IF(O5=1,INDEX(新属性投放!$E$14:$E$33,卡牌属性!P5),INDEX(新属性投放!$E$41:$E$60,卡牌属性!P5))*INDEX($G$5:$G$42,L5),2)</f>
        <v>2.2999999999999998</v>
      </c>
      <c r="AA5" s="31" t="s">
        <v>191</v>
      </c>
      <c r="AB5" s="16">
        <f>ROUND(IF(O5=1,INDEX(新属性投放!$F$14:$F$33,卡牌属性!P5),INDEX(新属性投放!$F$41:$F$60,卡牌属性!P5))*INDEX($G$5:$G$42,L5)*SQRT(INDEX($I$5:$I$42,L5)),2)</f>
        <v>13.8</v>
      </c>
      <c r="AD5" s="16">
        <f t="shared" ref="AD5:AD68" si="4">INT(X5*AD$2*10)</f>
        <v>46</v>
      </c>
      <c r="AE5" s="16">
        <f t="shared" ref="AE5:AE68" si="5">INT(Z5*AD$2*10)</f>
        <v>23</v>
      </c>
      <c r="AF5" s="16">
        <f t="shared" ref="AF5:AF68" si="6">INT(AB5*AD$2*10)</f>
        <v>138</v>
      </c>
      <c r="AH5" s="16">
        <f>AH4+AD5</f>
        <v>80</v>
      </c>
      <c r="AI5" s="16">
        <f t="shared" ref="AI5:AJ5" si="7">AI4+AE5</f>
        <v>40</v>
      </c>
      <c r="AJ5" s="16">
        <f t="shared" si="7"/>
        <v>241</v>
      </c>
      <c r="AL5" t="s">
        <v>148</v>
      </c>
      <c r="AM5" s="22">
        <v>2</v>
      </c>
    </row>
    <row r="6" spans="1:51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20</v>
      </c>
      <c r="F6" s="15">
        <f>SUM(E$5:E6)</f>
        <v>40</v>
      </c>
      <c r="G6" s="16">
        <f>INDEX(新属性投放!$L$6:$L$10,卡牌属性!D6)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6">
        <f t="shared" si="1"/>
        <v>1101001</v>
      </c>
      <c r="N6" s="31" t="s">
        <v>686</v>
      </c>
      <c r="O6" s="16">
        <f t="shared" si="2"/>
        <v>1</v>
      </c>
      <c r="P6" s="16">
        <f t="shared" si="3"/>
        <v>3</v>
      </c>
      <c r="Q6" s="16" t="s">
        <v>51</v>
      </c>
      <c r="R6" s="16">
        <f>ROUND(IF(O6=1,INDEX(新属性投放!$J$14:$J$33,卡牌属性!P6),INDEX(新属性投放!$J$41:$J$60,卡牌属性!P6))*INDEX($G$5:$G$42,L6)/SQRT(INDEX($I$5:$I$42,L6)),2)</f>
        <v>169.05</v>
      </c>
      <c r="S6" s="31" t="s">
        <v>190</v>
      </c>
      <c r="T6" s="16">
        <f>ROUND(IF(O6=1,INDEX(新属性投放!$K$14:$K$33,卡牌属性!P6),INDEX(新属性投放!$K$41:$K$60,卡牌属性!P6))*INDEX($G$5:$G$42,L6),2)</f>
        <v>67.849999999999994</v>
      </c>
      <c r="U6" s="31" t="s">
        <v>191</v>
      </c>
      <c r="V6" s="16">
        <f>ROUND(IF(O6=1,INDEX(新属性投放!$L$14:$L$33,卡牌属性!P6),INDEX(新属性投放!$L$41:$L$60,卡牌属性!P6))*INDEX($G$5:$G$42,L6)*SQRT(INDEX($I$5:$I$42,L6)),2)</f>
        <v>553.15</v>
      </c>
      <c r="W6" s="31" t="s">
        <v>189</v>
      </c>
      <c r="X6" s="16">
        <f>ROUND(IF(O6=1,INDEX(新属性投放!$D$14:$D$33,卡牌属性!P6),INDEX(新属性投放!$D$41:$D$60,卡牌属性!P6))*INDEX($G$5:$G$42,L6)/SQRT(INDEX($I$5:$I$42,L6)),2)</f>
        <v>6.93</v>
      </c>
      <c r="Y6" s="31" t="s">
        <v>190</v>
      </c>
      <c r="Z6" s="16">
        <f>ROUND(IF(O6=1,INDEX(新属性投放!$E$14:$E$33,卡牌属性!P6),INDEX(新属性投放!$E$41:$E$60,卡牌属性!P6))*INDEX($G$5:$G$42,L6),2)</f>
        <v>3.47</v>
      </c>
      <c r="AA6" s="31" t="s">
        <v>191</v>
      </c>
      <c r="AB6" s="16">
        <f>ROUND(IF(O6=1,INDEX(新属性投放!$F$14:$F$33,卡牌属性!P6),INDEX(新属性投放!$F$41:$F$60,卡牌属性!P6))*INDEX($G$5:$G$42,L6)*SQRT(INDEX($I$5:$I$42,L6)),2)</f>
        <v>20.8</v>
      </c>
      <c r="AD6" s="16">
        <f t="shared" si="4"/>
        <v>69</v>
      </c>
      <c r="AE6" s="16">
        <f t="shared" si="5"/>
        <v>34</v>
      </c>
      <c r="AF6" s="16">
        <f t="shared" si="6"/>
        <v>208</v>
      </c>
      <c r="AH6" s="16">
        <f t="shared" ref="AH6:AH24" si="8">AH5+AD6</f>
        <v>149</v>
      </c>
      <c r="AI6" s="16">
        <f t="shared" ref="AI6:AI24" si="9">AI5+AE6</f>
        <v>74</v>
      </c>
      <c r="AJ6" s="16">
        <f t="shared" ref="AJ6:AJ24" si="10">AJ5+AF6</f>
        <v>449</v>
      </c>
      <c r="AL6" t="s">
        <v>163</v>
      </c>
      <c r="AM6" s="22">
        <v>2</v>
      </c>
    </row>
    <row r="7" spans="1:51" ht="16.5" x14ac:dyDescent="0.2">
      <c r="A7" s="15">
        <v>1101003</v>
      </c>
      <c r="B7" s="15" t="s">
        <v>880</v>
      </c>
      <c r="C7" s="15">
        <v>1</v>
      </c>
      <c r="D7" s="15">
        <v>3</v>
      </c>
      <c r="E7" s="15">
        <f>INDEX(新属性投放!$E$7:$E$8,卡牌属性!C7)</f>
        <v>20</v>
      </c>
      <c r="F7" s="15">
        <f>SUM(E$5:E7)</f>
        <v>60</v>
      </c>
      <c r="G7" s="16">
        <f>INDEX(新属性投放!$L$6:$L$10,卡牌属性!D7)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6">
        <f t="shared" si="1"/>
        <v>1101001</v>
      </c>
      <c r="N7" s="31" t="s">
        <v>686</v>
      </c>
      <c r="O7" s="16">
        <f t="shared" si="2"/>
        <v>1</v>
      </c>
      <c r="P7" s="16">
        <f t="shared" si="3"/>
        <v>4</v>
      </c>
      <c r="Q7" s="16" t="s">
        <v>51</v>
      </c>
      <c r="R7" s="16">
        <f>ROUND(IF(O7=1,INDEX(新属性投放!$J$14:$J$33,卡牌属性!P7),INDEX(新属性投放!$J$41:$J$60,卡牌属性!P7))*INDEX($G$5:$G$42,L7)/SQRT(INDEX($I$5:$I$42,L7)),2)</f>
        <v>255.65</v>
      </c>
      <c r="S7" s="31" t="s">
        <v>190</v>
      </c>
      <c r="T7" s="16">
        <f>ROUND(IF(O7=1,INDEX(新属性投放!$K$14:$K$33,卡牌属性!P7),INDEX(新属性投放!$K$41:$K$60,卡牌属性!P7))*INDEX($G$5:$G$42,L7),2)</f>
        <v>111.72</v>
      </c>
      <c r="U7" s="31" t="s">
        <v>191</v>
      </c>
      <c r="V7" s="16">
        <f>ROUND(IF(O7=1,INDEX(新属性投放!$L$14:$L$33,卡牌属性!P7),INDEX(新属性投放!$L$41:$L$60,卡牌属性!P7))*INDEX($G$5:$G$42,L7)*SQRT(INDEX($I$5:$I$42,L7)),2)</f>
        <v>812.94</v>
      </c>
      <c r="W7" s="31" t="s">
        <v>189</v>
      </c>
      <c r="X7" s="16">
        <f>ROUND(IF(O7=1,INDEX(新属性投放!$D$14:$D$33,卡牌属性!P7),INDEX(新属性投放!$D$41:$D$60,卡牌属性!P7))*INDEX($G$5:$G$42,L7)/SQRT(INDEX($I$5:$I$42,L7)),2)</f>
        <v>9.1999999999999993</v>
      </c>
      <c r="Y7" s="31" t="s">
        <v>190</v>
      </c>
      <c r="Z7" s="16">
        <f>ROUND(IF(O7=1,INDEX(新属性投放!$E$14:$E$33,卡牌属性!P7),INDEX(新属性投放!$E$41:$E$60,卡牌属性!P7))*INDEX($G$5:$G$42,L7),2)</f>
        <v>4.5999999999999996</v>
      </c>
      <c r="AA7" s="31" t="s">
        <v>191</v>
      </c>
      <c r="AB7" s="16">
        <f>ROUND(IF(O7=1,INDEX(新属性投放!$F$14:$F$33,卡牌属性!P7),INDEX(新属性投放!$F$41:$F$60,卡牌属性!P7))*INDEX($G$5:$G$42,L7)*SQRT(INDEX($I$5:$I$42,L7)),2)</f>
        <v>27.6</v>
      </c>
      <c r="AD7" s="16">
        <f t="shared" si="4"/>
        <v>92</v>
      </c>
      <c r="AE7" s="16">
        <f t="shared" si="5"/>
        <v>46</v>
      </c>
      <c r="AF7" s="16">
        <f t="shared" si="6"/>
        <v>276</v>
      </c>
      <c r="AH7" s="16">
        <f t="shared" si="8"/>
        <v>241</v>
      </c>
      <c r="AI7" s="16">
        <f t="shared" si="9"/>
        <v>120</v>
      </c>
      <c r="AJ7" s="16">
        <f t="shared" si="10"/>
        <v>725</v>
      </c>
      <c r="AL7" t="s">
        <v>165</v>
      </c>
      <c r="AM7" s="22">
        <v>2</v>
      </c>
    </row>
    <row r="8" spans="1:51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20</v>
      </c>
      <c r="F8" s="15">
        <f>SUM(E$5:E8)</f>
        <v>80</v>
      </c>
      <c r="G8" s="16">
        <f>INDEX(新属性投放!$L$6:$L$10,卡牌属性!D8)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6">
        <f t="shared" si="1"/>
        <v>1101001</v>
      </c>
      <c r="N8" s="31" t="s">
        <v>686</v>
      </c>
      <c r="O8" s="16">
        <f t="shared" si="2"/>
        <v>1</v>
      </c>
      <c r="P8" s="16">
        <f t="shared" si="3"/>
        <v>5</v>
      </c>
      <c r="Q8" s="16" t="s">
        <v>51</v>
      </c>
      <c r="R8" s="16">
        <f>ROUND(IF(O8=1,INDEX(新属性投放!$J$14:$J$33,卡牌属性!P8),INDEX(新属性投放!$J$41:$J$60,卡牌属性!P8))*INDEX($G$5:$G$42,L8)/SQRT(INDEX($I$5:$I$42,L8)),2)</f>
        <v>370.65</v>
      </c>
      <c r="S8" s="31" t="s">
        <v>190</v>
      </c>
      <c r="T8" s="16">
        <f>ROUND(IF(O8=1,INDEX(新属性投放!$K$14:$K$33,卡牌属性!P8),INDEX(新属性投放!$K$41:$K$60,卡牌属性!P8))*INDEX($G$5:$G$42,L8),2)</f>
        <v>169.22</v>
      </c>
      <c r="U8" s="31" t="s">
        <v>191</v>
      </c>
      <c r="V8" s="16">
        <f>ROUND(IF(O8=1,INDEX(新属性投放!$L$14:$L$33,卡牌属性!P8),INDEX(新属性投放!$L$41:$L$60,卡牌属性!P8))*INDEX($G$5:$G$42,L8)*SQRT(INDEX($I$5:$I$42,L8)),2)</f>
        <v>1157.94</v>
      </c>
      <c r="W8" s="31" t="s">
        <v>189</v>
      </c>
      <c r="X8" s="16">
        <f>ROUND(IF(O8=1,INDEX(新属性投放!$D$14:$D$33,卡牌属性!P8),INDEX(新属性投放!$D$41:$D$60,卡牌属性!P8))*INDEX($G$5:$G$42,L8)/SQRT(INDEX($I$5:$I$42,L8)),2)</f>
        <v>11.52</v>
      </c>
      <c r="Y8" s="31" t="s">
        <v>190</v>
      </c>
      <c r="Z8" s="16">
        <f>ROUND(IF(O8=1,INDEX(新属性投放!$E$14:$E$33,卡牌属性!P8),INDEX(新属性投放!$E$41:$E$60,卡牌属性!P8))*INDEX($G$5:$G$42,L8),2)</f>
        <v>5.76</v>
      </c>
      <c r="AA8" s="31" t="s">
        <v>191</v>
      </c>
      <c r="AB8" s="16">
        <f>ROUND(IF(O8=1,INDEX(新属性投放!$F$14:$F$33,卡牌属性!P8),INDEX(新属性投放!$F$41:$F$60,卡牌属性!P8))*INDEX($G$5:$G$42,L8)*SQRT(INDEX($I$5:$I$42,L8)),2)</f>
        <v>34.57</v>
      </c>
      <c r="AD8" s="16">
        <f t="shared" si="4"/>
        <v>115</v>
      </c>
      <c r="AE8" s="16">
        <f t="shared" si="5"/>
        <v>57</v>
      </c>
      <c r="AF8" s="16">
        <f t="shared" si="6"/>
        <v>345</v>
      </c>
      <c r="AH8" s="16">
        <f t="shared" si="8"/>
        <v>356</v>
      </c>
      <c r="AI8" s="16">
        <f t="shared" si="9"/>
        <v>177</v>
      </c>
      <c r="AJ8" s="16">
        <f t="shared" si="10"/>
        <v>1070</v>
      </c>
      <c r="AL8" t="s">
        <v>154</v>
      </c>
      <c r="AM8" s="22">
        <v>2</v>
      </c>
    </row>
    <row r="9" spans="1:51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20</v>
      </c>
      <c r="F9" s="15">
        <f>SUM(E$5:E9)</f>
        <v>100</v>
      </c>
      <c r="G9" s="16">
        <f>INDEX(新属性投放!$L$6:$L$10,卡牌属性!D9)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6">
        <f t="shared" si="1"/>
        <v>1101001</v>
      </c>
      <c r="N9" s="31" t="s">
        <v>686</v>
      </c>
      <c r="O9" s="16">
        <f t="shared" si="2"/>
        <v>1</v>
      </c>
      <c r="P9" s="16">
        <f t="shared" si="3"/>
        <v>6</v>
      </c>
      <c r="Q9" s="16" t="s">
        <v>51</v>
      </c>
      <c r="R9" s="16">
        <f>ROUND(IF(O9=1,INDEX(新属性投放!$J$14:$J$33,卡牌属性!P9),INDEX(新属性投放!$J$41:$J$60,卡牌属性!P9))*INDEX($G$5:$G$42,L9)/SQRT(INDEX($I$5:$I$42,L9)),2)</f>
        <v>514.63</v>
      </c>
      <c r="S9" s="31" t="s">
        <v>190</v>
      </c>
      <c r="T9" s="16">
        <f>ROUND(IF(O9=1,INDEX(新属性投放!$K$14:$K$33,卡牌属性!P9),INDEX(新属性投放!$K$41:$K$60,卡牌属性!P9))*INDEX($G$5:$G$42,L9),2)</f>
        <v>241.79</v>
      </c>
      <c r="U9" s="31" t="s">
        <v>191</v>
      </c>
      <c r="V9" s="16">
        <f>ROUND(IF(O9=1,INDEX(新属性投放!$L$14:$L$33,卡牌属性!P9),INDEX(新属性投放!$L$41:$L$60,卡牌属性!P9))*INDEX($G$5:$G$42,L9)*SQRT(INDEX($I$5:$I$42,L9)),2)</f>
        <v>1589.88</v>
      </c>
      <c r="W9" s="31" t="s">
        <v>189</v>
      </c>
      <c r="X9" s="16">
        <f>ROUND(IF(O9=1,INDEX(新属性投放!$D$14:$D$33,卡牌属性!P9),INDEX(新属性投放!$D$41:$D$60,卡牌属性!P9))*INDEX($G$5:$G$42,L9)/SQRT(INDEX($I$5:$I$42,L9)),2)</f>
        <v>14.41</v>
      </c>
      <c r="Y9" s="31" t="s">
        <v>190</v>
      </c>
      <c r="Z9" s="16">
        <f>ROUND(IF(O9=1,INDEX(新属性投放!$E$14:$E$33,卡牌属性!P9),INDEX(新属性投放!$E$41:$E$60,卡牌属性!P9))*INDEX($G$5:$G$42,L9),2)</f>
        <v>7.2</v>
      </c>
      <c r="AA9" s="31" t="s">
        <v>191</v>
      </c>
      <c r="AB9" s="16">
        <f>ROUND(IF(O9=1,INDEX(新属性投放!$F$14:$F$33,卡牌属性!P9),INDEX(新属性投放!$F$41:$F$60,卡牌属性!P9))*INDEX($G$5:$G$42,L9)*SQRT(INDEX($I$5:$I$42,L9)),2)</f>
        <v>43.23</v>
      </c>
      <c r="AD9" s="16">
        <f t="shared" si="4"/>
        <v>144</v>
      </c>
      <c r="AE9" s="16">
        <f t="shared" si="5"/>
        <v>72</v>
      </c>
      <c r="AF9" s="16">
        <f t="shared" si="6"/>
        <v>432</v>
      </c>
      <c r="AH9" s="16">
        <f t="shared" si="8"/>
        <v>500</v>
      </c>
      <c r="AI9" s="16">
        <f t="shared" si="9"/>
        <v>249</v>
      </c>
      <c r="AJ9" s="16">
        <f t="shared" si="10"/>
        <v>1502</v>
      </c>
      <c r="AL9" t="s">
        <v>158</v>
      </c>
      <c r="AM9" s="22">
        <v>2</v>
      </c>
    </row>
    <row r="10" spans="1:51" ht="16.5" x14ac:dyDescent="0.2">
      <c r="A10" s="15">
        <v>1101006</v>
      </c>
      <c r="B10" s="15" t="s">
        <v>152</v>
      </c>
      <c r="C10" s="15">
        <v>1</v>
      </c>
      <c r="D10" s="15">
        <v>3</v>
      </c>
      <c r="E10" s="15">
        <f>INDEX(新属性投放!$E$7:$E$8,卡牌属性!C10)</f>
        <v>20</v>
      </c>
      <c r="F10" s="15">
        <f>SUM(E$5:E10)</f>
        <v>120</v>
      </c>
      <c r="G10" s="16">
        <f>INDEX(新属性投放!$L$6:$L$10,卡牌属性!D10)</f>
        <v>1.1499999999999999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6">
        <f t="shared" si="1"/>
        <v>1101001</v>
      </c>
      <c r="N10" s="31" t="s">
        <v>686</v>
      </c>
      <c r="O10" s="16">
        <f t="shared" si="2"/>
        <v>1</v>
      </c>
      <c r="P10" s="16">
        <f t="shared" si="3"/>
        <v>7</v>
      </c>
      <c r="Q10" s="16" t="s">
        <v>51</v>
      </c>
      <c r="R10" s="16">
        <f>ROUND(IF(O10=1,INDEX(新属性投放!$J$14:$J$33,卡牌属性!P10),INDEX(新属性投放!$J$41:$J$60,卡牌属性!P10))*INDEX($G$5:$G$42,L10)/SQRT(INDEX($I$5:$I$42,L10)),2)</f>
        <v>694.37</v>
      </c>
      <c r="S10" s="31" t="s">
        <v>190</v>
      </c>
      <c r="T10" s="16">
        <f>ROUND(IF(O10=1,INDEX(新属性投放!$K$14:$K$33,卡牌属性!P10),INDEX(新属性投放!$K$41:$K$60,卡牌属性!P10))*INDEX($G$5:$G$42,L10),2)</f>
        <v>332.24</v>
      </c>
      <c r="U10" s="31" t="s">
        <v>191</v>
      </c>
      <c r="V10" s="16">
        <f>ROUND(IF(O10=1,INDEX(新属性投放!$L$14:$L$33,卡牌属性!P10),INDEX(新属性投放!$L$41:$L$60,卡牌属性!P10))*INDEX($G$5:$G$42,L10)*SQRT(INDEX($I$5:$I$42,L10)),2)</f>
        <v>2129.11</v>
      </c>
      <c r="W10" s="31" t="s">
        <v>189</v>
      </c>
      <c r="X10" s="16">
        <f>ROUND(IF(O10=1,INDEX(新属性投放!$D$14:$D$33,卡牌属性!P10),INDEX(新属性投放!$D$41:$D$60,卡牌属性!P10))*INDEX($G$5:$G$42,L10)/SQRT(INDEX($I$5:$I$42,L10)),2)</f>
        <v>18.059999999999999</v>
      </c>
      <c r="Y10" s="31" t="s">
        <v>190</v>
      </c>
      <c r="Z10" s="16">
        <f>ROUND(IF(O10=1,INDEX(新属性投放!$E$14:$E$33,卡牌属性!P10),INDEX(新属性投放!$E$41:$E$60,卡牌属性!P10))*INDEX($G$5:$G$42,L10),2)</f>
        <v>9.0299999999999994</v>
      </c>
      <c r="AA10" s="31" t="s">
        <v>191</v>
      </c>
      <c r="AB10" s="16">
        <f>ROUND(IF(O10=1,INDEX(新属性投放!$F$14:$F$33,卡牌属性!P10),INDEX(新属性投放!$F$41:$F$60,卡牌属性!P10))*INDEX($G$5:$G$42,L10)*SQRT(INDEX($I$5:$I$42,L10)),2)</f>
        <v>54.17</v>
      </c>
      <c r="AD10" s="16">
        <f t="shared" si="4"/>
        <v>180</v>
      </c>
      <c r="AE10" s="16">
        <f t="shared" si="5"/>
        <v>90</v>
      </c>
      <c r="AF10" s="16">
        <f t="shared" si="6"/>
        <v>541</v>
      </c>
      <c r="AH10" s="16">
        <f t="shared" si="8"/>
        <v>680</v>
      </c>
      <c r="AI10" s="16">
        <f t="shared" si="9"/>
        <v>339</v>
      </c>
      <c r="AJ10" s="16">
        <f t="shared" si="10"/>
        <v>2043</v>
      </c>
      <c r="AL10" t="s">
        <v>174</v>
      </c>
      <c r="AM10" s="22">
        <v>2</v>
      </c>
    </row>
    <row r="11" spans="1:51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20</v>
      </c>
      <c r="F11" s="15">
        <f>SUM(E$5:E11)</f>
        <v>140</v>
      </c>
      <c r="G11" s="16">
        <f>INDEX(新属性投放!$L$6:$L$10,卡牌属性!D11)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6">
        <f t="shared" si="1"/>
        <v>1101001</v>
      </c>
      <c r="N11" s="31" t="s">
        <v>686</v>
      </c>
      <c r="O11" s="16">
        <f t="shared" si="2"/>
        <v>1</v>
      </c>
      <c r="P11" s="16">
        <f t="shared" si="3"/>
        <v>8</v>
      </c>
      <c r="Q11" s="16" t="s">
        <v>51</v>
      </c>
      <c r="R11" s="16">
        <f>ROUND(IF(O11=1,INDEX(新属性投放!$J$14:$J$33,卡牌属性!P11),INDEX(新属性投放!$J$41:$J$60,卡牌属性!P11))*INDEX($G$5:$G$42,L11)/SQRT(INDEX($I$5:$I$42,L11)),2)</f>
        <v>919.77</v>
      </c>
      <c r="S11" s="31" t="s">
        <v>190</v>
      </c>
      <c r="T11" s="16">
        <f>ROUND(IF(O11=1,INDEX(新属性投放!$K$14:$K$33,卡牌属性!P11),INDEX(新属性投放!$K$41:$K$60,卡牌属性!P11))*INDEX($G$5:$G$42,L11),2)</f>
        <v>445.51</v>
      </c>
      <c r="U11" s="31" t="s">
        <v>191</v>
      </c>
      <c r="V11" s="16">
        <f>ROUND(IF(O11=1,INDEX(新属性投放!$L$14:$L$33,卡牌属性!P11),INDEX(新属性投放!$L$41:$L$60,卡牌属性!P11))*INDEX($G$5:$G$42,L11)*SQRT(INDEX($I$5:$I$42,L11)),2)</f>
        <v>2805.31</v>
      </c>
      <c r="W11" s="31" t="s">
        <v>189</v>
      </c>
      <c r="X11" s="16">
        <f>ROUND(IF(O11=1,INDEX(新属性投放!$D$14:$D$33,卡牌属性!P11),INDEX(新属性投放!$D$41:$D$60,卡牌属性!P11))*INDEX($G$5:$G$42,L11)/SQRT(INDEX($I$5:$I$42,L11)),2)</f>
        <v>23</v>
      </c>
      <c r="Y11" s="31" t="s">
        <v>190</v>
      </c>
      <c r="Z11" s="16">
        <f>ROUND(IF(O11=1,INDEX(新属性投放!$E$14:$E$33,卡牌属性!P11),INDEX(新属性投放!$E$41:$E$60,卡牌属性!P11))*INDEX($G$5:$G$42,L11),2)</f>
        <v>11.5</v>
      </c>
      <c r="AA11" s="31" t="s">
        <v>191</v>
      </c>
      <c r="AB11" s="16">
        <f>ROUND(IF(O11=1,INDEX(新属性投放!$F$14:$F$33,卡牌属性!P11),INDEX(新属性投放!$F$41:$F$60,卡牌属性!P11))*INDEX($G$5:$G$42,L11)*SQRT(INDEX($I$5:$I$42,L11)),2)</f>
        <v>69</v>
      </c>
      <c r="AD11" s="16">
        <f t="shared" si="4"/>
        <v>230</v>
      </c>
      <c r="AE11" s="16">
        <f t="shared" si="5"/>
        <v>115</v>
      </c>
      <c r="AF11" s="16">
        <f t="shared" si="6"/>
        <v>690</v>
      </c>
      <c r="AH11" s="16">
        <f t="shared" si="8"/>
        <v>910</v>
      </c>
      <c r="AI11" s="16">
        <f t="shared" si="9"/>
        <v>454</v>
      </c>
      <c r="AJ11" s="16">
        <f t="shared" si="10"/>
        <v>2733</v>
      </c>
      <c r="AL11" t="s">
        <v>179</v>
      </c>
      <c r="AM11" s="22">
        <v>2</v>
      </c>
    </row>
    <row r="12" spans="1:51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20</v>
      </c>
      <c r="F12" s="15">
        <f>SUM(E$5:E12)</f>
        <v>160</v>
      </c>
      <c r="G12" s="16">
        <f>INDEX(新属性投放!$L$6:$L$10,卡牌属性!D12)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6">
        <f t="shared" si="1"/>
        <v>1101001</v>
      </c>
      <c r="N12" s="31" t="s">
        <v>686</v>
      </c>
      <c r="O12" s="16">
        <f t="shared" si="2"/>
        <v>1</v>
      </c>
      <c r="P12" s="16">
        <f t="shared" si="3"/>
        <v>9</v>
      </c>
      <c r="Q12" s="16" t="s">
        <v>51</v>
      </c>
      <c r="R12" s="16">
        <f>ROUND(IF(O12=1,INDEX(新属性投放!$J$14:$J$33,卡牌属性!P12),INDEX(新属性投放!$J$41:$J$60,卡牌属性!P12))*INDEX($G$5:$G$42,L12)/SQRT(INDEX($I$5:$I$42,L12)),2)</f>
        <v>1063.52</v>
      </c>
      <c r="S12" s="31" t="s">
        <v>190</v>
      </c>
      <c r="T12" s="16">
        <f>ROUND(IF(O12=1,INDEX(新属性投放!$K$14:$K$33,卡牌属性!P12),INDEX(新属性投放!$K$41:$K$60,卡牌属性!P12))*INDEX($G$5:$G$42,L12),2)</f>
        <v>517.96</v>
      </c>
      <c r="U12" s="31" t="s">
        <v>191</v>
      </c>
      <c r="V12" s="16">
        <f>ROUND(IF(O12=1,INDEX(新属性投放!$L$14:$L$33,卡牌属性!P12),INDEX(新属性投放!$L$41:$L$60,卡牌属性!P12))*INDEX($G$5:$G$42,L12)*SQRT(INDEX($I$5:$I$42,L12)),2)</f>
        <v>3236.56</v>
      </c>
      <c r="W12" s="31" t="s">
        <v>189</v>
      </c>
      <c r="X12" s="16">
        <f>ROUND(IF(O12=1,INDEX(新属性投放!$D$14:$D$33,卡牌属性!P12),INDEX(新属性投放!$D$41:$D$60,卡牌属性!P12))*INDEX($G$5:$G$42,L12)/SQRT(INDEX($I$5:$I$42,L12)),2)</f>
        <v>26.59</v>
      </c>
      <c r="Y12" s="31" t="s">
        <v>190</v>
      </c>
      <c r="Z12" s="16">
        <f>ROUND(IF(O12=1,INDEX(新属性投放!$E$14:$E$33,卡牌属性!P12),INDEX(新属性投放!$E$41:$E$60,卡牌属性!P12))*INDEX($G$5:$G$42,L12),2)</f>
        <v>13.29</v>
      </c>
      <c r="AA12" s="31" t="s">
        <v>191</v>
      </c>
      <c r="AB12" s="16">
        <f>ROUND(IF(O12=1,INDEX(新属性投放!$F$14:$F$33,卡牌属性!P12),INDEX(新属性投放!$F$41:$F$60,卡牌属性!P12))*INDEX($G$5:$G$42,L12)*SQRT(INDEX($I$5:$I$42,L12)),2)</f>
        <v>79.760000000000005</v>
      </c>
      <c r="AD12" s="16">
        <f t="shared" si="4"/>
        <v>265</v>
      </c>
      <c r="AE12" s="16">
        <f t="shared" si="5"/>
        <v>132</v>
      </c>
      <c r="AF12" s="16">
        <f t="shared" si="6"/>
        <v>797</v>
      </c>
      <c r="AH12" s="16">
        <f t="shared" si="8"/>
        <v>1175</v>
      </c>
      <c r="AI12" s="16">
        <f t="shared" si="9"/>
        <v>586</v>
      </c>
      <c r="AJ12" s="16">
        <f t="shared" si="10"/>
        <v>3530</v>
      </c>
      <c r="AL12" t="s">
        <v>153</v>
      </c>
      <c r="AM12" s="22">
        <v>4</v>
      </c>
    </row>
    <row r="13" spans="1:51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20</v>
      </c>
      <c r="F13" s="15">
        <f>SUM(E$5:E13)</f>
        <v>180</v>
      </c>
      <c r="G13" s="16">
        <f>INDEX(新属性投放!$L$6:$L$10,卡牌属性!D13)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6">
        <f t="shared" si="1"/>
        <v>1101001</v>
      </c>
      <c r="N13" s="31" t="s">
        <v>686</v>
      </c>
      <c r="O13" s="16">
        <f t="shared" si="2"/>
        <v>1</v>
      </c>
      <c r="P13" s="16">
        <f t="shared" si="3"/>
        <v>10</v>
      </c>
      <c r="Q13" s="16" t="s">
        <v>51</v>
      </c>
      <c r="R13" s="16">
        <f>ROUND(IF(O13=1,INDEX(新属性投放!$J$14:$J$33,卡牌属性!P13),INDEX(新属性投放!$J$41:$J$60,卡牌属性!P13))*INDEX($G$5:$G$42,L13)/SQRT(INDEX($I$5:$I$42,L13)),2)</f>
        <v>1229.81</v>
      </c>
      <c r="S13" s="31" t="s">
        <v>190</v>
      </c>
      <c r="T13" s="16">
        <f>ROUND(IF(O13=1,INDEX(新属性投放!$K$14:$K$33,卡牌属性!P13),INDEX(新属性投放!$K$41:$K$60,卡牌属性!P13))*INDEX($G$5:$G$42,L13),2)</f>
        <v>600.53</v>
      </c>
      <c r="U13" s="31" t="s">
        <v>191</v>
      </c>
      <c r="V13" s="16">
        <f>ROUND(IF(O13=1,INDEX(新属性投放!$L$14:$L$33,卡牌属性!P13),INDEX(新属性投放!$L$41:$L$60,卡牌属性!P13))*INDEX($G$5:$G$42,L13)*SQRT(INDEX($I$5:$I$42,L13)),2)</f>
        <v>3735.43</v>
      </c>
      <c r="W13" s="31" t="s">
        <v>189</v>
      </c>
      <c r="X13" s="16">
        <f>ROUND(IF(O13=1,INDEX(新属性投放!$D$14:$D$33,卡牌属性!P13),INDEX(新属性投放!$D$41:$D$60,卡牌属性!P13))*INDEX($G$5:$G$42,L13)/SQRT(INDEX($I$5:$I$42,L13)),2)</f>
        <v>30.75</v>
      </c>
      <c r="Y13" s="31" t="s">
        <v>190</v>
      </c>
      <c r="Z13" s="16">
        <f>ROUND(IF(O13=1,INDEX(新属性投放!$E$14:$E$33,卡牌属性!P13),INDEX(新属性投放!$E$41:$E$60,卡牌属性!P13))*INDEX($G$5:$G$42,L13),2)</f>
        <v>15.38</v>
      </c>
      <c r="AA13" s="31" t="s">
        <v>191</v>
      </c>
      <c r="AB13" s="16">
        <f>ROUND(IF(O13=1,INDEX(新属性投放!$F$14:$F$33,卡牌属性!P13),INDEX(新属性投放!$F$41:$F$60,卡牌属性!P13))*INDEX($G$5:$G$42,L13)*SQRT(INDEX($I$5:$I$42,L13)),2)</f>
        <v>92.25</v>
      </c>
      <c r="AD13" s="16">
        <f t="shared" si="4"/>
        <v>307</v>
      </c>
      <c r="AE13" s="16">
        <f t="shared" si="5"/>
        <v>153</v>
      </c>
      <c r="AF13" s="16">
        <f t="shared" si="6"/>
        <v>922</v>
      </c>
      <c r="AH13" s="16">
        <f t="shared" si="8"/>
        <v>1482</v>
      </c>
      <c r="AI13" s="16">
        <f t="shared" si="9"/>
        <v>739</v>
      </c>
      <c r="AJ13" s="16">
        <f t="shared" si="10"/>
        <v>4452</v>
      </c>
      <c r="AL13" t="s">
        <v>151</v>
      </c>
      <c r="AM13" s="22">
        <v>4</v>
      </c>
    </row>
    <row r="14" spans="1:51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20</v>
      </c>
      <c r="F14" s="15">
        <f>SUM(E$5:E14)</f>
        <v>200</v>
      </c>
      <c r="G14" s="16">
        <f>INDEX(新属性投放!$L$6:$L$10,卡牌属性!D14)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6">
        <f t="shared" si="1"/>
        <v>1101001</v>
      </c>
      <c r="N14" s="31" t="s">
        <v>686</v>
      </c>
      <c r="O14" s="16">
        <f t="shared" si="2"/>
        <v>1</v>
      </c>
      <c r="P14" s="16">
        <f t="shared" si="3"/>
        <v>11</v>
      </c>
      <c r="Q14" s="16" t="s">
        <v>51</v>
      </c>
      <c r="R14" s="16">
        <f>ROUND(IF(O14=1,INDEX(新属性投放!$J$14:$J$33,卡牌属性!P14),INDEX(新属性投放!$J$41:$J$60,卡牌属性!P14))*INDEX($G$5:$G$42,L14)/SQRT(INDEX($I$5:$I$42,L14)),2)</f>
        <v>1421.52</v>
      </c>
      <c r="S14" s="31" t="s">
        <v>190</v>
      </c>
      <c r="T14" s="16">
        <f>ROUND(IF(O14=1,INDEX(新属性投放!$K$14:$K$33,卡牌属性!P14),INDEX(新属性投放!$K$41:$K$60,卡牌属性!P14))*INDEX($G$5:$G$42,L14),2)</f>
        <v>696.96</v>
      </c>
      <c r="U14" s="31" t="s">
        <v>191</v>
      </c>
      <c r="V14" s="16">
        <f>ROUND(IF(O14=1,INDEX(新属性投放!$L$14:$L$33,卡牌属性!P14),INDEX(新属性投放!$L$41:$L$60,卡牌属性!P14))*INDEX($G$5:$G$42,L14)*SQRT(INDEX($I$5:$I$42,L14)),2)</f>
        <v>4310.55</v>
      </c>
      <c r="W14" s="31" t="s">
        <v>189</v>
      </c>
      <c r="X14" s="16">
        <f>ROUND(IF(O14=1,INDEX(新属性投放!$D$14:$D$33,卡牌属性!P14),INDEX(新属性投放!$D$41:$D$60,卡牌属性!P14))*INDEX($G$5:$G$42,L14)/SQRT(INDEX($I$5:$I$42,L14)),2)</f>
        <v>35.54</v>
      </c>
      <c r="Y14" s="31" t="s">
        <v>190</v>
      </c>
      <c r="Z14" s="16">
        <f>ROUND(IF(O14=1,INDEX(新属性投放!$E$14:$E$33,卡牌属性!P14),INDEX(新属性投放!$E$41:$E$60,卡牌属性!P14))*INDEX($G$5:$G$42,L14),2)</f>
        <v>17.77</v>
      </c>
      <c r="AA14" s="31" t="s">
        <v>191</v>
      </c>
      <c r="AB14" s="16">
        <f>ROUND(IF(O14=1,INDEX(新属性投放!$F$14:$F$33,卡牌属性!P14),INDEX(新属性投放!$F$41:$F$60,卡牌属性!P14))*INDEX($G$5:$G$42,L14)*SQRT(INDEX($I$5:$I$42,L14)),2)</f>
        <v>106.61</v>
      </c>
      <c r="AD14" s="16">
        <f t="shared" si="4"/>
        <v>355</v>
      </c>
      <c r="AE14" s="16">
        <f t="shared" si="5"/>
        <v>177</v>
      </c>
      <c r="AF14" s="16">
        <f t="shared" si="6"/>
        <v>1066</v>
      </c>
      <c r="AH14" s="16">
        <f t="shared" si="8"/>
        <v>1837</v>
      </c>
      <c r="AI14" s="16">
        <f t="shared" si="9"/>
        <v>916</v>
      </c>
      <c r="AJ14" s="16">
        <f t="shared" si="10"/>
        <v>5518</v>
      </c>
      <c r="AL14" t="s">
        <v>149</v>
      </c>
      <c r="AM14" s="22">
        <v>4</v>
      </c>
    </row>
    <row r="15" spans="1:51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20</v>
      </c>
      <c r="F15" s="15">
        <f>SUM(E$5:E15)</f>
        <v>220</v>
      </c>
      <c r="G15" s="16">
        <f>INDEX(新属性投放!$L$6:$L$10,卡牌属性!D15)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6">
        <f t="shared" si="1"/>
        <v>1101001</v>
      </c>
      <c r="N15" s="31" t="s">
        <v>686</v>
      </c>
      <c r="O15" s="16">
        <f t="shared" si="2"/>
        <v>1</v>
      </c>
      <c r="P15" s="16">
        <f t="shared" si="3"/>
        <v>12</v>
      </c>
      <c r="Q15" s="16" t="s">
        <v>51</v>
      </c>
      <c r="R15" s="16">
        <f>ROUND(IF(O15=1,INDEX(新属性投放!$J$14:$J$33,卡牌属性!P15),INDEX(新属性投放!$J$41:$J$60,卡牌属性!P15))*INDEX($G$5:$G$42,L15)/SQRT(INDEX($I$5:$I$42,L15)),2)</f>
        <v>1644.04</v>
      </c>
      <c r="S15" s="31" t="s">
        <v>190</v>
      </c>
      <c r="T15" s="16">
        <f>ROUND(IF(O15=1,INDEX(新属性投放!$K$14:$K$33,卡牌属性!P15),INDEX(新属性投放!$K$41:$K$60,卡牌属性!P15))*INDEX($G$5:$G$42,L15),2)</f>
        <v>807.65</v>
      </c>
      <c r="U15" s="31" t="s">
        <v>191</v>
      </c>
      <c r="V15" s="16">
        <f>ROUND(IF(O15=1,INDEX(新属性投放!$L$14:$L$33,卡牌属性!P15),INDEX(新属性投放!$L$41:$L$60,卡牌属性!P15))*INDEX($G$5:$G$42,L15)*SQRT(INDEX($I$5:$I$42,L15)),2)</f>
        <v>4978.12</v>
      </c>
      <c r="W15" s="31" t="s">
        <v>189</v>
      </c>
      <c r="X15" s="16">
        <f>ROUND(IF(O15=1,INDEX(新属性投放!$D$14:$D$33,卡牌属性!P15),INDEX(新属性投放!$D$41:$D$60,卡牌属性!P15))*INDEX($G$5:$G$42,L15)/SQRT(INDEX($I$5:$I$42,L15)),2)</f>
        <v>41.1</v>
      </c>
      <c r="Y15" s="31" t="s">
        <v>190</v>
      </c>
      <c r="Z15" s="16">
        <f>ROUND(IF(O15=1,INDEX(新属性投放!$E$14:$E$33,卡牌属性!P15),INDEX(新属性投放!$E$41:$E$60,卡牌属性!P15))*INDEX($G$5:$G$42,L15),2)</f>
        <v>20.55</v>
      </c>
      <c r="AA15" s="31" t="s">
        <v>191</v>
      </c>
      <c r="AB15" s="16">
        <f>ROUND(IF(O15=1,INDEX(新属性投放!$F$14:$F$33,卡牌属性!P15),INDEX(新属性投放!$F$41:$F$60,卡牌属性!P15))*INDEX($G$5:$G$42,L15)*SQRT(INDEX($I$5:$I$42,L15)),2)</f>
        <v>123.3</v>
      </c>
      <c r="AD15" s="16">
        <f t="shared" si="4"/>
        <v>411</v>
      </c>
      <c r="AE15" s="16">
        <f t="shared" si="5"/>
        <v>205</v>
      </c>
      <c r="AF15" s="16">
        <f t="shared" si="6"/>
        <v>1233</v>
      </c>
      <c r="AH15" s="16">
        <f t="shared" si="8"/>
        <v>2248</v>
      </c>
      <c r="AI15" s="16">
        <f t="shared" si="9"/>
        <v>1121</v>
      </c>
      <c r="AJ15" s="16">
        <f t="shared" si="10"/>
        <v>6751</v>
      </c>
      <c r="AL15" t="s">
        <v>173</v>
      </c>
      <c r="AM15" s="22">
        <v>4</v>
      </c>
    </row>
    <row r="16" spans="1:51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20</v>
      </c>
      <c r="F16" s="15">
        <f>SUM(E$5:E16)</f>
        <v>240</v>
      </c>
      <c r="G16" s="16">
        <f>INDEX(新属性投放!$L$6:$L$10,卡牌属性!D16)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6">
        <f t="shared" si="1"/>
        <v>1101001</v>
      </c>
      <c r="N16" s="31" t="s">
        <v>686</v>
      </c>
      <c r="O16" s="16">
        <f t="shared" si="2"/>
        <v>1</v>
      </c>
      <c r="P16" s="16">
        <f t="shared" si="3"/>
        <v>13</v>
      </c>
      <c r="Q16" s="16" t="s">
        <v>51</v>
      </c>
      <c r="R16" s="16">
        <f>ROUND(IF(O16=1,INDEX(新属性投放!$J$14:$J$33,卡牌属性!P16),INDEX(新属性投放!$J$41:$J$60,卡牌属性!P16))*INDEX($G$5:$G$42,L16)/SQRT(INDEX($I$5:$I$42,L16)),2)</f>
        <v>1901.3</v>
      </c>
      <c r="S16" s="31" t="s">
        <v>190</v>
      </c>
      <c r="T16" s="16">
        <f>ROUND(IF(O16=1,INDEX(新属性投放!$K$14:$K$33,卡牌属性!P16),INDEX(新属性投放!$K$41:$K$60,卡牌属性!P16))*INDEX($G$5:$G$42,L16),2)</f>
        <v>935.7</v>
      </c>
      <c r="U16" s="31" t="s">
        <v>191</v>
      </c>
      <c r="V16" s="16">
        <f>ROUND(IF(O16=1,INDEX(新属性投放!$L$14:$L$33,卡牌属性!P16),INDEX(新属性投放!$L$41:$L$60,卡牌属性!P16))*INDEX($G$5:$G$42,L16)*SQRT(INDEX($I$5:$I$42,L16)),2)</f>
        <v>5749.89</v>
      </c>
      <c r="W16" s="31" t="s">
        <v>189</v>
      </c>
      <c r="X16" s="16">
        <f>ROUND(IF(O16=1,INDEX(新属性投放!$D$14:$D$33,卡牌属性!P16),INDEX(新属性投放!$D$41:$D$60,卡牌属性!P16))*INDEX($G$5:$G$42,L16)/SQRT(INDEX($I$5:$I$42,L16)),2)</f>
        <v>47.53</v>
      </c>
      <c r="Y16" s="31" t="s">
        <v>190</v>
      </c>
      <c r="Z16" s="16">
        <f>ROUND(IF(O16=1,INDEX(新属性投放!$E$14:$E$33,卡牌属性!P16),INDEX(新属性投放!$E$41:$E$60,卡牌属性!P16))*INDEX($G$5:$G$42,L16),2)</f>
        <v>23.76</v>
      </c>
      <c r="AA16" s="31" t="s">
        <v>191</v>
      </c>
      <c r="AB16" s="16">
        <f>ROUND(IF(O16=1,INDEX(新属性投放!$F$14:$F$33,卡牌属性!P16),INDEX(新属性投放!$F$41:$F$60,卡牌属性!P16))*INDEX($G$5:$G$42,L16)*SQRT(INDEX($I$5:$I$42,L16)),2)</f>
        <v>142.59</v>
      </c>
      <c r="AD16" s="16">
        <f t="shared" si="4"/>
        <v>475</v>
      </c>
      <c r="AE16" s="16">
        <f t="shared" si="5"/>
        <v>237</v>
      </c>
      <c r="AF16" s="16">
        <f t="shared" si="6"/>
        <v>1425</v>
      </c>
      <c r="AH16" s="16">
        <f t="shared" si="8"/>
        <v>2723</v>
      </c>
      <c r="AI16" s="16">
        <f t="shared" si="9"/>
        <v>1358</v>
      </c>
      <c r="AJ16" s="16">
        <f t="shared" si="10"/>
        <v>8176</v>
      </c>
      <c r="AL16" t="s">
        <v>162</v>
      </c>
      <c r="AM16" s="22">
        <v>4</v>
      </c>
    </row>
    <row r="17" spans="1:39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20</v>
      </c>
      <c r="F17" s="15">
        <f>SUM(E$5:E17)</f>
        <v>260</v>
      </c>
      <c r="G17" s="16">
        <f>INDEX(新属性投放!$L$6:$L$10,卡牌属性!D17)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6">
        <f t="shared" si="1"/>
        <v>1101001</v>
      </c>
      <c r="N17" s="31" t="s">
        <v>686</v>
      </c>
      <c r="O17" s="16">
        <f t="shared" si="2"/>
        <v>1</v>
      </c>
      <c r="P17" s="16">
        <f t="shared" si="3"/>
        <v>14</v>
      </c>
      <c r="Q17" s="16" t="s">
        <v>51</v>
      </c>
      <c r="R17" s="16">
        <f>ROUND(IF(O17=1,INDEX(新属性投放!$J$14:$J$33,卡牌属性!P17),INDEX(新属性投放!$J$41:$J$60,卡牌属性!P17))*INDEX($G$5:$G$42,L17)/SQRT(INDEX($I$5:$I$42,L17)),2)</f>
        <v>2198.7399999999998</v>
      </c>
      <c r="S17" s="31" t="s">
        <v>190</v>
      </c>
      <c r="T17" s="16">
        <f>ROUND(IF(O17=1,INDEX(新属性投放!$K$14:$K$33,卡牌属性!P17),INDEX(新属性投放!$K$41:$K$60,卡牌属性!P17))*INDEX($G$5:$G$42,L17),2)</f>
        <v>1084.42</v>
      </c>
      <c r="U17" s="31" t="s">
        <v>191</v>
      </c>
      <c r="V17" s="16">
        <f>ROUND(IF(O17=1,INDEX(新属性投放!$L$14:$L$33,卡牌属性!P17),INDEX(新属性投放!$L$41:$L$60,卡牌属性!P17))*INDEX($G$5:$G$42,L17)*SQRT(INDEX($I$5:$I$42,L17)),2)</f>
        <v>6642.23</v>
      </c>
      <c r="W17" s="31" t="s">
        <v>189</v>
      </c>
      <c r="X17" s="16">
        <f>ROUND(IF(O17=1,INDEX(新属性投放!$D$14:$D$33,卡牌属性!P17),INDEX(新属性投放!$D$41:$D$60,卡牌属性!P17))*INDEX($G$5:$G$42,L17)/SQRT(INDEX($I$5:$I$42,L17)),2)</f>
        <v>54.97</v>
      </c>
      <c r="Y17" s="31" t="s">
        <v>190</v>
      </c>
      <c r="Z17" s="16">
        <f>ROUND(IF(O17=1,INDEX(新属性投放!$E$14:$E$33,卡牌属性!P17),INDEX(新属性投放!$E$41:$E$60,卡牌属性!P17))*INDEX($G$5:$G$42,L17),2)</f>
        <v>27.49</v>
      </c>
      <c r="AA17" s="31" t="s">
        <v>191</v>
      </c>
      <c r="AB17" s="16">
        <f>ROUND(IF(O17=1,INDEX(新属性投放!$F$14:$F$33,卡牌属性!P17),INDEX(新属性投放!$F$41:$F$60,卡牌属性!P17))*INDEX($G$5:$G$42,L17)*SQRT(INDEX($I$5:$I$42,L17)),2)</f>
        <v>164.91</v>
      </c>
      <c r="AD17" s="16">
        <f t="shared" si="4"/>
        <v>549</v>
      </c>
      <c r="AE17" s="16">
        <f t="shared" si="5"/>
        <v>274</v>
      </c>
      <c r="AF17" s="16">
        <f t="shared" si="6"/>
        <v>1649</v>
      </c>
      <c r="AH17" s="16">
        <f t="shared" si="8"/>
        <v>3272</v>
      </c>
      <c r="AI17" s="16">
        <f t="shared" si="9"/>
        <v>1632</v>
      </c>
      <c r="AJ17" s="16">
        <f t="shared" si="10"/>
        <v>9825</v>
      </c>
      <c r="AL17" t="s">
        <v>166</v>
      </c>
      <c r="AM17" s="22">
        <v>4</v>
      </c>
    </row>
    <row r="18" spans="1:39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20</v>
      </c>
      <c r="F18" s="15">
        <f>SUM(E$5:E18)</f>
        <v>280</v>
      </c>
      <c r="G18" s="16">
        <f>INDEX(新属性投放!$L$6:$L$10,卡牌属性!D18)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6">
        <f t="shared" si="1"/>
        <v>1101001</v>
      </c>
      <c r="N18" s="31" t="s">
        <v>686</v>
      </c>
      <c r="O18" s="16">
        <f t="shared" si="2"/>
        <v>1</v>
      </c>
      <c r="P18" s="16">
        <f t="shared" si="3"/>
        <v>15</v>
      </c>
      <c r="Q18" s="16" t="s">
        <v>51</v>
      </c>
      <c r="R18" s="16">
        <f>ROUND(IF(O18=1,INDEX(新属性投放!$J$14:$J$33,卡牌属性!P18),INDEX(新属性投放!$J$41:$J$60,卡牌属性!P18))*INDEX($G$5:$G$42,L18)/SQRT(INDEX($I$5:$I$42,L18)),2)</f>
        <v>2542.59</v>
      </c>
      <c r="S18" s="31" t="s">
        <v>190</v>
      </c>
      <c r="T18" s="16">
        <f>ROUND(IF(O18=1,INDEX(新属性投放!$K$14:$K$33,卡牌属性!P18),INDEX(新属性投放!$K$41:$K$60,卡牌属性!P18))*INDEX($G$5:$G$42,L18),2)</f>
        <v>1256.3499999999999</v>
      </c>
      <c r="U18" s="31" t="s">
        <v>191</v>
      </c>
      <c r="V18" s="16">
        <f>ROUND(IF(O18=1,INDEX(新属性投放!$L$14:$L$33,卡牌属性!P18),INDEX(新属性投放!$L$41:$L$60,卡牌属性!P18))*INDEX($G$5:$G$42,L18)*SQRT(INDEX($I$5:$I$42,L18)),2)</f>
        <v>7673.78</v>
      </c>
      <c r="W18" s="31" t="s">
        <v>189</v>
      </c>
      <c r="X18" s="16">
        <f>ROUND(IF(O18=1,INDEX(新属性投放!$D$14:$D$33,卡牌属性!P18),INDEX(新属性投放!$D$41:$D$60,卡牌属性!P18))*INDEX($G$5:$G$42,L18)/SQRT(INDEX($I$5:$I$42,L18)),2)</f>
        <v>63.56</v>
      </c>
      <c r="Y18" s="31" t="s">
        <v>190</v>
      </c>
      <c r="Z18" s="16">
        <f>ROUND(IF(O18=1,INDEX(新属性投放!$E$14:$E$33,卡牌属性!P18),INDEX(新属性投放!$E$41:$E$60,卡牌属性!P18))*INDEX($G$5:$G$42,L18),2)</f>
        <v>31.78</v>
      </c>
      <c r="AA18" s="31" t="s">
        <v>191</v>
      </c>
      <c r="AB18" s="16">
        <f>ROUND(IF(O18=1,INDEX(新属性投放!$F$14:$F$33,卡牌属性!P18),INDEX(新属性投放!$F$41:$F$60,卡牌属性!P18))*INDEX($G$5:$G$42,L18)*SQRT(INDEX($I$5:$I$42,L18)),2)</f>
        <v>190.68</v>
      </c>
      <c r="AD18" s="16">
        <f t="shared" si="4"/>
        <v>635</v>
      </c>
      <c r="AE18" s="16">
        <f t="shared" si="5"/>
        <v>317</v>
      </c>
      <c r="AF18" s="16">
        <f t="shared" si="6"/>
        <v>1906</v>
      </c>
      <c r="AH18" s="16">
        <f t="shared" si="8"/>
        <v>3907</v>
      </c>
      <c r="AI18" s="16">
        <f t="shared" si="9"/>
        <v>1949</v>
      </c>
      <c r="AJ18" s="16">
        <f t="shared" si="10"/>
        <v>11731</v>
      </c>
      <c r="AL18" t="s">
        <v>155</v>
      </c>
      <c r="AM18" s="22">
        <v>4</v>
      </c>
    </row>
    <row r="19" spans="1:39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20</v>
      </c>
      <c r="F19" s="15">
        <f>SUM(E$5:E19)</f>
        <v>300</v>
      </c>
      <c r="G19" s="16">
        <f>INDEX(新属性投放!$L$6:$L$10,卡牌属性!D19)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6">
        <f t="shared" si="1"/>
        <v>1101001</v>
      </c>
      <c r="N19" s="31" t="s">
        <v>686</v>
      </c>
      <c r="O19" s="16">
        <f t="shared" si="2"/>
        <v>1</v>
      </c>
      <c r="P19" s="16">
        <f t="shared" si="3"/>
        <v>16</v>
      </c>
      <c r="Q19" s="16" t="s">
        <v>51</v>
      </c>
      <c r="R19" s="16">
        <f>ROUND(IF(O19=1,INDEX(新属性投放!$J$14:$J$33,卡牌属性!P19),INDEX(新属性投放!$J$41:$J$60,卡牌属性!P19))*INDEX($G$5:$G$42,L19)/SQRT(INDEX($I$5:$I$42,L19)),2)</f>
        <v>2939.75</v>
      </c>
      <c r="S19" s="31" t="s">
        <v>190</v>
      </c>
      <c r="T19" s="16">
        <f>ROUND(IF(O19=1,INDEX(新属性投放!$K$14:$K$33,卡牌属性!P19),INDEX(新属性投放!$K$41:$K$60,卡牌属性!P19))*INDEX($G$5:$G$42,L19),2)</f>
        <v>1455.5</v>
      </c>
      <c r="U19" s="31" t="s">
        <v>191</v>
      </c>
      <c r="V19" s="16">
        <f>ROUND(IF(O19=1,INDEX(新属性投放!$L$14:$L$33,卡牌属性!P19),INDEX(新属性投放!$L$41:$L$60,卡牌属性!P19))*INDEX($G$5:$G$42,L19)*SQRT(INDEX($I$5:$I$42,L19)),2)</f>
        <v>8865.24</v>
      </c>
      <c r="W19" s="31" t="s">
        <v>189</v>
      </c>
      <c r="X19" s="16">
        <f>ROUND(IF(O19=1,INDEX(新属性投放!$D$14:$D$33,卡牌属性!P19),INDEX(新属性投放!$D$41:$D$60,卡牌属性!P19))*INDEX($G$5:$G$42,L19)/SQRT(INDEX($I$5:$I$42,L19)),2)</f>
        <v>73.5</v>
      </c>
      <c r="Y19" s="31" t="s">
        <v>190</v>
      </c>
      <c r="Z19" s="16">
        <f>ROUND(IF(O19=1,INDEX(新属性投放!$E$14:$E$33,卡牌属性!P19),INDEX(新属性投放!$E$41:$E$60,卡牌属性!P19))*INDEX($G$5:$G$42,L19),2)</f>
        <v>36.75</v>
      </c>
      <c r="AA19" s="31" t="s">
        <v>191</v>
      </c>
      <c r="AB19" s="16">
        <f>ROUND(IF(O19=1,INDEX(新属性投放!$F$14:$F$33,卡牌属性!P19),INDEX(新属性投放!$F$41:$F$60,卡牌属性!P19))*INDEX($G$5:$G$42,L19)*SQRT(INDEX($I$5:$I$42,L19)),2)</f>
        <v>220.49</v>
      </c>
      <c r="AD19" s="16">
        <f t="shared" si="4"/>
        <v>735</v>
      </c>
      <c r="AE19" s="16">
        <f t="shared" si="5"/>
        <v>367</v>
      </c>
      <c r="AF19" s="16">
        <f t="shared" si="6"/>
        <v>2204</v>
      </c>
      <c r="AH19" s="16">
        <f t="shared" si="8"/>
        <v>4642</v>
      </c>
      <c r="AI19" s="16">
        <f t="shared" si="9"/>
        <v>2316</v>
      </c>
      <c r="AJ19" s="16">
        <f t="shared" si="10"/>
        <v>13935</v>
      </c>
      <c r="AL19" t="s">
        <v>150</v>
      </c>
      <c r="AM19" s="22">
        <v>4</v>
      </c>
    </row>
    <row r="20" spans="1:39" ht="16.5" x14ac:dyDescent="0.2">
      <c r="A20" s="15">
        <v>1101041</v>
      </c>
      <c r="B20" s="15" t="s">
        <v>881</v>
      </c>
      <c r="C20" s="15">
        <v>1</v>
      </c>
      <c r="D20" s="15">
        <v>3</v>
      </c>
      <c r="E20" s="15">
        <f>INDEX(新属性投放!$E$7:$E$8,卡牌属性!C20)</f>
        <v>20</v>
      </c>
      <c r="F20" s="15">
        <f>SUM(E$5:E20)</f>
        <v>320</v>
      </c>
      <c r="G20" s="16">
        <f>INDEX(新属性投放!$L$6:$L$10,卡牌属性!D20)</f>
        <v>1.1499999999999999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6">
        <f t="shared" si="1"/>
        <v>1101001</v>
      </c>
      <c r="N20" s="31" t="s">
        <v>686</v>
      </c>
      <c r="O20" s="16">
        <f t="shared" si="2"/>
        <v>1</v>
      </c>
      <c r="P20" s="16">
        <f t="shared" si="3"/>
        <v>17</v>
      </c>
      <c r="Q20" s="16" t="s">
        <v>51</v>
      </c>
      <c r="R20" s="16">
        <f>ROUND(IF(O20=1,INDEX(新属性投放!$J$14:$J$33,卡牌属性!P20),INDEX(新属性投放!$J$41:$J$60,卡牌属性!P20))*INDEX($G$5:$G$42,L20)/SQRT(INDEX($I$5:$I$42,L20)),2)</f>
        <v>3399.23</v>
      </c>
      <c r="S20" s="31" t="s">
        <v>190</v>
      </c>
      <c r="T20" s="16">
        <f>ROUND(IF(O20=1,INDEX(新属性投放!$K$14:$K$33,卡牌属性!P20),INDEX(新属性投放!$K$41:$K$60,卡牌属性!P20))*INDEX($G$5:$G$42,L20),2)</f>
        <v>1685.24</v>
      </c>
      <c r="U20" s="31" t="s">
        <v>191</v>
      </c>
      <c r="V20" s="16">
        <f>ROUND(IF(O20=1,INDEX(新属性投放!$L$14:$L$33,卡牌属性!P20),INDEX(新属性投放!$L$41:$L$60,卡牌属性!P20))*INDEX($G$5:$G$42,L20)*SQRT(INDEX($I$5:$I$42,L20)),2)</f>
        <v>10243.68</v>
      </c>
      <c r="W20" s="31" t="s">
        <v>189</v>
      </c>
      <c r="X20" s="16">
        <f>ROUND(IF(O20=1,INDEX(新属性投放!$D$14:$D$33,卡牌属性!P20),INDEX(新属性投放!$D$41:$D$60,卡牌属性!P20))*INDEX($G$5:$G$42,L20)/SQRT(INDEX($I$5:$I$42,L20)),2)</f>
        <v>84.99</v>
      </c>
      <c r="Y20" s="31" t="s">
        <v>190</v>
      </c>
      <c r="Z20" s="16">
        <f>ROUND(IF(O20=1,INDEX(新属性投放!$E$14:$E$33,卡牌属性!P20),INDEX(新属性投放!$E$41:$E$60,卡牌属性!P20))*INDEX($G$5:$G$42,L20),2)</f>
        <v>42.49</v>
      </c>
      <c r="AA20" s="31" t="s">
        <v>191</v>
      </c>
      <c r="AB20" s="16">
        <f>ROUND(IF(O20=1,INDEX(新属性投放!$F$14:$F$33,卡牌属性!P20),INDEX(新属性投放!$F$41:$F$60,卡牌属性!P20))*INDEX($G$5:$G$42,L20)*SQRT(INDEX($I$5:$I$42,L20)),2)</f>
        <v>254.96</v>
      </c>
      <c r="AD20" s="16">
        <f t="shared" si="4"/>
        <v>849</v>
      </c>
      <c r="AE20" s="16">
        <f t="shared" si="5"/>
        <v>424</v>
      </c>
      <c r="AF20" s="16">
        <f t="shared" si="6"/>
        <v>2549</v>
      </c>
      <c r="AH20" s="16">
        <f t="shared" si="8"/>
        <v>5491</v>
      </c>
      <c r="AI20" s="16">
        <f t="shared" si="9"/>
        <v>2740</v>
      </c>
      <c r="AJ20" s="16">
        <f t="shared" si="10"/>
        <v>16484</v>
      </c>
      <c r="AL20" t="s">
        <v>152</v>
      </c>
      <c r="AM20" s="22">
        <v>4</v>
      </c>
    </row>
    <row r="21" spans="1:39" ht="16.5" x14ac:dyDescent="0.2">
      <c r="A21" s="15">
        <v>1102001</v>
      </c>
      <c r="B21" s="15" t="s">
        <v>162</v>
      </c>
      <c r="C21" s="15">
        <v>2</v>
      </c>
      <c r="D21" s="15">
        <v>5</v>
      </c>
      <c r="E21" s="15">
        <f>INDEX(新属性投放!$E$7:$E$8,卡牌属性!C21)</f>
        <v>20</v>
      </c>
      <c r="F21" s="15">
        <f>SUM(E$5:E21)</f>
        <v>340</v>
      </c>
      <c r="G21" s="16">
        <f>INDEX(新属性投放!$L$6:$L$10,卡牌属性!D21)</f>
        <v>1.5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6">
        <f t="shared" si="1"/>
        <v>1101001</v>
      </c>
      <c r="N21" s="31" t="s">
        <v>686</v>
      </c>
      <c r="O21" s="16">
        <f t="shared" si="2"/>
        <v>1</v>
      </c>
      <c r="P21" s="16">
        <f t="shared" si="3"/>
        <v>18</v>
      </c>
      <c r="Q21" s="16" t="s">
        <v>51</v>
      </c>
      <c r="R21" s="16">
        <f>ROUND(IF(O21=1,INDEX(新属性投放!$J$14:$J$33,卡牌属性!P21),INDEX(新属性投放!$J$41:$J$60,卡牌属性!P21))*INDEX($G$5:$G$42,L21)/SQRT(INDEX($I$5:$I$42,L21)),2)</f>
        <v>3929.95</v>
      </c>
      <c r="S21" s="31" t="s">
        <v>190</v>
      </c>
      <c r="T21" s="16">
        <f>ROUND(IF(O21=1,INDEX(新属性投放!$K$14:$K$33,卡牌属性!P21),INDEX(新属性投放!$K$41:$K$60,卡牌属性!P21))*INDEX($G$5:$G$42,L21),2)</f>
        <v>1950.6</v>
      </c>
      <c r="U21" s="31" t="s">
        <v>191</v>
      </c>
      <c r="V21" s="16">
        <f>ROUND(IF(O21=1,INDEX(新属性投放!$L$14:$L$33,卡牌属性!P21),INDEX(新属性投放!$L$41:$L$60,卡牌属性!P21))*INDEX($G$5:$G$42,L21)*SQRT(INDEX($I$5:$I$42,L21)),2)</f>
        <v>11835.86</v>
      </c>
      <c r="W21" s="31" t="s">
        <v>189</v>
      </c>
      <c r="X21" s="16">
        <f>ROUND(IF(O21=1,INDEX(新属性投放!$D$14:$D$33,卡牌属性!P21),INDEX(新属性投放!$D$41:$D$60,卡牌属性!P21))*INDEX($G$5:$G$42,L21)/SQRT(INDEX($I$5:$I$42,L21)),2)</f>
        <v>98.24</v>
      </c>
      <c r="Y21" s="31" t="s">
        <v>190</v>
      </c>
      <c r="Z21" s="16">
        <f>ROUND(IF(O21=1,INDEX(新属性投放!$E$14:$E$33,卡牌属性!P21),INDEX(新属性投放!$E$41:$E$60,卡牌属性!P21))*INDEX($G$5:$G$42,L21),2)</f>
        <v>49.12</v>
      </c>
      <c r="AA21" s="31" t="s">
        <v>191</v>
      </c>
      <c r="AB21" s="16">
        <f>ROUND(IF(O21=1,INDEX(新属性投放!$F$14:$F$33,卡牌属性!P21),INDEX(新属性投放!$F$41:$F$60,卡牌属性!P21))*INDEX($G$5:$G$42,L21)*SQRT(INDEX($I$5:$I$42,L21)),2)</f>
        <v>294.73</v>
      </c>
      <c r="AD21" s="16">
        <f t="shared" si="4"/>
        <v>982</v>
      </c>
      <c r="AE21" s="16">
        <f t="shared" si="5"/>
        <v>491</v>
      </c>
      <c r="AF21" s="16">
        <f t="shared" si="6"/>
        <v>2947</v>
      </c>
      <c r="AH21" s="16">
        <f t="shared" si="8"/>
        <v>6473</v>
      </c>
      <c r="AI21" s="16">
        <f t="shared" si="9"/>
        <v>3231</v>
      </c>
      <c r="AJ21" s="16">
        <f t="shared" si="10"/>
        <v>19431</v>
      </c>
      <c r="AL21" t="s">
        <v>175</v>
      </c>
      <c r="AM21" s="22">
        <v>4</v>
      </c>
    </row>
    <row r="22" spans="1:39" ht="16.5" x14ac:dyDescent="0.2">
      <c r="A22" s="15">
        <v>1102002</v>
      </c>
      <c r="B22" s="15" t="s">
        <v>163</v>
      </c>
      <c r="C22" s="15">
        <v>2</v>
      </c>
      <c r="D22" s="15">
        <v>3</v>
      </c>
      <c r="E22" s="15">
        <f>INDEX(新属性投放!$E$7:$E$8,卡牌属性!C22)</f>
        <v>20</v>
      </c>
      <c r="F22" s="15">
        <f>SUM(E$5:E22)</f>
        <v>360</v>
      </c>
      <c r="G22" s="16">
        <f>INDEX(新属性投放!$L$6:$L$10,卡牌属性!D22)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6">
        <f t="shared" si="1"/>
        <v>1101001</v>
      </c>
      <c r="N22" s="31" t="s">
        <v>686</v>
      </c>
      <c r="O22" s="16">
        <f t="shared" si="2"/>
        <v>1</v>
      </c>
      <c r="P22" s="16">
        <f t="shared" si="3"/>
        <v>19</v>
      </c>
      <c r="Q22" s="16" t="s">
        <v>51</v>
      </c>
      <c r="R22" s="16">
        <f>ROUND(IF(O22=1,INDEX(新属性投放!$J$14:$J$33,卡牌属性!P22),INDEX(新属性投放!$J$41:$J$60,卡牌属性!P22))*INDEX($G$5:$G$42,L22)/SQRT(INDEX($I$5:$I$42,L22)),2)</f>
        <v>4544.2299999999996</v>
      </c>
      <c r="S22" s="31" t="s">
        <v>190</v>
      </c>
      <c r="T22" s="16">
        <f>ROUND(IF(O22=1,INDEX(新属性投放!$K$14:$K$33,卡牌属性!P22),INDEX(新属性投放!$K$41:$K$60,卡牌属性!P22))*INDEX($G$5:$G$42,L22),2)</f>
        <v>2257.16</v>
      </c>
      <c r="U22" s="31" t="s">
        <v>191</v>
      </c>
      <c r="V22" s="16">
        <f>ROUND(IF(O22=1,INDEX(新属性投放!$L$14:$L$33,卡牌属性!P22),INDEX(新属性投放!$L$41:$L$60,卡牌属性!P22))*INDEX($G$5:$G$42,L22)*SQRT(INDEX($I$5:$I$42,L22)),2)</f>
        <v>13678.68</v>
      </c>
      <c r="W22" s="31" t="s">
        <v>189</v>
      </c>
      <c r="X22" s="16">
        <f>ROUND(IF(O22=1,INDEX(新属性投放!$D$14:$D$33,卡牌属性!P22),INDEX(新属性投放!$D$41:$D$60,卡牌属性!P22))*INDEX($G$5:$G$42,L22)/SQRT(INDEX($I$5:$I$42,L22)),2)</f>
        <v>113.61</v>
      </c>
      <c r="Y22" s="31" t="s">
        <v>190</v>
      </c>
      <c r="Z22" s="16">
        <f>ROUND(IF(O22=1,INDEX(新属性投放!$E$14:$E$33,卡牌属性!P22),INDEX(新属性投放!$E$41:$E$60,卡牌属性!P22))*INDEX($G$5:$G$42,L22),2)</f>
        <v>56.8</v>
      </c>
      <c r="AA22" s="31" t="s">
        <v>191</v>
      </c>
      <c r="AB22" s="16">
        <f>ROUND(IF(O22=1,INDEX(新属性投放!$F$14:$F$33,卡牌属性!P22),INDEX(新属性投放!$F$41:$F$60,卡牌属性!P22))*INDEX($G$5:$G$42,L22)*SQRT(INDEX($I$5:$I$42,L22)),2)</f>
        <v>340.83</v>
      </c>
      <c r="AD22" s="16">
        <f t="shared" si="4"/>
        <v>1136</v>
      </c>
      <c r="AE22" s="16">
        <f t="shared" si="5"/>
        <v>568</v>
      </c>
      <c r="AF22" s="16">
        <f t="shared" si="6"/>
        <v>3408</v>
      </c>
      <c r="AH22" s="16">
        <f t="shared" si="8"/>
        <v>7609</v>
      </c>
      <c r="AI22" s="16">
        <f t="shared" si="9"/>
        <v>3799</v>
      </c>
      <c r="AJ22" s="16">
        <f t="shared" si="10"/>
        <v>22839</v>
      </c>
      <c r="AL22" t="s">
        <v>167</v>
      </c>
      <c r="AM22" s="22">
        <v>4</v>
      </c>
    </row>
    <row r="23" spans="1:39" ht="16.5" x14ac:dyDescent="0.2">
      <c r="A23" s="15">
        <v>1102003</v>
      </c>
      <c r="B23" s="15" t="s">
        <v>164</v>
      </c>
      <c r="C23" s="15">
        <v>2</v>
      </c>
      <c r="D23" s="15">
        <v>3</v>
      </c>
      <c r="E23" s="15">
        <f>INDEX(新属性投放!$E$7:$E$8,卡牌属性!C23)</f>
        <v>20</v>
      </c>
      <c r="F23" s="15">
        <f>SUM(E$5:E23)</f>
        <v>380</v>
      </c>
      <c r="G23" s="16">
        <f>INDEX(新属性投放!$L$6:$L$10,卡牌属性!D23)</f>
        <v>1.1499999999999999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6">
        <f t="shared" si="1"/>
        <v>1101001</v>
      </c>
      <c r="N23" s="31" t="s">
        <v>686</v>
      </c>
      <c r="O23" s="16">
        <f t="shared" si="2"/>
        <v>1</v>
      </c>
      <c r="P23" s="16">
        <f t="shared" si="3"/>
        <v>20</v>
      </c>
      <c r="Q23" s="16" t="s">
        <v>51</v>
      </c>
      <c r="R23" s="16">
        <f>ROUND(IF(O23=1,INDEX(新属性投放!$J$14:$J$33,卡牌属性!P23),INDEX(新属性投放!$J$41:$J$60,卡牌属性!P23))*INDEX($G$5:$G$42,L23)/SQRT(INDEX($I$5:$I$42,L23)),2)</f>
        <v>5253.72</v>
      </c>
      <c r="S23" s="31" t="s">
        <v>190</v>
      </c>
      <c r="T23" s="16">
        <f>ROUND(IF(O23=1,INDEX(新属性投放!$K$14:$K$33,卡牌属性!P23),INDEX(新属性投放!$K$41:$K$60,卡牌属性!P23))*INDEX($G$5:$G$42,L23),2)</f>
        <v>2612.48</v>
      </c>
      <c r="U23" s="31" t="s">
        <v>191</v>
      </c>
      <c r="V23" s="16">
        <f>ROUND(IF(O23=1,INDEX(新属性投放!$L$14:$L$33,卡牌属性!P23),INDEX(新属性投放!$L$41:$L$60,卡牌属性!P23))*INDEX($G$5:$G$42,L23)*SQRT(INDEX($I$5:$I$42,L23)),2)</f>
        <v>15807.15</v>
      </c>
      <c r="W23" s="31" t="s">
        <v>189</v>
      </c>
      <c r="X23" s="16">
        <f>ROUND(IF(O23=1,INDEX(新属性投放!$D$14:$D$33,卡牌属性!P23),INDEX(新属性投放!$D$41:$D$60,卡牌属性!P23))*INDEX($G$5:$G$42,L23)/SQRT(INDEX($I$5:$I$42,L23)),2)</f>
        <v>131.34</v>
      </c>
      <c r="Y23" s="31" t="s">
        <v>190</v>
      </c>
      <c r="Z23" s="16">
        <f>ROUND(IF(O23=1,INDEX(新属性投放!$E$14:$E$33,卡牌属性!P23),INDEX(新属性投放!$E$41:$E$60,卡牌属性!P23))*INDEX($G$5:$G$42,L23),2)</f>
        <v>65.67</v>
      </c>
      <c r="AA23" s="31" t="s">
        <v>191</v>
      </c>
      <c r="AB23" s="16">
        <f>ROUND(IF(O23=1,INDEX(新属性投放!$F$14:$F$33,卡牌属性!P23),INDEX(新属性投放!$F$41:$F$60,卡牌属性!P23))*INDEX($G$5:$G$42,L23)*SQRT(INDEX($I$5:$I$42,L23)),2)</f>
        <v>394.02</v>
      </c>
      <c r="AD23" s="16">
        <f t="shared" si="4"/>
        <v>1313</v>
      </c>
      <c r="AE23" s="16">
        <f t="shared" si="5"/>
        <v>656</v>
      </c>
      <c r="AF23" s="16">
        <f t="shared" si="6"/>
        <v>3940</v>
      </c>
      <c r="AH23" s="16">
        <f t="shared" si="8"/>
        <v>8922</v>
      </c>
      <c r="AI23" s="16">
        <f t="shared" si="9"/>
        <v>4455</v>
      </c>
      <c r="AJ23" s="16">
        <f t="shared" si="10"/>
        <v>26779</v>
      </c>
      <c r="AL23" t="s">
        <v>168</v>
      </c>
      <c r="AM23" s="22">
        <v>4</v>
      </c>
    </row>
    <row r="24" spans="1:39" ht="16.5" x14ac:dyDescent="0.2">
      <c r="A24" s="15">
        <v>1102004</v>
      </c>
      <c r="B24" s="15" t="s">
        <v>165</v>
      </c>
      <c r="C24" s="15">
        <v>2</v>
      </c>
      <c r="D24" s="15">
        <v>2</v>
      </c>
      <c r="E24" s="15">
        <f>INDEX(新属性投放!$E$7:$E$8,卡牌属性!C24)</f>
        <v>20</v>
      </c>
      <c r="F24" s="15">
        <f>SUM(E$5:E24)</f>
        <v>400</v>
      </c>
      <c r="G24" s="16">
        <f>INDEX(新属性投放!$L$6:$L$10,卡牌属性!D24)</f>
        <v>1</v>
      </c>
      <c r="H24" s="15">
        <v>1</v>
      </c>
      <c r="I24" s="15">
        <v>1</v>
      </c>
      <c r="K24" s="15">
        <v>21</v>
      </c>
      <c r="L24" s="15">
        <f t="shared" si="0"/>
        <v>2</v>
      </c>
      <c r="M24" s="16">
        <f t="shared" si="1"/>
        <v>1101002</v>
      </c>
      <c r="N24" s="31" t="s">
        <v>686</v>
      </c>
      <c r="O24" s="16">
        <f t="shared" si="2"/>
        <v>1</v>
      </c>
      <c r="P24" s="16">
        <f t="shared" si="3"/>
        <v>1</v>
      </c>
      <c r="Q24" s="16" t="s">
        <v>51</v>
      </c>
      <c r="R24" s="16">
        <f>ROUND(IF(O24=1,INDEX(新属性投放!$J$14:$J$33,卡牌属性!P24),INDEX(新属性投放!$J$41:$J$60,卡牌属性!P24))*INDEX($G$5:$G$42,L24)/SQRT(INDEX($I$5:$I$42,L24)),2)</f>
        <v>20</v>
      </c>
      <c r="S24" s="31" t="s">
        <v>190</v>
      </c>
      <c r="T24" s="16">
        <f>ROUND(IF(O24=1,INDEX(新属性投放!$K$14:$K$33,卡牌属性!P24),INDEX(新属性投放!$K$41:$K$60,卡牌属性!P24))*INDEX($G$5:$G$42,L24),2)</f>
        <v>0</v>
      </c>
      <c r="U24" s="31" t="s">
        <v>191</v>
      </c>
      <c r="V24" s="16">
        <f>ROUND(IF(O24=1,INDEX(新属性投放!$L$14:$L$33,卡牌属性!P24),INDEX(新属性投放!$L$41:$L$60,卡牌属性!P24))*INDEX($G$5:$G$42,L24)*SQRT(INDEX($I$5:$I$42,L24)),2)</f>
        <v>100</v>
      </c>
      <c r="W24" s="31" t="s">
        <v>189</v>
      </c>
      <c r="X24" s="16">
        <f>ROUND(IF(O24=1,INDEX(新属性投放!$D$14:$D$33,卡牌属性!P24),INDEX(新属性投放!$D$41:$D$60,卡牌属性!P24))*INDEX($G$5:$G$42,L24)/SQRT(INDEX($I$5:$I$42,L24)),2)</f>
        <v>3</v>
      </c>
      <c r="Y24" s="31" t="s">
        <v>190</v>
      </c>
      <c r="Z24" s="16">
        <f>ROUND(IF(O24=1,INDEX(新属性投放!$E$14:$E$33,卡牌属性!P24),INDEX(新属性投放!$E$41:$E$60,卡牌属性!P24))*INDEX($G$5:$G$42,L24),2)</f>
        <v>1.5</v>
      </c>
      <c r="AA24" s="31" t="s">
        <v>191</v>
      </c>
      <c r="AB24" s="16">
        <f>ROUND(IF(O24=1,INDEX(新属性投放!$F$14:$F$33,卡牌属性!P24),INDEX(新属性投放!$F$41:$F$60,卡牌属性!P24))*INDEX($G$5:$G$42,L24)*SQRT(INDEX($I$5:$I$42,L24)),2)</f>
        <v>9</v>
      </c>
      <c r="AD24" s="16">
        <f t="shared" si="4"/>
        <v>30</v>
      </c>
      <c r="AE24" s="16">
        <f t="shared" si="5"/>
        <v>15</v>
      </c>
      <c r="AF24" s="16">
        <f t="shared" si="6"/>
        <v>90</v>
      </c>
      <c r="AH24" s="16">
        <f t="shared" si="8"/>
        <v>8952</v>
      </c>
      <c r="AI24" s="16">
        <f t="shared" si="9"/>
        <v>4470</v>
      </c>
      <c r="AJ24" s="16">
        <f t="shared" si="10"/>
        <v>26869</v>
      </c>
    </row>
    <row r="25" spans="1:39" ht="16.5" x14ac:dyDescent="0.2">
      <c r="A25" s="15">
        <v>1102005</v>
      </c>
      <c r="B25" s="15" t="s">
        <v>166</v>
      </c>
      <c r="C25" s="15">
        <v>2</v>
      </c>
      <c r="D25" s="15">
        <v>3</v>
      </c>
      <c r="E25" s="15">
        <f>INDEX(新属性投放!$E$7:$E$8,卡牌属性!C25)</f>
        <v>20</v>
      </c>
      <c r="F25" s="15">
        <f>SUM(E$5:E25)</f>
        <v>420</v>
      </c>
      <c r="G25" s="16">
        <f>INDEX(新属性投放!$L$6:$L$10,卡牌属性!D25)</f>
        <v>1.1499999999999999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6">
        <f t="shared" si="1"/>
        <v>1101002</v>
      </c>
      <c r="N25" s="31" t="s">
        <v>686</v>
      </c>
      <c r="O25" s="16">
        <f t="shared" si="2"/>
        <v>1</v>
      </c>
      <c r="P25" s="16">
        <f t="shared" si="3"/>
        <v>2</v>
      </c>
      <c r="Q25" s="16" t="s">
        <v>51</v>
      </c>
      <c r="R25" s="16">
        <f>ROUND(IF(O25=1,INDEX(新属性投放!$J$14:$J$33,卡牌属性!P25),INDEX(新属性投放!$J$41:$J$60,卡牌属性!P25))*INDEX($G$5:$G$42,L25)/SQRT(INDEX($I$5:$I$42,L25)),2)</f>
        <v>72</v>
      </c>
      <c r="S25" s="31" t="s">
        <v>190</v>
      </c>
      <c r="T25" s="16">
        <f>ROUND(IF(O25=1,INDEX(新属性投放!$K$14:$K$33,卡牌属性!P25),INDEX(新属性投放!$K$41:$K$60,卡牌属性!P25))*INDEX($G$5:$G$42,L25),2)</f>
        <v>21</v>
      </c>
      <c r="U25" s="31" t="s">
        <v>191</v>
      </c>
      <c r="V25" s="16">
        <f>ROUND(IF(O25=1,INDEX(新属性投放!$L$14:$L$33,卡牌属性!P25),INDEX(新属性投放!$L$41:$L$60,卡牌属性!P25))*INDEX($G$5:$G$42,L25)*SQRT(INDEX($I$5:$I$42,L25)),2)</f>
        <v>256</v>
      </c>
      <c r="W25" s="31" t="s">
        <v>189</v>
      </c>
      <c r="X25" s="16">
        <f>ROUND(IF(O25=1,INDEX(新属性投放!$D$14:$D$33,卡牌属性!P25),INDEX(新属性投放!$D$41:$D$60,卡牌属性!P25))*INDEX($G$5:$G$42,L25)/SQRT(INDEX($I$5:$I$42,L25)),2)</f>
        <v>4</v>
      </c>
      <c r="Y25" s="31" t="s">
        <v>190</v>
      </c>
      <c r="Z25" s="16">
        <f>ROUND(IF(O25=1,INDEX(新属性投放!$E$14:$E$33,卡牌属性!P25),INDEX(新属性投放!$E$41:$E$60,卡牌属性!P25))*INDEX($G$5:$G$42,L25),2)</f>
        <v>2</v>
      </c>
      <c r="AA25" s="31" t="s">
        <v>191</v>
      </c>
      <c r="AB25" s="16">
        <f>ROUND(IF(O25=1,INDEX(新属性投放!$F$14:$F$33,卡牌属性!P25),INDEX(新属性投放!$F$41:$F$60,卡牌属性!P25))*INDEX($G$5:$G$42,L25)*SQRT(INDEX($I$5:$I$42,L25)),2)</f>
        <v>12</v>
      </c>
      <c r="AD25" s="16">
        <f t="shared" si="4"/>
        <v>40</v>
      </c>
      <c r="AE25" s="16">
        <f t="shared" si="5"/>
        <v>20</v>
      </c>
      <c r="AF25" s="16">
        <f t="shared" si="6"/>
        <v>120</v>
      </c>
      <c r="AH25" s="16">
        <f t="shared" ref="AH25" si="11">AD25</f>
        <v>40</v>
      </c>
      <c r="AI25" s="16">
        <f t="shared" ref="AI25" si="12">AE25</f>
        <v>20</v>
      </c>
      <c r="AJ25" s="16">
        <f t="shared" ref="AJ25" si="13">AF25</f>
        <v>120</v>
      </c>
    </row>
    <row r="26" spans="1:39" ht="16.5" x14ac:dyDescent="0.2">
      <c r="A26" s="15">
        <v>1102006</v>
      </c>
      <c r="B26" s="15" t="s">
        <v>167</v>
      </c>
      <c r="C26" s="15">
        <v>2</v>
      </c>
      <c r="D26" s="15">
        <v>5</v>
      </c>
      <c r="E26" s="15">
        <f>INDEX(新属性投放!$E$7:$E$8,卡牌属性!C26)</f>
        <v>20</v>
      </c>
      <c r="F26" s="15">
        <f>SUM(E$5:E26)</f>
        <v>440</v>
      </c>
      <c r="G26" s="16">
        <f>INDEX(新属性投放!$L$6:$L$10,卡牌属性!D26)</f>
        <v>1.5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6">
        <f t="shared" si="1"/>
        <v>1101002</v>
      </c>
      <c r="N26" s="31" t="s">
        <v>686</v>
      </c>
      <c r="O26" s="16">
        <f t="shared" si="2"/>
        <v>1</v>
      </c>
      <c r="P26" s="16">
        <f t="shared" si="3"/>
        <v>3</v>
      </c>
      <c r="Q26" s="16" t="s">
        <v>51</v>
      </c>
      <c r="R26" s="16">
        <f>ROUND(IF(O26=1,INDEX(新属性投放!$J$14:$J$33,卡牌属性!P26),INDEX(新属性投放!$J$41:$J$60,卡牌属性!P26))*INDEX($G$5:$G$42,L26)/SQRT(INDEX($I$5:$I$42,L26)),2)</f>
        <v>147</v>
      </c>
      <c r="S26" s="31" t="s">
        <v>190</v>
      </c>
      <c r="T26" s="16">
        <f>ROUND(IF(O26=1,INDEX(新属性投放!$K$14:$K$33,卡牌属性!P26),INDEX(新属性投放!$K$41:$K$60,卡牌属性!P26))*INDEX($G$5:$G$42,L26),2)</f>
        <v>59</v>
      </c>
      <c r="U26" s="31" t="s">
        <v>191</v>
      </c>
      <c r="V26" s="16">
        <f>ROUND(IF(O26=1,INDEX(新属性投放!$L$14:$L$33,卡牌属性!P26),INDEX(新属性投放!$L$41:$L$60,卡牌属性!P26))*INDEX($G$5:$G$42,L26)*SQRT(INDEX($I$5:$I$42,L26)),2)</f>
        <v>481</v>
      </c>
      <c r="W26" s="31" t="s">
        <v>189</v>
      </c>
      <c r="X26" s="16">
        <f>ROUND(IF(O26=1,INDEX(新属性投放!$D$14:$D$33,卡牌属性!P26),INDEX(新属性投放!$D$41:$D$60,卡牌属性!P26))*INDEX($G$5:$G$42,L26)/SQRT(INDEX($I$5:$I$42,L26)),2)</f>
        <v>6.03</v>
      </c>
      <c r="Y26" s="31" t="s">
        <v>190</v>
      </c>
      <c r="Z26" s="16">
        <f>ROUND(IF(O26=1,INDEX(新属性投放!$E$14:$E$33,卡牌属性!P26),INDEX(新属性投放!$E$41:$E$60,卡牌属性!P26))*INDEX($G$5:$G$42,L26),2)</f>
        <v>3.02</v>
      </c>
      <c r="AA26" s="31" t="s">
        <v>191</v>
      </c>
      <c r="AB26" s="16">
        <f>ROUND(IF(O26=1,INDEX(新属性投放!$F$14:$F$33,卡牌属性!P26),INDEX(新属性投放!$F$41:$F$60,卡牌属性!P26))*INDEX($G$5:$G$42,L26)*SQRT(INDEX($I$5:$I$42,L26)),2)</f>
        <v>18.09</v>
      </c>
      <c r="AD26" s="16">
        <f t="shared" si="4"/>
        <v>60</v>
      </c>
      <c r="AE26" s="16">
        <f t="shared" si="5"/>
        <v>30</v>
      </c>
      <c r="AF26" s="16">
        <f t="shared" si="6"/>
        <v>180</v>
      </c>
      <c r="AH26" s="16">
        <f t="shared" ref="AH26:AH45" si="14">AH25+AD26</f>
        <v>100</v>
      </c>
      <c r="AI26" s="16">
        <f t="shared" ref="AI26:AI45" si="15">AI25+AE26</f>
        <v>50</v>
      </c>
      <c r="AJ26" s="16">
        <f t="shared" ref="AJ26:AJ45" si="16">AJ25+AF26</f>
        <v>300</v>
      </c>
    </row>
    <row r="27" spans="1:39" ht="16.5" x14ac:dyDescent="0.2">
      <c r="A27" s="15">
        <v>1102007</v>
      </c>
      <c r="B27" s="15" t="s">
        <v>168</v>
      </c>
      <c r="C27" s="15">
        <v>2</v>
      </c>
      <c r="D27" s="15">
        <v>4</v>
      </c>
      <c r="E27" s="15">
        <f>INDEX(新属性投放!$E$7:$E$8,卡牌属性!C27)</f>
        <v>20</v>
      </c>
      <c r="F27" s="15">
        <f>SUM(E$5:E27)</f>
        <v>460</v>
      </c>
      <c r="G27" s="16">
        <f>INDEX(新属性投放!$L$6:$L$10,卡牌属性!D27)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6">
        <f t="shared" si="1"/>
        <v>1101002</v>
      </c>
      <c r="N27" s="31" t="s">
        <v>686</v>
      </c>
      <c r="O27" s="16">
        <f t="shared" si="2"/>
        <v>1</v>
      </c>
      <c r="P27" s="16">
        <f t="shared" si="3"/>
        <v>4</v>
      </c>
      <c r="Q27" s="16" t="s">
        <v>51</v>
      </c>
      <c r="R27" s="16">
        <f>ROUND(IF(O27=1,INDEX(新属性投放!$J$14:$J$33,卡牌属性!P27),INDEX(新属性投放!$J$41:$J$60,卡牌属性!P27))*INDEX($G$5:$G$42,L27)/SQRT(INDEX($I$5:$I$42,L27)),2)</f>
        <v>222.3</v>
      </c>
      <c r="S27" s="31" t="s">
        <v>190</v>
      </c>
      <c r="T27" s="16">
        <f>ROUND(IF(O27=1,INDEX(新属性投放!$K$14:$K$33,卡牌属性!P27),INDEX(新属性投放!$K$41:$K$60,卡牌属性!P27))*INDEX($G$5:$G$42,L27),2)</f>
        <v>97.15</v>
      </c>
      <c r="U27" s="31" t="s">
        <v>191</v>
      </c>
      <c r="V27" s="16">
        <f>ROUND(IF(O27=1,INDEX(新属性投放!$L$14:$L$33,卡牌属性!P27),INDEX(新属性投放!$L$41:$L$60,卡牌属性!P27))*INDEX($G$5:$G$42,L27)*SQRT(INDEX($I$5:$I$42,L27)),2)</f>
        <v>706.9</v>
      </c>
      <c r="W27" s="31" t="s">
        <v>189</v>
      </c>
      <c r="X27" s="16">
        <f>ROUND(IF(O27=1,INDEX(新属性投放!$D$14:$D$33,卡牌属性!P27),INDEX(新属性投放!$D$41:$D$60,卡牌属性!P27))*INDEX($G$5:$G$42,L27)/SQRT(INDEX($I$5:$I$42,L27)),2)</f>
        <v>8</v>
      </c>
      <c r="Y27" s="31" t="s">
        <v>190</v>
      </c>
      <c r="Z27" s="16">
        <f>ROUND(IF(O27=1,INDEX(新属性投放!$E$14:$E$33,卡牌属性!P27),INDEX(新属性投放!$E$41:$E$60,卡牌属性!P27))*INDEX($G$5:$G$42,L27),2)</f>
        <v>4</v>
      </c>
      <c r="AA27" s="31" t="s">
        <v>191</v>
      </c>
      <c r="AB27" s="16">
        <f>ROUND(IF(O27=1,INDEX(新属性投放!$F$14:$F$33,卡牌属性!P27),INDEX(新属性投放!$F$41:$F$60,卡牌属性!P27))*INDEX($G$5:$G$42,L27)*SQRT(INDEX($I$5:$I$42,L27)),2)</f>
        <v>24</v>
      </c>
      <c r="AD27" s="16">
        <f t="shared" si="4"/>
        <v>80</v>
      </c>
      <c r="AE27" s="16">
        <f t="shared" si="5"/>
        <v>40</v>
      </c>
      <c r="AF27" s="16">
        <f t="shared" si="6"/>
        <v>240</v>
      </c>
      <c r="AH27" s="16">
        <f t="shared" si="14"/>
        <v>180</v>
      </c>
      <c r="AI27" s="16">
        <f t="shared" si="15"/>
        <v>90</v>
      </c>
      <c r="AJ27" s="16">
        <f t="shared" si="16"/>
        <v>540</v>
      </c>
    </row>
    <row r="28" spans="1:39" ht="16.5" x14ac:dyDescent="0.2">
      <c r="A28" s="15">
        <v>1102008</v>
      </c>
      <c r="B28" s="15" t="s">
        <v>169</v>
      </c>
      <c r="C28" s="15">
        <v>2</v>
      </c>
      <c r="D28" s="15">
        <v>4</v>
      </c>
      <c r="E28" s="15">
        <f>INDEX(新属性投放!$E$7:$E$8,卡牌属性!C28)</f>
        <v>20</v>
      </c>
      <c r="F28" s="15">
        <f>SUM(E$5:E28)</f>
        <v>480</v>
      </c>
      <c r="G28" s="16">
        <f>INDEX(新属性投放!$L$6:$L$10,卡牌属性!D28)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6">
        <f t="shared" si="1"/>
        <v>1101002</v>
      </c>
      <c r="N28" s="31" t="s">
        <v>686</v>
      </c>
      <c r="O28" s="16">
        <f t="shared" si="2"/>
        <v>1</v>
      </c>
      <c r="P28" s="16">
        <f t="shared" si="3"/>
        <v>5</v>
      </c>
      <c r="Q28" s="16" t="s">
        <v>51</v>
      </c>
      <c r="R28" s="16">
        <f>ROUND(IF(O28=1,INDEX(新属性投放!$J$14:$J$33,卡牌属性!P28),INDEX(新属性投放!$J$41:$J$60,卡牌属性!P28))*INDEX($G$5:$G$42,L28)/SQRT(INDEX($I$5:$I$42,L28)),2)</f>
        <v>322.3</v>
      </c>
      <c r="S28" s="31" t="s">
        <v>190</v>
      </c>
      <c r="T28" s="16">
        <f>ROUND(IF(O28=1,INDEX(新属性投放!$K$14:$K$33,卡牌属性!P28),INDEX(新属性投放!$K$41:$K$60,卡牌属性!P28))*INDEX($G$5:$G$42,L28),2)</f>
        <v>147.15</v>
      </c>
      <c r="U28" s="31" t="s">
        <v>191</v>
      </c>
      <c r="V28" s="16">
        <f>ROUND(IF(O28=1,INDEX(新属性投放!$L$14:$L$33,卡牌属性!P28),INDEX(新属性投放!$L$41:$L$60,卡牌属性!P28))*INDEX($G$5:$G$42,L28)*SQRT(INDEX($I$5:$I$42,L28)),2)</f>
        <v>1006.9</v>
      </c>
      <c r="W28" s="31" t="s">
        <v>189</v>
      </c>
      <c r="X28" s="16">
        <f>ROUND(IF(O28=1,INDEX(新属性投放!$D$14:$D$33,卡牌属性!P28),INDEX(新属性投放!$D$41:$D$60,卡牌属性!P28))*INDEX($G$5:$G$42,L28)/SQRT(INDEX($I$5:$I$42,L28)),2)</f>
        <v>10.02</v>
      </c>
      <c r="Y28" s="31" t="s">
        <v>190</v>
      </c>
      <c r="Z28" s="16">
        <f>ROUND(IF(O28=1,INDEX(新属性投放!$E$14:$E$33,卡牌属性!P28),INDEX(新属性投放!$E$41:$E$60,卡牌属性!P28))*INDEX($G$5:$G$42,L28),2)</f>
        <v>5.01</v>
      </c>
      <c r="AA28" s="31" t="s">
        <v>191</v>
      </c>
      <c r="AB28" s="16">
        <f>ROUND(IF(O28=1,INDEX(新属性投放!$F$14:$F$33,卡牌属性!P28),INDEX(新属性投放!$F$41:$F$60,卡牌属性!P28))*INDEX($G$5:$G$42,L28)*SQRT(INDEX($I$5:$I$42,L28)),2)</f>
        <v>30.06</v>
      </c>
      <c r="AD28" s="16">
        <f t="shared" si="4"/>
        <v>100</v>
      </c>
      <c r="AE28" s="16">
        <f t="shared" si="5"/>
        <v>50</v>
      </c>
      <c r="AF28" s="16">
        <f t="shared" si="6"/>
        <v>300</v>
      </c>
      <c r="AH28" s="16">
        <f t="shared" si="14"/>
        <v>280</v>
      </c>
      <c r="AI28" s="16">
        <f t="shared" si="15"/>
        <v>140</v>
      </c>
      <c r="AJ28" s="16">
        <f t="shared" si="16"/>
        <v>840</v>
      </c>
    </row>
    <row r="29" spans="1:39" ht="16.5" x14ac:dyDescent="0.2">
      <c r="A29" s="15">
        <v>1102009</v>
      </c>
      <c r="B29" s="15" t="s">
        <v>170</v>
      </c>
      <c r="C29" s="15">
        <v>2</v>
      </c>
      <c r="D29" s="15">
        <v>4</v>
      </c>
      <c r="E29" s="15">
        <f>INDEX(新属性投放!$E$7:$E$8,卡牌属性!C29)</f>
        <v>20</v>
      </c>
      <c r="F29" s="15">
        <f>SUM(E$5:E29)</f>
        <v>500</v>
      </c>
      <c r="G29" s="16">
        <f>INDEX(新属性投放!$L$6:$L$10,卡牌属性!D29)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6">
        <f t="shared" si="1"/>
        <v>1101002</v>
      </c>
      <c r="N29" s="31" t="s">
        <v>686</v>
      </c>
      <c r="O29" s="16">
        <f t="shared" si="2"/>
        <v>1</v>
      </c>
      <c r="P29" s="16">
        <f t="shared" si="3"/>
        <v>6</v>
      </c>
      <c r="Q29" s="16" t="s">
        <v>51</v>
      </c>
      <c r="R29" s="16">
        <f>ROUND(IF(O29=1,INDEX(新属性投放!$J$14:$J$33,卡牌属性!P29),INDEX(新属性投放!$J$41:$J$60,卡牌属性!P29))*INDEX($G$5:$G$42,L29)/SQRT(INDEX($I$5:$I$42,L29)),2)</f>
        <v>447.5</v>
      </c>
      <c r="S29" s="31" t="s">
        <v>190</v>
      </c>
      <c r="T29" s="16">
        <f>ROUND(IF(O29=1,INDEX(新属性投放!$K$14:$K$33,卡牌属性!P29),INDEX(新属性投放!$K$41:$K$60,卡牌属性!P29))*INDEX($G$5:$G$42,L29),2)</f>
        <v>210.25</v>
      </c>
      <c r="U29" s="31" t="s">
        <v>191</v>
      </c>
      <c r="V29" s="16">
        <f>ROUND(IF(O29=1,INDEX(新属性投放!$L$14:$L$33,卡牌属性!P29),INDEX(新属性投放!$L$41:$L$60,卡牌属性!P29))*INDEX($G$5:$G$42,L29)*SQRT(INDEX($I$5:$I$42,L29)),2)</f>
        <v>1382.5</v>
      </c>
      <c r="W29" s="31" t="s">
        <v>189</v>
      </c>
      <c r="X29" s="16">
        <f>ROUND(IF(O29=1,INDEX(新属性投放!$D$14:$D$33,卡牌属性!P29),INDEX(新属性投放!$D$41:$D$60,卡牌属性!P29))*INDEX($G$5:$G$42,L29)/SQRT(INDEX($I$5:$I$42,L29)),2)</f>
        <v>12.53</v>
      </c>
      <c r="Y29" s="31" t="s">
        <v>190</v>
      </c>
      <c r="Z29" s="16">
        <f>ROUND(IF(O29=1,INDEX(新属性投放!$E$14:$E$33,卡牌属性!P29),INDEX(新属性投放!$E$41:$E$60,卡牌属性!P29))*INDEX($G$5:$G$42,L29),2)</f>
        <v>6.27</v>
      </c>
      <c r="AA29" s="31" t="s">
        <v>191</v>
      </c>
      <c r="AB29" s="16">
        <f>ROUND(IF(O29=1,INDEX(新属性投放!$F$14:$F$33,卡牌属性!P29),INDEX(新属性投放!$F$41:$F$60,卡牌属性!P29))*INDEX($G$5:$G$42,L29)*SQRT(INDEX($I$5:$I$42,L29)),2)</f>
        <v>37.590000000000003</v>
      </c>
      <c r="AD29" s="16">
        <f t="shared" si="4"/>
        <v>125</v>
      </c>
      <c r="AE29" s="16">
        <f t="shared" si="5"/>
        <v>62</v>
      </c>
      <c r="AF29" s="16">
        <f t="shared" si="6"/>
        <v>375</v>
      </c>
      <c r="AH29" s="16">
        <f t="shared" si="14"/>
        <v>405</v>
      </c>
      <c r="AI29" s="16">
        <f t="shared" si="15"/>
        <v>202</v>
      </c>
      <c r="AJ29" s="16">
        <f t="shared" si="16"/>
        <v>1215</v>
      </c>
    </row>
    <row r="30" spans="1:39" ht="16.5" x14ac:dyDescent="0.2">
      <c r="A30" s="15">
        <v>1102010</v>
      </c>
      <c r="B30" s="15" t="s">
        <v>171</v>
      </c>
      <c r="C30" s="15">
        <v>2</v>
      </c>
      <c r="D30" s="15">
        <v>5</v>
      </c>
      <c r="E30" s="15">
        <f>INDEX(新属性投放!$E$7:$E$8,卡牌属性!C30)</f>
        <v>20</v>
      </c>
      <c r="F30" s="15">
        <f>SUM(E$5:E30)</f>
        <v>520</v>
      </c>
      <c r="G30" s="16">
        <f>INDEX(新属性投放!$L$6:$L$10,卡牌属性!D30)</f>
        <v>1.5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6">
        <f t="shared" si="1"/>
        <v>1101002</v>
      </c>
      <c r="N30" s="31" t="s">
        <v>686</v>
      </c>
      <c r="O30" s="16">
        <f t="shared" si="2"/>
        <v>1</v>
      </c>
      <c r="P30" s="16">
        <f t="shared" si="3"/>
        <v>7</v>
      </c>
      <c r="Q30" s="16" t="s">
        <v>51</v>
      </c>
      <c r="R30" s="16">
        <f>ROUND(IF(O30=1,INDEX(新属性投放!$J$14:$J$33,卡牌属性!P30),INDEX(新属性投放!$J$41:$J$60,卡牌属性!P30))*INDEX($G$5:$G$42,L30)/SQRT(INDEX($I$5:$I$42,L30)),2)</f>
        <v>603.79999999999995</v>
      </c>
      <c r="S30" s="31" t="s">
        <v>190</v>
      </c>
      <c r="T30" s="16">
        <f>ROUND(IF(O30=1,INDEX(新属性投放!$K$14:$K$33,卡牌属性!P30),INDEX(新属性投放!$K$41:$K$60,卡牌属性!P30))*INDEX($G$5:$G$42,L30),2)</f>
        <v>288.89999999999998</v>
      </c>
      <c r="U30" s="31" t="s">
        <v>191</v>
      </c>
      <c r="V30" s="16">
        <f>ROUND(IF(O30=1,INDEX(新属性投放!$L$14:$L$33,卡牌属性!P30),INDEX(新属性投放!$L$41:$L$60,卡牌属性!P30))*INDEX($G$5:$G$42,L30)*SQRT(INDEX($I$5:$I$42,L30)),2)</f>
        <v>1851.4</v>
      </c>
      <c r="W30" s="31" t="s">
        <v>189</v>
      </c>
      <c r="X30" s="16">
        <f>ROUND(IF(O30=1,INDEX(新属性投放!$D$14:$D$33,卡牌属性!P30),INDEX(新属性投放!$D$41:$D$60,卡牌属性!P30))*INDEX($G$5:$G$42,L30)/SQRT(INDEX($I$5:$I$42,L30)),2)</f>
        <v>15.7</v>
      </c>
      <c r="Y30" s="31" t="s">
        <v>190</v>
      </c>
      <c r="Z30" s="16">
        <f>ROUND(IF(O30=1,INDEX(新属性投放!$E$14:$E$33,卡牌属性!P30),INDEX(新属性投放!$E$41:$E$60,卡牌属性!P30))*INDEX($G$5:$G$42,L30),2)</f>
        <v>7.85</v>
      </c>
      <c r="AA30" s="31" t="s">
        <v>191</v>
      </c>
      <c r="AB30" s="16">
        <f>ROUND(IF(O30=1,INDEX(新属性投放!$F$14:$F$33,卡牌属性!P30),INDEX(新属性投放!$F$41:$F$60,卡牌属性!P30))*INDEX($G$5:$G$42,L30)*SQRT(INDEX($I$5:$I$42,L30)),2)</f>
        <v>47.1</v>
      </c>
      <c r="AD30" s="16">
        <f t="shared" si="4"/>
        <v>157</v>
      </c>
      <c r="AE30" s="16">
        <f t="shared" si="5"/>
        <v>78</v>
      </c>
      <c r="AF30" s="16">
        <f t="shared" si="6"/>
        <v>471</v>
      </c>
      <c r="AH30" s="16">
        <f t="shared" si="14"/>
        <v>562</v>
      </c>
      <c r="AI30" s="16">
        <f t="shared" si="15"/>
        <v>280</v>
      </c>
      <c r="AJ30" s="16">
        <f t="shared" si="16"/>
        <v>1686</v>
      </c>
    </row>
    <row r="31" spans="1:39" ht="16.5" x14ac:dyDescent="0.2">
      <c r="A31" s="15">
        <v>1102011</v>
      </c>
      <c r="B31" s="15" t="s">
        <v>172</v>
      </c>
      <c r="C31" s="15">
        <v>2</v>
      </c>
      <c r="D31" s="15">
        <v>5</v>
      </c>
      <c r="E31" s="15">
        <f>INDEX(新属性投放!$E$7:$E$8,卡牌属性!C31)</f>
        <v>20</v>
      </c>
      <c r="F31" s="15">
        <f>SUM(E$5:E31)</f>
        <v>540</v>
      </c>
      <c r="G31" s="16">
        <f>INDEX(新属性投放!$L$6:$L$10,卡牌属性!D31)</f>
        <v>1.5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6">
        <f t="shared" si="1"/>
        <v>1101002</v>
      </c>
      <c r="N31" s="31" t="s">
        <v>686</v>
      </c>
      <c r="O31" s="16">
        <f t="shared" si="2"/>
        <v>1</v>
      </c>
      <c r="P31" s="16">
        <f t="shared" si="3"/>
        <v>8</v>
      </c>
      <c r="Q31" s="16" t="s">
        <v>51</v>
      </c>
      <c r="R31" s="16">
        <f>ROUND(IF(O31=1,INDEX(新属性投放!$J$14:$J$33,卡牌属性!P31),INDEX(新属性投放!$J$41:$J$60,卡牌属性!P31))*INDEX($G$5:$G$42,L31)/SQRT(INDEX($I$5:$I$42,L31)),2)</f>
        <v>799.8</v>
      </c>
      <c r="S31" s="31" t="s">
        <v>190</v>
      </c>
      <c r="T31" s="16">
        <f>ROUND(IF(O31=1,INDEX(新属性投放!$K$14:$K$33,卡牌属性!P31),INDEX(新属性投放!$K$41:$K$60,卡牌属性!P31))*INDEX($G$5:$G$42,L31),2)</f>
        <v>387.4</v>
      </c>
      <c r="U31" s="31" t="s">
        <v>191</v>
      </c>
      <c r="V31" s="16">
        <f>ROUND(IF(O31=1,INDEX(新属性投放!$L$14:$L$33,卡牌属性!P31),INDEX(新属性投放!$L$41:$L$60,卡牌属性!P31))*INDEX($G$5:$G$42,L31)*SQRT(INDEX($I$5:$I$42,L31)),2)</f>
        <v>2439.4</v>
      </c>
      <c r="W31" s="31" t="s">
        <v>189</v>
      </c>
      <c r="X31" s="16">
        <f>ROUND(IF(O31=1,INDEX(新属性投放!$D$14:$D$33,卡牌属性!P31),INDEX(新属性投放!$D$41:$D$60,卡牌属性!P31))*INDEX($G$5:$G$42,L31)/SQRT(INDEX($I$5:$I$42,L31)),2)</f>
        <v>20</v>
      </c>
      <c r="Y31" s="31" t="s">
        <v>190</v>
      </c>
      <c r="Z31" s="16">
        <f>ROUND(IF(O31=1,INDEX(新属性投放!$E$14:$E$33,卡牌属性!P31),INDEX(新属性投放!$E$41:$E$60,卡牌属性!P31))*INDEX($G$5:$G$42,L31),2)</f>
        <v>10</v>
      </c>
      <c r="AA31" s="31" t="s">
        <v>191</v>
      </c>
      <c r="AB31" s="16">
        <f>ROUND(IF(O31=1,INDEX(新属性投放!$F$14:$F$33,卡牌属性!P31),INDEX(新属性投放!$F$41:$F$60,卡牌属性!P31))*INDEX($G$5:$G$42,L31)*SQRT(INDEX($I$5:$I$42,L31)),2)</f>
        <v>60</v>
      </c>
      <c r="AD31" s="16">
        <f t="shared" si="4"/>
        <v>200</v>
      </c>
      <c r="AE31" s="16">
        <f t="shared" si="5"/>
        <v>100</v>
      </c>
      <c r="AF31" s="16">
        <f t="shared" si="6"/>
        <v>600</v>
      </c>
      <c r="AH31" s="16">
        <f t="shared" si="14"/>
        <v>762</v>
      </c>
      <c r="AI31" s="16">
        <f t="shared" si="15"/>
        <v>380</v>
      </c>
      <c r="AJ31" s="16">
        <f t="shared" si="16"/>
        <v>2286</v>
      </c>
    </row>
    <row r="32" spans="1:39" ht="16.5" x14ac:dyDescent="0.2">
      <c r="A32" s="15">
        <v>1102012</v>
      </c>
      <c r="B32" s="15" t="s">
        <v>173</v>
      </c>
      <c r="C32" s="15">
        <v>2</v>
      </c>
      <c r="D32" s="15">
        <v>5</v>
      </c>
      <c r="E32" s="15">
        <f>INDEX(新属性投放!$E$7:$E$8,卡牌属性!C32)</f>
        <v>20</v>
      </c>
      <c r="F32" s="15">
        <f>SUM(E$5:E32)</f>
        <v>560</v>
      </c>
      <c r="G32" s="16">
        <f>INDEX(新属性投放!$L$6:$L$10,卡牌属性!D32)</f>
        <v>1.5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6">
        <f t="shared" si="1"/>
        <v>1101002</v>
      </c>
      <c r="N32" s="31" t="s">
        <v>686</v>
      </c>
      <c r="O32" s="16">
        <f t="shared" si="2"/>
        <v>1</v>
      </c>
      <c r="P32" s="16">
        <f t="shared" si="3"/>
        <v>9</v>
      </c>
      <c r="Q32" s="16" t="s">
        <v>51</v>
      </c>
      <c r="R32" s="16">
        <f>ROUND(IF(O32=1,INDEX(新属性投放!$J$14:$J$33,卡牌属性!P32),INDEX(新属性投放!$J$41:$J$60,卡牌属性!P32))*INDEX($G$5:$G$42,L32)/SQRT(INDEX($I$5:$I$42,L32)),2)</f>
        <v>924.8</v>
      </c>
      <c r="S32" s="31" t="s">
        <v>190</v>
      </c>
      <c r="T32" s="16">
        <f>ROUND(IF(O32=1,INDEX(新属性投放!$K$14:$K$33,卡牌属性!P32),INDEX(新属性投放!$K$41:$K$60,卡牌属性!P32))*INDEX($G$5:$G$42,L32),2)</f>
        <v>450.4</v>
      </c>
      <c r="U32" s="31" t="s">
        <v>191</v>
      </c>
      <c r="V32" s="16">
        <f>ROUND(IF(O32=1,INDEX(新属性投放!$L$14:$L$33,卡牌属性!P32),INDEX(新属性投放!$L$41:$L$60,卡牌属性!P32))*INDEX($G$5:$G$42,L32)*SQRT(INDEX($I$5:$I$42,L32)),2)</f>
        <v>2814.4</v>
      </c>
      <c r="W32" s="31" t="s">
        <v>189</v>
      </c>
      <c r="X32" s="16">
        <f>ROUND(IF(O32=1,INDEX(新属性投放!$D$14:$D$33,卡牌属性!P32),INDEX(新属性投放!$D$41:$D$60,卡牌属性!P32))*INDEX($G$5:$G$42,L32)/SQRT(INDEX($I$5:$I$42,L32)),2)</f>
        <v>23.12</v>
      </c>
      <c r="Y32" s="31" t="s">
        <v>190</v>
      </c>
      <c r="Z32" s="16">
        <f>ROUND(IF(O32=1,INDEX(新属性投放!$E$14:$E$33,卡牌属性!P32),INDEX(新属性投放!$E$41:$E$60,卡牌属性!P32))*INDEX($G$5:$G$42,L32),2)</f>
        <v>11.56</v>
      </c>
      <c r="AA32" s="31" t="s">
        <v>191</v>
      </c>
      <c r="AB32" s="16">
        <f>ROUND(IF(O32=1,INDEX(新属性投放!$F$14:$F$33,卡牌属性!P32),INDEX(新属性投放!$F$41:$F$60,卡牌属性!P32))*INDEX($G$5:$G$42,L32)*SQRT(INDEX($I$5:$I$42,L32)),2)</f>
        <v>69.36</v>
      </c>
      <c r="AD32" s="16">
        <f t="shared" si="4"/>
        <v>231</v>
      </c>
      <c r="AE32" s="16">
        <f t="shared" si="5"/>
        <v>115</v>
      </c>
      <c r="AF32" s="16">
        <f t="shared" si="6"/>
        <v>693</v>
      </c>
      <c r="AH32" s="16">
        <f t="shared" si="14"/>
        <v>993</v>
      </c>
      <c r="AI32" s="16">
        <f t="shared" si="15"/>
        <v>495</v>
      </c>
      <c r="AJ32" s="16">
        <f t="shared" si="16"/>
        <v>2979</v>
      </c>
    </row>
    <row r="33" spans="1:36" ht="16.5" x14ac:dyDescent="0.2">
      <c r="A33" s="15">
        <v>1102013</v>
      </c>
      <c r="B33" s="15" t="s">
        <v>174</v>
      </c>
      <c r="C33" s="15">
        <v>2</v>
      </c>
      <c r="D33" s="15">
        <v>2</v>
      </c>
      <c r="E33" s="15">
        <f>INDEX(新属性投放!$E$7:$E$8,卡牌属性!C33)</f>
        <v>20</v>
      </c>
      <c r="F33" s="15">
        <f>SUM(E$5:E33)</f>
        <v>580</v>
      </c>
      <c r="G33" s="16">
        <f>INDEX(新属性投放!$L$6:$L$10,卡牌属性!D33)</f>
        <v>1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6">
        <f t="shared" si="1"/>
        <v>1101002</v>
      </c>
      <c r="N33" s="31" t="s">
        <v>686</v>
      </c>
      <c r="O33" s="16">
        <f t="shared" si="2"/>
        <v>1</v>
      </c>
      <c r="P33" s="16">
        <f t="shared" si="3"/>
        <v>10</v>
      </c>
      <c r="Q33" s="16" t="s">
        <v>51</v>
      </c>
      <c r="R33" s="16">
        <f>ROUND(IF(O33=1,INDEX(新属性投放!$J$14:$J$33,卡牌属性!P33),INDEX(新属性投放!$J$41:$J$60,卡牌属性!P33))*INDEX($G$5:$G$42,L33)/SQRT(INDEX($I$5:$I$42,L33)),2)</f>
        <v>1069.4000000000001</v>
      </c>
      <c r="S33" s="31" t="s">
        <v>190</v>
      </c>
      <c r="T33" s="16">
        <f>ROUND(IF(O33=1,INDEX(新属性投放!$K$14:$K$33,卡牌属性!P33),INDEX(新属性投放!$K$41:$K$60,卡牌属性!P33))*INDEX($G$5:$G$42,L33),2)</f>
        <v>522.20000000000005</v>
      </c>
      <c r="U33" s="31" t="s">
        <v>191</v>
      </c>
      <c r="V33" s="16">
        <f>ROUND(IF(O33=1,INDEX(新属性投放!$L$14:$L$33,卡牌属性!P33),INDEX(新属性投放!$L$41:$L$60,卡牌属性!P33))*INDEX($G$5:$G$42,L33)*SQRT(INDEX($I$5:$I$42,L33)),2)</f>
        <v>3248.2</v>
      </c>
      <c r="W33" s="31" t="s">
        <v>189</v>
      </c>
      <c r="X33" s="16">
        <f>ROUND(IF(O33=1,INDEX(新属性投放!$D$14:$D$33,卡牌属性!P33),INDEX(新属性投放!$D$41:$D$60,卡牌属性!P33))*INDEX($G$5:$G$42,L33)/SQRT(INDEX($I$5:$I$42,L33)),2)</f>
        <v>26.74</v>
      </c>
      <c r="Y33" s="31" t="s">
        <v>190</v>
      </c>
      <c r="Z33" s="16">
        <f>ROUND(IF(O33=1,INDEX(新属性投放!$E$14:$E$33,卡牌属性!P33),INDEX(新属性投放!$E$41:$E$60,卡牌属性!P33))*INDEX($G$5:$G$42,L33),2)</f>
        <v>13.37</v>
      </c>
      <c r="AA33" s="31" t="s">
        <v>191</v>
      </c>
      <c r="AB33" s="16">
        <f>ROUND(IF(O33=1,INDEX(新属性投放!$F$14:$F$33,卡牌属性!P33),INDEX(新属性投放!$F$41:$F$60,卡牌属性!P33))*INDEX($G$5:$G$42,L33)*SQRT(INDEX($I$5:$I$42,L33)),2)</f>
        <v>80.22</v>
      </c>
      <c r="AD33" s="16">
        <f t="shared" si="4"/>
        <v>267</v>
      </c>
      <c r="AE33" s="16">
        <f t="shared" si="5"/>
        <v>133</v>
      </c>
      <c r="AF33" s="16">
        <f t="shared" si="6"/>
        <v>802</v>
      </c>
      <c r="AH33" s="16">
        <f t="shared" si="14"/>
        <v>1260</v>
      </c>
      <c r="AI33" s="16">
        <f t="shared" si="15"/>
        <v>628</v>
      </c>
      <c r="AJ33" s="16">
        <f t="shared" si="16"/>
        <v>3781</v>
      </c>
    </row>
    <row r="34" spans="1:36" ht="16.5" x14ac:dyDescent="0.2">
      <c r="A34" s="15">
        <v>1102014</v>
      </c>
      <c r="B34" s="15" t="s">
        <v>175</v>
      </c>
      <c r="C34" s="15">
        <v>2</v>
      </c>
      <c r="D34" s="15">
        <v>4</v>
      </c>
      <c r="E34" s="15">
        <f>INDEX(新属性投放!$E$7:$E$8,卡牌属性!C34)</f>
        <v>20</v>
      </c>
      <c r="F34" s="15">
        <f>SUM(E$5:E34)</f>
        <v>600</v>
      </c>
      <c r="G34" s="16">
        <f>INDEX(新属性投放!$L$6:$L$10,卡牌属性!D34)</f>
        <v>1.3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6">
        <f t="shared" si="1"/>
        <v>1101002</v>
      </c>
      <c r="N34" s="31" t="s">
        <v>686</v>
      </c>
      <c r="O34" s="16">
        <f t="shared" si="2"/>
        <v>1</v>
      </c>
      <c r="P34" s="16">
        <f t="shared" si="3"/>
        <v>11</v>
      </c>
      <c r="Q34" s="16" t="s">
        <v>51</v>
      </c>
      <c r="R34" s="16">
        <f>ROUND(IF(O34=1,INDEX(新属性投放!$J$14:$J$33,卡牌属性!P34),INDEX(新属性投放!$J$41:$J$60,卡牌属性!P34))*INDEX($G$5:$G$42,L34)/SQRT(INDEX($I$5:$I$42,L34)),2)</f>
        <v>1236.0999999999999</v>
      </c>
      <c r="S34" s="31" t="s">
        <v>190</v>
      </c>
      <c r="T34" s="16">
        <f>ROUND(IF(O34=1,INDEX(新属性投放!$K$14:$K$33,卡牌属性!P34),INDEX(新属性投放!$K$41:$K$60,卡牌属性!P34))*INDEX($G$5:$G$42,L34),2)</f>
        <v>606.04999999999995</v>
      </c>
      <c r="U34" s="31" t="s">
        <v>191</v>
      </c>
      <c r="V34" s="16">
        <f>ROUND(IF(O34=1,INDEX(新属性投放!$L$14:$L$33,卡牌属性!P34),INDEX(新属性投放!$L$41:$L$60,卡牌属性!P34))*INDEX($G$5:$G$42,L34)*SQRT(INDEX($I$5:$I$42,L34)),2)</f>
        <v>3748.3</v>
      </c>
      <c r="W34" s="31" t="s">
        <v>189</v>
      </c>
      <c r="X34" s="16">
        <f>ROUND(IF(O34=1,INDEX(新属性投放!$D$14:$D$33,卡牌属性!P34),INDEX(新属性投放!$D$41:$D$60,卡牌属性!P34))*INDEX($G$5:$G$42,L34)/SQRT(INDEX($I$5:$I$42,L34)),2)</f>
        <v>30.9</v>
      </c>
      <c r="Y34" s="31" t="s">
        <v>190</v>
      </c>
      <c r="Z34" s="16">
        <f>ROUND(IF(O34=1,INDEX(新属性投放!$E$14:$E$33,卡牌属性!P34),INDEX(新属性投放!$E$41:$E$60,卡牌属性!P34))*INDEX($G$5:$G$42,L34),2)</f>
        <v>15.45</v>
      </c>
      <c r="AA34" s="31" t="s">
        <v>191</v>
      </c>
      <c r="AB34" s="16">
        <f>ROUND(IF(O34=1,INDEX(新属性投放!$F$14:$F$33,卡牌属性!P34),INDEX(新属性投放!$F$41:$F$60,卡牌属性!P34))*INDEX($G$5:$G$42,L34)*SQRT(INDEX($I$5:$I$42,L34)),2)</f>
        <v>92.7</v>
      </c>
      <c r="AD34" s="16">
        <f t="shared" si="4"/>
        <v>309</v>
      </c>
      <c r="AE34" s="16">
        <f t="shared" si="5"/>
        <v>154</v>
      </c>
      <c r="AF34" s="16">
        <f t="shared" si="6"/>
        <v>927</v>
      </c>
      <c r="AH34" s="16">
        <f t="shared" si="14"/>
        <v>1569</v>
      </c>
      <c r="AI34" s="16">
        <f t="shared" si="15"/>
        <v>782</v>
      </c>
      <c r="AJ34" s="16">
        <f t="shared" si="16"/>
        <v>4708</v>
      </c>
    </row>
    <row r="35" spans="1:36" ht="16.5" x14ac:dyDescent="0.2">
      <c r="A35" s="15">
        <v>1102015</v>
      </c>
      <c r="B35" s="15" t="s">
        <v>176</v>
      </c>
      <c r="C35" s="15">
        <v>2</v>
      </c>
      <c r="D35" s="15">
        <v>2</v>
      </c>
      <c r="E35" s="15">
        <f>INDEX(新属性投放!$E$7:$E$8,卡牌属性!C35)</f>
        <v>20</v>
      </c>
      <c r="F35" s="15">
        <f>SUM(E$5:E35)</f>
        <v>620</v>
      </c>
      <c r="G35" s="16">
        <f>INDEX(新属性投放!$L$6:$L$10,卡牌属性!D35)</f>
        <v>1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6">
        <f t="shared" si="1"/>
        <v>1101002</v>
      </c>
      <c r="N35" s="31" t="s">
        <v>686</v>
      </c>
      <c r="O35" s="16">
        <f t="shared" si="2"/>
        <v>1</v>
      </c>
      <c r="P35" s="16">
        <f t="shared" si="3"/>
        <v>12</v>
      </c>
      <c r="Q35" s="16" t="s">
        <v>51</v>
      </c>
      <c r="R35" s="16">
        <f>ROUND(IF(O35=1,INDEX(新属性投放!$J$14:$J$33,卡牌属性!P35),INDEX(新属性投放!$J$41:$J$60,卡牌属性!P35))*INDEX($G$5:$G$42,L35)/SQRT(INDEX($I$5:$I$42,L35)),2)</f>
        <v>1429.6</v>
      </c>
      <c r="S35" s="31" t="s">
        <v>190</v>
      </c>
      <c r="T35" s="16">
        <f>ROUND(IF(O35=1,INDEX(新属性投放!$K$14:$K$33,卡牌属性!P35),INDEX(新属性投放!$K$41:$K$60,卡牌属性!P35))*INDEX($G$5:$G$42,L35),2)</f>
        <v>702.3</v>
      </c>
      <c r="U35" s="31" t="s">
        <v>191</v>
      </c>
      <c r="V35" s="16">
        <f>ROUND(IF(O35=1,INDEX(新属性投放!$L$14:$L$33,卡牌属性!P35),INDEX(新属性投放!$L$41:$L$60,卡牌属性!P35))*INDEX($G$5:$G$42,L35)*SQRT(INDEX($I$5:$I$42,L35)),2)</f>
        <v>4328.8</v>
      </c>
      <c r="W35" s="31" t="s">
        <v>189</v>
      </c>
      <c r="X35" s="16">
        <f>ROUND(IF(O35=1,INDEX(新属性投放!$D$14:$D$33,卡牌属性!P35),INDEX(新属性投放!$D$41:$D$60,卡牌属性!P35))*INDEX($G$5:$G$42,L35)/SQRT(INDEX($I$5:$I$42,L35)),2)</f>
        <v>35.74</v>
      </c>
      <c r="Y35" s="31" t="s">
        <v>190</v>
      </c>
      <c r="Z35" s="16">
        <f>ROUND(IF(O35=1,INDEX(新属性投放!$E$14:$E$33,卡牌属性!P35),INDEX(新属性投放!$E$41:$E$60,卡牌属性!P35))*INDEX($G$5:$G$42,L35),2)</f>
        <v>17.87</v>
      </c>
      <c r="AA35" s="31" t="s">
        <v>191</v>
      </c>
      <c r="AB35" s="16">
        <f>ROUND(IF(O35=1,INDEX(新属性投放!$F$14:$F$33,卡牌属性!P35),INDEX(新属性投放!$F$41:$F$60,卡牌属性!P35))*INDEX($G$5:$G$42,L35)*SQRT(INDEX($I$5:$I$42,L35)),2)</f>
        <v>107.22</v>
      </c>
      <c r="AD35" s="16">
        <f t="shared" si="4"/>
        <v>357</v>
      </c>
      <c r="AE35" s="16">
        <f t="shared" si="5"/>
        <v>178</v>
      </c>
      <c r="AF35" s="16">
        <f t="shared" si="6"/>
        <v>1072</v>
      </c>
      <c r="AH35" s="16">
        <f t="shared" si="14"/>
        <v>1926</v>
      </c>
      <c r="AI35" s="16">
        <f t="shared" si="15"/>
        <v>960</v>
      </c>
      <c r="AJ35" s="16">
        <f t="shared" si="16"/>
        <v>5780</v>
      </c>
    </row>
    <row r="36" spans="1:36" ht="16.5" x14ac:dyDescent="0.2">
      <c r="A36" s="15">
        <v>1102016</v>
      </c>
      <c r="B36" s="15" t="s">
        <v>177</v>
      </c>
      <c r="C36" s="15">
        <v>2</v>
      </c>
      <c r="D36" s="15">
        <v>5</v>
      </c>
      <c r="E36" s="15">
        <f>INDEX(新属性投放!$E$7:$E$8,卡牌属性!C36)</f>
        <v>20</v>
      </c>
      <c r="F36" s="15">
        <f>SUM(E$5:E36)</f>
        <v>640</v>
      </c>
      <c r="G36" s="16">
        <f>INDEX(新属性投放!$L$6:$L$10,卡牌属性!D36)</f>
        <v>1.5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6">
        <f t="shared" si="1"/>
        <v>1101002</v>
      </c>
      <c r="N36" s="31" t="s">
        <v>686</v>
      </c>
      <c r="O36" s="16">
        <f t="shared" si="2"/>
        <v>1</v>
      </c>
      <c r="P36" s="16">
        <f t="shared" si="3"/>
        <v>13</v>
      </c>
      <c r="Q36" s="16" t="s">
        <v>51</v>
      </c>
      <c r="R36" s="16">
        <f>ROUND(IF(O36=1,INDEX(新属性投放!$J$14:$J$33,卡牌属性!P36),INDEX(新属性投放!$J$41:$J$60,卡牌属性!P36))*INDEX($G$5:$G$42,L36)/SQRT(INDEX($I$5:$I$42,L36)),2)</f>
        <v>1653.3</v>
      </c>
      <c r="S36" s="31" t="s">
        <v>190</v>
      </c>
      <c r="T36" s="16">
        <f>ROUND(IF(O36=1,INDEX(新属性投放!$K$14:$K$33,卡牌属性!P36),INDEX(新属性投放!$K$41:$K$60,卡牌属性!P36))*INDEX($G$5:$G$42,L36),2)</f>
        <v>813.65</v>
      </c>
      <c r="U36" s="31" t="s">
        <v>191</v>
      </c>
      <c r="V36" s="16">
        <f>ROUND(IF(O36=1,INDEX(新属性投放!$L$14:$L$33,卡牌属性!P36),INDEX(新属性投放!$L$41:$L$60,卡牌属性!P36))*INDEX($G$5:$G$42,L36)*SQRT(INDEX($I$5:$I$42,L36)),2)</f>
        <v>4999.8999999999996</v>
      </c>
      <c r="W36" s="31" t="s">
        <v>189</v>
      </c>
      <c r="X36" s="16">
        <f>ROUND(IF(O36=1,INDEX(新属性投放!$D$14:$D$33,卡牌属性!P36),INDEX(新属性投放!$D$41:$D$60,卡牌属性!P36))*INDEX($G$5:$G$42,L36)/SQRT(INDEX($I$5:$I$42,L36)),2)</f>
        <v>41.33</v>
      </c>
      <c r="Y36" s="31" t="s">
        <v>190</v>
      </c>
      <c r="Z36" s="16">
        <f>ROUND(IF(O36=1,INDEX(新属性投放!$E$14:$E$33,卡牌属性!P36),INDEX(新属性投放!$E$41:$E$60,卡牌属性!P36))*INDEX($G$5:$G$42,L36),2)</f>
        <v>20.67</v>
      </c>
      <c r="AA36" s="31" t="s">
        <v>191</v>
      </c>
      <c r="AB36" s="16">
        <f>ROUND(IF(O36=1,INDEX(新属性投放!$F$14:$F$33,卡牌属性!P36),INDEX(新属性投放!$F$41:$F$60,卡牌属性!P36))*INDEX($G$5:$G$42,L36)*SQRT(INDEX($I$5:$I$42,L36)),2)</f>
        <v>123.99</v>
      </c>
      <c r="AD36" s="16">
        <f t="shared" si="4"/>
        <v>413</v>
      </c>
      <c r="AE36" s="16">
        <f t="shared" si="5"/>
        <v>206</v>
      </c>
      <c r="AF36" s="16">
        <f t="shared" si="6"/>
        <v>1239</v>
      </c>
      <c r="AH36" s="16">
        <f t="shared" si="14"/>
        <v>2339</v>
      </c>
      <c r="AI36" s="16">
        <f t="shared" si="15"/>
        <v>1166</v>
      </c>
      <c r="AJ36" s="16">
        <f t="shared" si="16"/>
        <v>7019</v>
      </c>
    </row>
    <row r="37" spans="1:36" ht="16.5" x14ac:dyDescent="0.2">
      <c r="A37" s="15">
        <v>1102017</v>
      </c>
      <c r="B37" s="15" t="s">
        <v>178</v>
      </c>
      <c r="C37" s="15">
        <v>2</v>
      </c>
      <c r="D37" s="15">
        <v>4</v>
      </c>
      <c r="E37" s="15">
        <f>INDEX(新属性投放!$E$7:$E$8,卡牌属性!C37)</f>
        <v>20</v>
      </c>
      <c r="F37" s="15">
        <f>SUM(E$5:E37)</f>
        <v>660</v>
      </c>
      <c r="G37" s="16">
        <f>INDEX(新属性投放!$L$6:$L$10,卡牌属性!D37)</f>
        <v>1.3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6">
        <f t="shared" si="1"/>
        <v>1101002</v>
      </c>
      <c r="N37" s="31" t="s">
        <v>686</v>
      </c>
      <c r="O37" s="16">
        <f t="shared" si="2"/>
        <v>1</v>
      </c>
      <c r="P37" s="16">
        <f t="shared" si="3"/>
        <v>14</v>
      </c>
      <c r="Q37" s="16" t="s">
        <v>51</v>
      </c>
      <c r="R37" s="16">
        <f>ROUND(IF(O37=1,INDEX(新属性投放!$J$14:$J$33,卡牌属性!P37),INDEX(新属性投放!$J$41:$J$60,卡牌属性!P37))*INDEX($G$5:$G$42,L37)/SQRT(INDEX($I$5:$I$42,L37)),2)</f>
        <v>1911.95</v>
      </c>
      <c r="S37" s="31" t="s">
        <v>190</v>
      </c>
      <c r="T37" s="16">
        <f>ROUND(IF(O37=1,INDEX(新属性投放!$K$14:$K$33,卡牌属性!P37),INDEX(新属性投放!$K$41:$K$60,卡牌属性!P37))*INDEX($G$5:$G$42,L37),2)</f>
        <v>942.98</v>
      </c>
      <c r="U37" s="31" t="s">
        <v>191</v>
      </c>
      <c r="V37" s="16">
        <f>ROUND(IF(O37=1,INDEX(新属性投放!$L$14:$L$33,卡牌属性!P37),INDEX(新属性投放!$L$41:$L$60,卡牌属性!P37))*INDEX($G$5:$G$42,L37)*SQRT(INDEX($I$5:$I$42,L37)),2)</f>
        <v>5775.85</v>
      </c>
      <c r="W37" s="31" t="s">
        <v>189</v>
      </c>
      <c r="X37" s="16">
        <f>ROUND(IF(O37=1,INDEX(新属性投放!$D$14:$D$33,卡牌属性!P37),INDEX(新属性投放!$D$41:$D$60,卡牌属性!P37))*INDEX($G$5:$G$42,L37)/SQRT(INDEX($I$5:$I$42,L37)),2)</f>
        <v>47.8</v>
      </c>
      <c r="Y37" s="31" t="s">
        <v>190</v>
      </c>
      <c r="Z37" s="16">
        <f>ROUND(IF(O37=1,INDEX(新属性投放!$E$14:$E$33,卡牌属性!P37),INDEX(新属性投放!$E$41:$E$60,卡牌属性!P37))*INDEX($G$5:$G$42,L37),2)</f>
        <v>23.9</v>
      </c>
      <c r="AA37" s="31" t="s">
        <v>191</v>
      </c>
      <c r="AB37" s="16">
        <f>ROUND(IF(O37=1,INDEX(新属性投放!$F$14:$F$33,卡牌属性!P37),INDEX(新属性投放!$F$41:$F$60,卡牌属性!P37))*INDEX($G$5:$G$42,L37)*SQRT(INDEX($I$5:$I$42,L37)),2)</f>
        <v>143.4</v>
      </c>
      <c r="AD37" s="16">
        <f t="shared" si="4"/>
        <v>478</v>
      </c>
      <c r="AE37" s="16">
        <f t="shared" si="5"/>
        <v>239</v>
      </c>
      <c r="AF37" s="16">
        <f t="shared" si="6"/>
        <v>1434</v>
      </c>
      <c r="AH37" s="16">
        <f t="shared" si="14"/>
        <v>2817</v>
      </c>
      <c r="AI37" s="16">
        <f t="shared" si="15"/>
        <v>1405</v>
      </c>
      <c r="AJ37" s="16">
        <f t="shared" si="16"/>
        <v>8453</v>
      </c>
    </row>
    <row r="38" spans="1:36" ht="16.5" x14ac:dyDescent="0.2">
      <c r="A38" s="15">
        <v>1102018</v>
      </c>
      <c r="B38" s="15" t="s">
        <v>179</v>
      </c>
      <c r="C38" s="15">
        <v>2</v>
      </c>
      <c r="D38" s="15">
        <v>2</v>
      </c>
      <c r="E38" s="15">
        <f>INDEX(新属性投放!$E$7:$E$8,卡牌属性!C38)</f>
        <v>20</v>
      </c>
      <c r="F38" s="15">
        <f>SUM(E$5:E38)</f>
        <v>680</v>
      </c>
      <c r="G38" s="16">
        <f>INDEX(新属性投放!$L$6:$L$10,卡牌属性!D38)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6">
        <f t="shared" si="1"/>
        <v>1101002</v>
      </c>
      <c r="N38" s="31" t="s">
        <v>686</v>
      </c>
      <c r="O38" s="16">
        <f t="shared" si="2"/>
        <v>1</v>
      </c>
      <c r="P38" s="16">
        <f t="shared" si="3"/>
        <v>15</v>
      </c>
      <c r="Q38" s="16" t="s">
        <v>51</v>
      </c>
      <c r="R38" s="16">
        <f>ROUND(IF(O38=1,INDEX(新属性投放!$J$14:$J$33,卡牌属性!P38),INDEX(新属性投放!$J$41:$J$60,卡牌属性!P38))*INDEX($G$5:$G$42,L38)/SQRT(INDEX($I$5:$I$42,L38)),2)</f>
        <v>2210.9499999999998</v>
      </c>
      <c r="S38" s="31" t="s">
        <v>190</v>
      </c>
      <c r="T38" s="16">
        <f>ROUND(IF(O38=1,INDEX(新属性投放!$K$14:$K$33,卡牌属性!P38),INDEX(新属性投放!$K$41:$K$60,卡牌属性!P38))*INDEX($G$5:$G$42,L38),2)</f>
        <v>1092.48</v>
      </c>
      <c r="U38" s="31" t="s">
        <v>191</v>
      </c>
      <c r="V38" s="16">
        <f>ROUND(IF(O38=1,INDEX(新属性投放!$L$14:$L$33,卡牌属性!P38),INDEX(新属性投放!$L$41:$L$60,卡牌属性!P38))*INDEX($G$5:$G$42,L38)*SQRT(INDEX($I$5:$I$42,L38)),2)</f>
        <v>6672.85</v>
      </c>
      <c r="W38" s="31" t="s">
        <v>189</v>
      </c>
      <c r="X38" s="16">
        <f>ROUND(IF(O38=1,INDEX(新属性投放!$D$14:$D$33,卡牌属性!P38),INDEX(新属性投放!$D$41:$D$60,卡牌属性!P38))*INDEX($G$5:$G$42,L38)/SQRT(INDEX($I$5:$I$42,L38)),2)</f>
        <v>55.27</v>
      </c>
      <c r="Y38" s="31" t="s">
        <v>190</v>
      </c>
      <c r="Z38" s="16">
        <f>ROUND(IF(O38=1,INDEX(新属性投放!$E$14:$E$33,卡牌属性!P38),INDEX(新属性投放!$E$41:$E$60,卡牌属性!P38))*INDEX($G$5:$G$42,L38),2)</f>
        <v>27.64</v>
      </c>
      <c r="AA38" s="31" t="s">
        <v>191</v>
      </c>
      <c r="AB38" s="16">
        <f>ROUND(IF(O38=1,INDEX(新属性投放!$F$14:$F$33,卡牌属性!P38),INDEX(新属性投放!$F$41:$F$60,卡牌属性!P38))*INDEX($G$5:$G$42,L38)*SQRT(INDEX($I$5:$I$42,L38)),2)</f>
        <v>165.81</v>
      </c>
      <c r="AD38" s="16">
        <f t="shared" si="4"/>
        <v>552</v>
      </c>
      <c r="AE38" s="16">
        <f t="shared" si="5"/>
        <v>276</v>
      </c>
      <c r="AF38" s="16">
        <f t="shared" si="6"/>
        <v>1658</v>
      </c>
      <c r="AH38" s="16">
        <f t="shared" si="14"/>
        <v>3369</v>
      </c>
      <c r="AI38" s="16">
        <f t="shared" si="15"/>
        <v>1681</v>
      </c>
      <c r="AJ38" s="16">
        <f t="shared" si="16"/>
        <v>10111</v>
      </c>
    </row>
    <row r="39" spans="1:36" ht="16.5" x14ac:dyDescent="0.2">
      <c r="A39" s="15">
        <v>1102019</v>
      </c>
      <c r="B39" s="15" t="s">
        <v>180</v>
      </c>
      <c r="C39" s="15">
        <v>2</v>
      </c>
      <c r="D39" s="15">
        <v>2</v>
      </c>
      <c r="E39" s="15">
        <f>INDEX(新属性投放!$E$7:$E$8,卡牌属性!C39)</f>
        <v>20</v>
      </c>
      <c r="F39" s="15">
        <f>SUM(E$5:E39)</f>
        <v>700</v>
      </c>
      <c r="G39" s="16">
        <f>INDEX(新属性投放!$L$6:$L$10,卡牌属性!D39)</f>
        <v>1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6">
        <f t="shared" si="1"/>
        <v>1101002</v>
      </c>
      <c r="N39" s="31" t="s">
        <v>686</v>
      </c>
      <c r="O39" s="16">
        <f t="shared" si="2"/>
        <v>1</v>
      </c>
      <c r="P39" s="16">
        <f t="shared" si="3"/>
        <v>16</v>
      </c>
      <c r="Q39" s="16" t="s">
        <v>51</v>
      </c>
      <c r="R39" s="16">
        <f>ROUND(IF(O39=1,INDEX(新属性投放!$J$14:$J$33,卡牌属性!P39),INDEX(新属性投放!$J$41:$J$60,卡牌属性!P39))*INDEX($G$5:$G$42,L39)/SQRT(INDEX($I$5:$I$42,L39)),2)</f>
        <v>2556.3000000000002</v>
      </c>
      <c r="S39" s="31" t="s">
        <v>190</v>
      </c>
      <c r="T39" s="16">
        <f>ROUND(IF(O39=1,INDEX(新属性投放!$K$14:$K$33,卡牌属性!P39),INDEX(新属性投放!$K$41:$K$60,卡牌属性!P39))*INDEX($G$5:$G$42,L39),2)</f>
        <v>1265.6500000000001</v>
      </c>
      <c r="U39" s="31" t="s">
        <v>191</v>
      </c>
      <c r="V39" s="16">
        <f>ROUND(IF(O39=1,INDEX(新属性投放!$L$14:$L$33,卡牌属性!P39),INDEX(新属性投放!$L$41:$L$60,卡牌属性!P39))*INDEX($G$5:$G$42,L39)*SQRT(INDEX($I$5:$I$42,L39)),2)</f>
        <v>7708.9</v>
      </c>
      <c r="W39" s="31" t="s">
        <v>189</v>
      </c>
      <c r="X39" s="16">
        <f>ROUND(IF(O39=1,INDEX(新属性投放!$D$14:$D$33,卡牌属性!P39),INDEX(新属性投放!$D$41:$D$60,卡牌属性!P39))*INDEX($G$5:$G$42,L39)/SQRT(INDEX($I$5:$I$42,L39)),2)</f>
        <v>63.91</v>
      </c>
      <c r="Y39" s="31" t="s">
        <v>190</v>
      </c>
      <c r="Z39" s="16">
        <f>ROUND(IF(O39=1,INDEX(新属性投放!$E$14:$E$33,卡牌属性!P39),INDEX(新属性投放!$E$41:$E$60,卡牌属性!P39))*INDEX($G$5:$G$42,L39),2)</f>
        <v>31.96</v>
      </c>
      <c r="AA39" s="31" t="s">
        <v>191</v>
      </c>
      <c r="AB39" s="16">
        <f>ROUND(IF(O39=1,INDEX(新属性投放!$F$14:$F$33,卡牌属性!P39),INDEX(新属性投放!$F$41:$F$60,卡牌属性!P39))*INDEX($G$5:$G$42,L39)*SQRT(INDEX($I$5:$I$42,L39)),2)</f>
        <v>191.73</v>
      </c>
      <c r="AD39" s="16">
        <f t="shared" si="4"/>
        <v>639</v>
      </c>
      <c r="AE39" s="16">
        <f t="shared" si="5"/>
        <v>319</v>
      </c>
      <c r="AF39" s="16">
        <f t="shared" si="6"/>
        <v>1917</v>
      </c>
      <c r="AH39" s="16">
        <f t="shared" si="14"/>
        <v>4008</v>
      </c>
      <c r="AI39" s="16">
        <f t="shared" si="15"/>
        <v>2000</v>
      </c>
      <c r="AJ39" s="16">
        <f t="shared" si="16"/>
        <v>12028</v>
      </c>
    </row>
    <row r="40" spans="1:36" ht="16.5" x14ac:dyDescent="0.2">
      <c r="A40" s="15">
        <v>1102020</v>
      </c>
      <c r="B40" s="15" t="s">
        <v>181</v>
      </c>
      <c r="C40" s="15">
        <v>2</v>
      </c>
      <c r="D40" s="15">
        <v>3</v>
      </c>
      <c r="E40" s="15">
        <f>INDEX(新属性投放!$E$7:$E$8,卡牌属性!C40)</f>
        <v>20</v>
      </c>
      <c r="F40" s="15">
        <f>SUM(E$5:E40)</f>
        <v>720</v>
      </c>
      <c r="G40" s="16">
        <f>INDEX(新属性投放!$L$6:$L$10,卡牌属性!D40)</f>
        <v>1.1499999999999999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6">
        <f t="shared" si="1"/>
        <v>1101002</v>
      </c>
      <c r="N40" s="31" t="s">
        <v>686</v>
      </c>
      <c r="O40" s="16">
        <f t="shared" si="2"/>
        <v>1</v>
      </c>
      <c r="P40" s="16">
        <f t="shared" si="3"/>
        <v>17</v>
      </c>
      <c r="Q40" s="16" t="s">
        <v>51</v>
      </c>
      <c r="R40" s="16">
        <f>ROUND(IF(O40=1,INDEX(新属性投放!$J$14:$J$33,卡牌属性!P40),INDEX(新属性投放!$J$41:$J$60,卡牌属性!P40))*INDEX($G$5:$G$42,L40)/SQRT(INDEX($I$5:$I$42,L40)),2)</f>
        <v>2955.85</v>
      </c>
      <c r="S40" s="31" t="s">
        <v>190</v>
      </c>
      <c r="T40" s="16">
        <f>ROUND(IF(O40=1,INDEX(新属性投放!$K$14:$K$33,卡牌属性!P40),INDEX(新属性投放!$K$41:$K$60,卡牌属性!P40))*INDEX($G$5:$G$42,L40),2)</f>
        <v>1465.43</v>
      </c>
      <c r="U40" s="31" t="s">
        <v>191</v>
      </c>
      <c r="V40" s="16">
        <f>ROUND(IF(O40=1,INDEX(新属性投放!$L$14:$L$33,卡牌属性!P40),INDEX(新属性投放!$L$41:$L$60,卡牌属性!P40))*INDEX($G$5:$G$42,L40)*SQRT(INDEX($I$5:$I$42,L40)),2)</f>
        <v>8907.5499999999993</v>
      </c>
      <c r="W40" s="31" t="s">
        <v>189</v>
      </c>
      <c r="X40" s="16">
        <f>ROUND(IF(O40=1,INDEX(新属性投放!$D$14:$D$33,卡牌属性!P40),INDEX(新属性投放!$D$41:$D$60,卡牌属性!P40))*INDEX($G$5:$G$42,L40)/SQRT(INDEX($I$5:$I$42,L40)),2)</f>
        <v>73.900000000000006</v>
      </c>
      <c r="Y40" s="31" t="s">
        <v>190</v>
      </c>
      <c r="Z40" s="16">
        <f>ROUND(IF(O40=1,INDEX(新属性投放!$E$14:$E$33,卡牌属性!P40),INDEX(新属性投放!$E$41:$E$60,卡牌属性!P40))*INDEX($G$5:$G$42,L40),2)</f>
        <v>36.950000000000003</v>
      </c>
      <c r="AA40" s="31" t="s">
        <v>191</v>
      </c>
      <c r="AB40" s="16">
        <f>ROUND(IF(O40=1,INDEX(新属性投放!$F$14:$F$33,卡牌属性!P40),INDEX(新属性投放!$F$41:$F$60,卡牌属性!P40))*INDEX($G$5:$G$42,L40)*SQRT(INDEX($I$5:$I$42,L40)),2)</f>
        <v>221.7</v>
      </c>
      <c r="AD40" s="16">
        <f t="shared" si="4"/>
        <v>739</v>
      </c>
      <c r="AE40" s="16">
        <f t="shared" si="5"/>
        <v>369</v>
      </c>
      <c r="AF40" s="16">
        <f t="shared" si="6"/>
        <v>2217</v>
      </c>
      <c r="AH40" s="16">
        <f t="shared" si="14"/>
        <v>4747</v>
      </c>
      <c r="AI40" s="16">
        <f t="shared" si="15"/>
        <v>2369</v>
      </c>
      <c r="AJ40" s="16">
        <f t="shared" si="16"/>
        <v>14245</v>
      </c>
    </row>
    <row r="41" spans="1:36" ht="16.5" x14ac:dyDescent="0.2">
      <c r="A41" s="15">
        <v>1102021</v>
      </c>
      <c r="B41" s="15" t="s">
        <v>182</v>
      </c>
      <c r="C41" s="15">
        <v>2</v>
      </c>
      <c r="D41" s="15">
        <v>2</v>
      </c>
      <c r="E41" s="15">
        <f>INDEX(新属性投放!$E$7:$E$8,卡牌属性!C41)</f>
        <v>20</v>
      </c>
      <c r="F41" s="15">
        <f>SUM(E$5:E41)</f>
        <v>740</v>
      </c>
      <c r="G41" s="16">
        <f>INDEX(新属性投放!$L$6:$L$10,卡牌属性!D41)</f>
        <v>1</v>
      </c>
      <c r="H41" s="15">
        <v>1</v>
      </c>
      <c r="I41" s="15">
        <v>1</v>
      </c>
      <c r="K41" s="15">
        <v>38</v>
      </c>
      <c r="L41" s="15">
        <f t="shared" si="0"/>
        <v>2</v>
      </c>
      <c r="M41" s="16">
        <f t="shared" si="1"/>
        <v>1101002</v>
      </c>
      <c r="N41" s="31" t="s">
        <v>686</v>
      </c>
      <c r="O41" s="16">
        <f t="shared" si="2"/>
        <v>1</v>
      </c>
      <c r="P41" s="16">
        <f t="shared" si="3"/>
        <v>18</v>
      </c>
      <c r="Q41" s="16" t="s">
        <v>51</v>
      </c>
      <c r="R41" s="16">
        <f>ROUND(IF(O41=1,INDEX(新属性投放!$J$14:$J$33,卡牌属性!P41),INDEX(新属性投放!$J$41:$J$60,卡牌属性!P41))*INDEX($G$5:$G$42,L41)/SQRT(INDEX($I$5:$I$42,L41)),2)</f>
        <v>3417.35</v>
      </c>
      <c r="S41" s="31" t="s">
        <v>190</v>
      </c>
      <c r="T41" s="16">
        <f>ROUND(IF(O41=1,INDEX(新属性投放!$K$14:$K$33,卡牌属性!P41),INDEX(新属性投放!$K$41:$K$60,卡牌属性!P41))*INDEX($G$5:$G$42,L41),2)</f>
        <v>1696.18</v>
      </c>
      <c r="U41" s="31" t="s">
        <v>191</v>
      </c>
      <c r="V41" s="16">
        <f>ROUND(IF(O41=1,INDEX(新属性投放!$L$14:$L$33,卡牌属性!P41),INDEX(新属性投放!$L$41:$L$60,卡牌属性!P41))*INDEX($G$5:$G$42,L41)*SQRT(INDEX($I$5:$I$42,L41)),2)</f>
        <v>10292.049999999999</v>
      </c>
      <c r="W41" s="31" t="s">
        <v>189</v>
      </c>
      <c r="X41" s="16">
        <f>ROUND(IF(O41=1,INDEX(新属性投放!$D$14:$D$33,卡牌属性!P41),INDEX(新属性投放!$D$41:$D$60,卡牌属性!P41))*INDEX($G$5:$G$42,L41)/SQRT(INDEX($I$5:$I$42,L41)),2)</f>
        <v>85.43</v>
      </c>
      <c r="Y41" s="31" t="s">
        <v>190</v>
      </c>
      <c r="Z41" s="16">
        <f>ROUND(IF(O41=1,INDEX(新属性投放!$E$14:$E$33,卡牌属性!P41),INDEX(新属性投放!$E$41:$E$60,卡牌属性!P41))*INDEX($G$5:$G$42,L41),2)</f>
        <v>42.72</v>
      </c>
      <c r="AA41" s="31" t="s">
        <v>191</v>
      </c>
      <c r="AB41" s="16">
        <f>ROUND(IF(O41=1,INDEX(新属性投放!$F$14:$F$33,卡牌属性!P41),INDEX(新属性投放!$F$41:$F$60,卡牌属性!P41))*INDEX($G$5:$G$42,L41)*SQRT(INDEX($I$5:$I$42,L41)),2)</f>
        <v>256.29000000000002</v>
      </c>
      <c r="AD41" s="16">
        <f t="shared" si="4"/>
        <v>854</v>
      </c>
      <c r="AE41" s="16">
        <f t="shared" si="5"/>
        <v>427</v>
      </c>
      <c r="AF41" s="16">
        <f t="shared" si="6"/>
        <v>2562</v>
      </c>
      <c r="AH41" s="16">
        <f t="shared" si="14"/>
        <v>5601</v>
      </c>
      <c r="AI41" s="16">
        <f t="shared" si="15"/>
        <v>2796</v>
      </c>
      <c r="AJ41" s="16">
        <f t="shared" si="16"/>
        <v>16807</v>
      </c>
    </row>
    <row r="42" spans="1:36" ht="16.5" x14ac:dyDescent="0.2">
      <c r="A42" s="15">
        <v>1102050</v>
      </c>
      <c r="B42" s="15" t="s">
        <v>879</v>
      </c>
      <c r="C42" s="15">
        <v>2</v>
      </c>
      <c r="D42" s="15">
        <v>2</v>
      </c>
      <c r="E42" s="15">
        <f>INDEX(新属性投放!$E$7:$E$8,卡牌属性!C42)</f>
        <v>20</v>
      </c>
      <c r="F42" s="15">
        <f>SUM(E$5:E42)</f>
        <v>760</v>
      </c>
      <c r="G42" s="16">
        <f>INDEX(新属性投放!$L$6:$L$10,卡牌属性!D42)</f>
        <v>1</v>
      </c>
      <c r="H42" s="15">
        <v>1</v>
      </c>
      <c r="I42" s="15">
        <v>1</v>
      </c>
      <c r="K42" s="15">
        <v>39</v>
      </c>
      <c r="L42" s="15">
        <f t="shared" si="0"/>
        <v>2</v>
      </c>
      <c r="M42" s="16">
        <f t="shared" si="1"/>
        <v>1101002</v>
      </c>
      <c r="N42" s="31" t="s">
        <v>686</v>
      </c>
      <c r="O42" s="16">
        <f t="shared" si="2"/>
        <v>1</v>
      </c>
      <c r="P42" s="16">
        <f t="shared" si="3"/>
        <v>19</v>
      </c>
      <c r="Q42" s="16" t="s">
        <v>51</v>
      </c>
      <c r="R42" s="16">
        <f>ROUND(IF(O42=1,INDEX(新属性投放!$J$14:$J$33,卡牌属性!P42),INDEX(新属性投放!$J$41:$J$60,卡牌属性!P42))*INDEX($G$5:$G$42,L42)/SQRT(INDEX($I$5:$I$42,L42)),2)</f>
        <v>3951.5</v>
      </c>
      <c r="S42" s="31" t="s">
        <v>190</v>
      </c>
      <c r="T42" s="16">
        <f>ROUND(IF(O42=1,INDEX(新属性投放!$K$14:$K$33,卡牌属性!P42),INDEX(新属性投放!$K$41:$K$60,卡牌属性!P42))*INDEX($G$5:$G$42,L42),2)</f>
        <v>1962.75</v>
      </c>
      <c r="U42" s="31" t="s">
        <v>191</v>
      </c>
      <c r="V42" s="16">
        <f>ROUND(IF(O42=1,INDEX(新属性投放!$L$14:$L$33,卡牌属性!P42),INDEX(新属性投放!$L$41:$L$60,卡牌属性!P42))*INDEX($G$5:$G$42,L42)*SQRT(INDEX($I$5:$I$42,L42)),2)</f>
        <v>11894.5</v>
      </c>
      <c r="W42" s="31" t="s">
        <v>189</v>
      </c>
      <c r="X42" s="16">
        <f>ROUND(IF(O42=1,INDEX(新属性投放!$D$14:$D$33,卡牌属性!P42),INDEX(新属性投放!$D$41:$D$60,卡牌属性!P42))*INDEX($G$5:$G$42,L42)/SQRT(INDEX($I$5:$I$42,L42)),2)</f>
        <v>98.79</v>
      </c>
      <c r="Y42" s="31" t="s">
        <v>190</v>
      </c>
      <c r="Z42" s="16">
        <f>ROUND(IF(O42=1,INDEX(新属性投放!$E$14:$E$33,卡牌属性!P42),INDEX(新属性投放!$E$41:$E$60,卡牌属性!P42))*INDEX($G$5:$G$42,L42),2)</f>
        <v>49.4</v>
      </c>
      <c r="AA42" s="31" t="s">
        <v>191</v>
      </c>
      <c r="AB42" s="16">
        <f>ROUND(IF(O42=1,INDEX(新属性投放!$F$14:$F$33,卡牌属性!P42),INDEX(新属性投放!$F$41:$F$60,卡牌属性!P42))*INDEX($G$5:$G$42,L42)*SQRT(INDEX($I$5:$I$42,L42)),2)</f>
        <v>296.37</v>
      </c>
      <c r="AD42" s="16">
        <f t="shared" si="4"/>
        <v>987</v>
      </c>
      <c r="AE42" s="16">
        <f t="shared" si="5"/>
        <v>494</v>
      </c>
      <c r="AF42" s="16">
        <f t="shared" si="6"/>
        <v>2963</v>
      </c>
      <c r="AH42" s="16">
        <f t="shared" si="14"/>
        <v>6588</v>
      </c>
      <c r="AI42" s="16">
        <f t="shared" si="15"/>
        <v>3290</v>
      </c>
      <c r="AJ42" s="16">
        <f t="shared" si="16"/>
        <v>19770</v>
      </c>
    </row>
    <row r="43" spans="1:36" ht="16.5" x14ac:dyDescent="0.2">
      <c r="K43" s="15">
        <v>40</v>
      </c>
      <c r="L43" s="15">
        <f t="shared" si="0"/>
        <v>2</v>
      </c>
      <c r="M43" s="16">
        <f t="shared" si="1"/>
        <v>1101002</v>
      </c>
      <c r="N43" s="31" t="s">
        <v>686</v>
      </c>
      <c r="O43" s="16">
        <f t="shared" si="2"/>
        <v>1</v>
      </c>
      <c r="P43" s="16">
        <f t="shared" si="3"/>
        <v>20</v>
      </c>
      <c r="Q43" s="16" t="s">
        <v>51</v>
      </c>
      <c r="R43" s="16">
        <f>ROUND(IF(O43=1,INDEX(新属性投放!$J$14:$J$33,卡牌属性!P43),INDEX(新属性投放!$J$41:$J$60,卡牌属性!P43))*INDEX($G$5:$G$42,L43)/SQRT(INDEX($I$5:$I$42,L43)),2)</f>
        <v>4568.45</v>
      </c>
      <c r="S43" s="31" t="s">
        <v>190</v>
      </c>
      <c r="T43" s="16">
        <f>ROUND(IF(O43=1,INDEX(新属性投放!$K$14:$K$33,卡牌属性!P43),INDEX(新属性投放!$K$41:$K$60,卡牌属性!P43))*INDEX($G$5:$G$42,L43),2)</f>
        <v>2271.73</v>
      </c>
      <c r="U43" s="31" t="s">
        <v>191</v>
      </c>
      <c r="V43" s="16">
        <f>ROUND(IF(O43=1,INDEX(新属性投放!$L$14:$L$33,卡牌属性!P43),INDEX(新属性投放!$L$41:$L$60,卡牌属性!P43))*INDEX($G$5:$G$42,L43)*SQRT(INDEX($I$5:$I$42,L43)),2)</f>
        <v>13745.35</v>
      </c>
      <c r="W43" s="31" t="s">
        <v>189</v>
      </c>
      <c r="X43" s="16">
        <f>ROUND(IF(O43=1,INDEX(新属性投放!$D$14:$D$33,卡牌属性!P43),INDEX(新属性投放!$D$41:$D$60,卡牌属性!P43))*INDEX($G$5:$G$42,L43)/SQRT(INDEX($I$5:$I$42,L43)),2)</f>
        <v>114.21</v>
      </c>
      <c r="Y43" s="31" t="s">
        <v>190</v>
      </c>
      <c r="Z43" s="16">
        <f>ROUND(IF(O43=1,INDEX(新属性投放!$E$14:$E$33,卡牌属性!P43),INDEX(新属性投放!$E$41:$E$60,卡牌属性!P43))*INDEX($G$5:$G$42,L43),2)</f>
        <v>57.11</v>
      </c>
      <c r="AA43" s="31" t="s">
        <v>191</v>
      </c>
      <c r="AB43" s="16">
        <f>ROUND(IF(O43=1,INDEX(新属性投放!$F$14:$F$33,卡牌属性!P43),INDEX(新属性投放!$F$41:$F$60,卡牌属性!P43))*INDEX($G$5:$G$42,L43)*SQRT(INDEX($I$5:$I$42,L43)),2)</f>
        <v>342.63</v>
      </c>
      <c r="AD43" s="16">
        <f t="shared" si="4"/>
        <v>1142</v>
      </c>
      <c r="AE43" s="16">
        <f t="shared" si="5"/>
        <v>571</v>
      </c>
      <c r="AF43" s="16">
        <f t="shared" si="6"/>
        <v>3426</v>
      </c>
      <c r="AH43" s="16">
        <f t="shared" si="14"/>
        <v>7730</v>
      </c>
      <c r="AI43" s="16">
        <f t="shared" si="15"/>
        <v>3861</v>
      </c>
      <c r="AJ43" s="16">
        <f t="shared" si="16"/>
        <v>23196</v>
      </c>
    </row>
    <row r="44" spans="1:36" ht="16.5" x14ac:dyDescent="0.2">
      <c r="K44" s="15">
        <v>41</v>
      </c>
      <c r="L44" s="15">
        <f t="shared" si="0"/>
        <v>3</v>
      </c>
      <c r="M44" s="16">
        <f t="shared" si="1"/>
        <v>1101003</v>
      </c>
      <c r="N44" s="31" t="s">
        <v>686</v>
      </c>
      <c r="O44" s="16">
        <f t="shared" si="2"/>
        <v>1</v>
      </c>
      <c r="P44" s="16">
        <f t="shared" si="3"/>
        <v>1</v>
      </c>
      <c r="Q44" s="16" t="s">
        <v>51</v>
      </c>
      <c r="R44" s="16">
        <f>ROUND(IF(O44=1,INDEX(新属性投放!$J$14:$J$33,卡牌属性!P44),INDEX(新属性投放!$J$41:$J$60,卡牌属性!P44))*INDEX($G$5:$G$42,L44)/SQRT(INDEX($I$5:$I$42,L44)),2)</f>
        <v>23</v>
      </c>
      <c r="S44" s="31" t="s">
        <v>190</v>
      </c>
      <c r="T44" s="16">
        <f>ROUND(IF(O44=1,INDEX(新属性投放!$K$14:$K$33,卡牌属性!P44),INDEX(新属性投放!$K$41:$K$60,卡牌属性!P44))*INDEX($G$5:$G$42,L44),2)</f>
        <v>0</v>
      </c>
      <c r="U44" s="31" t="s">
        <v>191</v>
      </c>
      <c r="V44" s="16">
        <f>ROUND(IF(O44=1,INDEX(新属性投放!$L$14:$L$33,卡牌属性!P44),INDEX(新属性投放!$L$41:$L$60,卡牌属性!P44))*INDEX($G$5:$G$42,L44)*SQRT(INDEX($I$5:$I$42,L44)),2)</f>
        <v>115</v>
      </c>
      <c r="W44" s="31" t="s">
        <v>189</v>
      </c>
      <c r="X44" s="16">
        <f>ROUND(IF(O44=1,INDEX(新属性投放!$D$14:$D$33,卡牌属性!P44),INDEX(新属性投放!$D$41:$D$60,卡牌属性!P44))*INDEX($G$5:$G$42,L44)/SQRT(INDEX($I$5:$I$42,L44)),2)</f>
        <v>3.45</v>
      </c>
      <c r="Y44" s="31" t="s">
        <v>190</v>
      </c>
      <c r="Z44" s="16">
        <f>ROUND(IF(O44=1,INDEX(新属性投放!$E$14:$E$33,卡牌属性!P44),INDEX(新属性投放!$E$41:$E$60,卡牌属性!P44))*INDEX($G$5:$G$42,L44),2)</f>
        <v>1.73</v>
      </c>
      <c r="AA44" s="31" t="s">
        <v>191</v>
      </c>
      <c r="AB44" s="16">
        <f>ROUND(IF(O44=1,INDEX(新属性投放!$F$14:$F$33,卡牌属性!P44),INDEX(新属性投放!$F$41:$F$60,卡牌属性!P44))*INDEX($G$5:$G$42,L44)*SQRT(INDEX($I$5:$I$42,L44)),2)</f>
        <v>10.35</v>
      </c>
      <c r="AD44" s="16">
        <f t="shared" si="4"/>
        <v>34</v>
      </c>
      <c r="AE44" s="16">
        <f t="shared" si="5"/>
        <v>17</v>
      </c>
      <c r="AF44" s="16">
        <f t="shared" si="6"/>
        <v>103</v>
      </c>
      <c r="AH44" s="16">
        <f t="shared" si="14"/>
        <v>7764</v>
      </c>
      <c r="AI44" s="16">
        <f t="shared" si="15"/>
        <v>3878</v>
      </c>
      <c r="AJ44" s="16">
        <f t="shared" si="16"/>
        <v>23299</v>
      </c>
    </row>
    <row r="45" spans="1:36" ht="16.5" x14ac:dyDescent="0.2">
      <c r="K45" s="15">
        <v>42</v>
      </c>
      <c r="L45" s="15">
        <f t="shared" si="0"/>
        <v>3</v>
      </c>
      <c r="M45" s="16">
        <f t="shared" si="1"/>
        <v>1101003</v>
      </c>
      <c r="N45" s="31" t="s">
        <v>686</v>
      </c>
      <c r="O45" s="16">
        <f t="shared" si="2"/>
        <v>1</v>
      </c>
      <c r="P45" s="16">
        <f t="shared" si="3"/>
        <v>2</v>
      </c>
      <c r="Q45" s="16" t="s">
        <v>51</v>
      </c>
      <c r="R45" s="16">
        <f>ROUND(IF(O45=1,INDEX(新属性投放!$J$14:$J$33,卡牌属性!P45),INDEX(新属性投放!$J$41:$J$60,卡牌属性!P45))*INDEX($G$5:$G$42,L45)/SQRT(INDEX($I$5:$I$42,L45)),2)</f>
        <v>82.8</v>
      </c>
      <c r="S45" s="31" t="s">
        <v>190</v>
      </c>
      <c r="T45" s="16">
        <f>ROUND(IF(O45=1,INDEX(新属性投放!$K$14:$K$33,卡牌属性!P45),INDEX(新属性投放!$K$41:$K$60,卡牌属性!P45))*INDEX($G$5:$G$42,L45),2)</f>
        <v>24.15</v>
      </c>
      <c r="U45" s="31" t="s">
        <v>191</v>
      </c>
      <c r="V45" s="16">
        <f>ROUND(IF(O45=1,INDEX(新属性投放!$L$14:$L$33,卡牌属性!P45),INDEX(新属性投放!$L$41:$L$60,卡牌属性!P45))*INDEX($G$5:$G$42,L45)*SQRT(INDEX($I$5:$I$42,L45)),2)</f>
        <v>294.39999999999998</v>
      </c>
      <c r="W45" s="31" t="s">
        <v>189</v>
      </c>
      <c r="X45" s="16">
        <f>ROUND(IF(O45=1,INDEX(新属性投放!$D$14:$D$33,卡牌属性!P45),INDEX(新属性投放!$D$41:$D$60,卡牌属性!P45))*INDEX($G$5:$G$42,L45)/SQRT(INDEX($I$5:$I$42,L45)),2)</f>
        <v>4.5999999999999996</v>
      </c>
      <c r="Y45" s="31" t="s">
        <v>190</v>
      </c>
      <c r="Z45" s="16">
        <f>ROUND(IF(O45=1,INDEX(新属性投放!$E$14:$E$33,卡牌属性!P45),INDEX(新属性投放!$E$41:$E$60,卡牌属性!P45))*INDEX($G$5:$G$42,L45),2)</f>
        <v>2.2999999999999998</v>
      </c>
      <c r="AA45" s="31" t="s">
        <v>191</v>
      </c>
      <c r="AB45" s="16">
        <f>ROUND(IF(O45=1,INDEX(新属性投放!$F$14:$F$33,卡牌属性!P45),INDEX(新属性投放!$F$41:$F$60,卡牌属性!P45))*INDEX($G$5:$G$42,L45)*SQRT(INDEX($I$5:$I$42,L45)),2)</f>
        <v>13.8</v>
      </c>
      <c r="AD45" s="16">
        <f t="shared" si="4"/>
        <v>46</v>
      </c>
      <c r="AE45" s="16">
        <f t="shared" si="5"/>
        <v>23</v>
      </c>
      <c r="AF45" s="16">
        <f t="shared" si="6"/>
        <v>138</v>
      </c>
      <c r="AH45" s="16">
        <f t="shared" si="14"/>
        <v>7810</v>
      </c>
      <c r="AI45" s="16">
        <f t="shared" si="15"/>
        <v>3901</v>
      </c>
      <c r="AJ45" s="16">
        <f t="shared" si="16"/>
        <v>23437</v>
      </c>
    </row>
    <row r="46" spans="1:36" ht="16.5" x14ac:dyDescent="0.2">
      <c r="K46" s="15">
        <v>43</v>
      </c>
      <c r="L46" s="15">
        <f t="shared" si="0"/>
        <v>3</v>
      </c>
      <c r="M46" s="16">
        <f t="shared" si="1"/>
        <v>1101003</v>
      </c>
      <c r="N46" s="31" t="s">
        <v>686</v>
      </c>
      <c r="O46" s="16">
        <f t="shared" si="2"/>
        <v>1</v>
      </c>
      <c r="P46" s="16">
        <f t="shared" si="3"/>
        <v>3</v>
      </c>
      <c r="Q46" s="16" t="s">
        <v>51</v>
      </c>
      <c r="R46" s="16">
        <f>ROUND(IF(O46=1,INDEX(新属性投放!$J$14:$J$33,卡牌属性!P46),INDEX(新属性投放!$J$41:$J$60,卡牌属性!P46))*INDEX($G$5:$G$42,L46)/SQRT(INDEX($I$5:$I$42,L46)),2)</f>
        <v>169.05</v>
      </c>
      <c r="S46" s="31" t="s">
        <v>190</v>
      </c>
      <c r="T46" s="16">
        <f>ROUND(IF(O46=1,INDEX(新属性投放!$K$14:$K$33,卡牌属性!P46),INDEX(新属性投放!$K$41:$K$60,卡牌属性!P46))*INDEX($G$5:$G$42,L46),2)</f>
        <v>67.849999999999994</v>
      </c>
      <c r="U46" s="31" t="s">
        <v>191</v>
      </c>
      <c r="V46" s="16">
        <f>ROUND(IF(O46=1,INDEX(新属性投放!$L$14:$L$33,卡牌属性!P46),INDEX(新属性投放!$L$41:$L$60,卡牌属性!P46))*INDEX($G$5:$G$42,L46)*SQRT(INDEX($I$5:$I$42,L46)),2)</f>
        <v>553.15</v>
      </c>
      <c r="W46" s="31" t="s">
        <v>189</v>
      </c>
      <c r="X46" s="16">
        <f>ROUND(IF(O46=1,INDEX(新属性投放!$D$14:$D$33,卡牌属性!P46),INDEX(新属性投放!$D$41:$D$60,卡牌属性!P46))*INDEX($G$5:$G$42,L46)/SQRT(INDEX($I$5:$I$42,L46)),2)</f>
        <v>6.93</v>
      </c>
      <c r="Y46" s="31" t="s">
        <v>190</v>
      </c>
      <c r="Z46" s="16">
        <f>ROUND(IF(O46=1,INDEX(新属性投放!$E$14:$E$33,卡牌属性!P46),INDEX(新属性投放!$E$41:$E$60,卡牌属性!P46))*INDEX($G$5:$G$42,L46),2)</f>
        <v>3.47</v>
      </c>
      <c r="AA46" s="31" t="s">
        <v>191</v>
      </c>
      <c r="AB46" s="16">
        <f>ROUND(IF(O46=1,INDEX(新属性投放!$F$14:$F$33,卡牌属性!P46),INDEX(新属性投放!$F$41:$F$60,卡牌属性!P46))*INDEX($G$5:$G$42,L46)*SQRT(INDEX($I$5:$I$42,L46)),2)</f>
        <v>20.8</v>
      </c>
      <c r="AD46" s="16">
        <f t="shared" si="4"/>
        <v>69</v>
      </c>
      <c r="AE46" s="16">
        <f t="shared" si="5"/>
        <v>34</v>
      </c>
      <c r="AF46" s="16">
        <f t="shared" si="6"/>
        <v>208</v>
      </c>
      <c r="AH46" s="16">
        <f t="shared" ref="AH46" si="17">AD46</f>
        <v>69</v>
      </c>
      <c r="AI46" s="16">
        <f t="shared" ref="AI46" si="18">AE46</f>
        <v>34</v>
      </c>
      <c r="AJ46" s="16">
        <f t="shared" ref="AJ46" si="19">AF46</f>
        <v>208</v>
      </c>
    </row>
    <row r="47" spans="1:36" ht="16.5" x14ac:dyDescent="0.2">
      <c r="K47" s="15">
        <v>44</v>
      </c>
      <c r="L47" s="15">
        <f t="shared" si="0"/>
        <v>3</v>
      </c>
      <c r="M47" s="16">
        <f t="shared" si="1"/>
        <v>1101003</v>
      </c>
      <c r="N47" s="31" t="s">
        <v>686</v>
      </c>
      <c r="O47" s="16">
        <f t="shared" si="2"/>
        <v>1</v>
      </c>
      <c r="P47" s="16">
        <f t="shared" si="3"/>
        <v>4</v>
      </c>
      <c r="Q47" s="16" t="s">
        <v>51</v>
      </c>
      <c r="R47" s="16">
        <f>ROUND(IF(O47=1,INDEX(新属性投放!$J$14:$J$33,卡牌属性!P47),INDEX(新属性投放!$J$41:$J$60,卡牌属性!P47))*INDEX($G$5:$G$42,L47)/SQRT(INDEX($I$5:$I$42,L47)),2)</f>
        <v>255.65</v>
      </c>
      <c r="S47" s="31" t="s">
        <v>190</v>
      </c>
      <c r="T47" s="16">
        <f>ROUND(IF(O47=1,INDEX(新属性投放!$K$14:$K$33,卡牌属性!P47),INDEX(新属性投放!$K$41:$K$60,卡牌属性!P47))*INDEX($G$5:$G$42,L47),2)</f>
        <v>111.72</v>
      </c>
      <c r="U47" s="31" t="s">
        <v>191</v>
      </c>
      <c r="V47" s="16">
        <f>ROUND(IF(O47=1,INDEX(新属性投放!$L$14:$L$33,卡牌属性!P47),INDEX(新属性投放!$L$41:$L$60,卡牌属性!P47))*INDEX($G$5:$G$42,L47)*SQRT(INDEX($I$5:$I$42,L47)),2)</f>
        <v>812.94</v>
      </c>
      <c r="W47" s="31" t="s">
        <v>189</v>
      </c>
      <c r="X47" s="16">
        <f>ROUND(IF(O47=1,INDEX(新属性投放!$D$14:$D$33,卡牌属性!P47),INDEX(新属性投放!$D$41:$D$60,卡牌属性!P47))*INDEX($G$5:$G$42,L47)/SQRT(INDEX($I$5:$I$42,L47)),2)</f>
        <v>9.1999999999999993</v>
      </c>
      <c r="Y47" s="31" t="s">
        <v>190</v>
      </c>
      <c r="Z47" s="16">
        <f>ROUND(IF(O47=1,INDEX(新属性投放!$E$14:$E$33,卡牌属性!P47),INDEX(新属性投放!$E$41:$E$60,卡牌属性!P47))*INDEX($G$5:$G$42,L47),2)</f>
        <v>4.5999999999999996</v>
      </c>
      <c r="AA47" s="31" t="s">
        <v>191</v>
      </c>
      <c r="AB47" s="16">
        <f>ROUND(IF(O47=1,INDEX(新属性投放!$F$14:$F$33,卡牌属性!P47),INDEX(新属性投放!$F$41:$F$60,卡牌属性!P47))*INDEX($G$5:$G$42,L47)*SQRT(INDEX($I$5:$I$42,L47)),2)</f>
        <v>27.6</v>
      </c>
      <c r="AD47" s="16">
        <f t="shared" si="4"/>
        <v>92</v>
      </c>
      <c r="AE47" s="16">
        <f t="shared" si="5"/>
        <v>46</v>
      </c>
      <c r="AF47" s="16">
        <f t="shared" si="6"/>
        <v>276</v>
      </c>
      <c r="AH47" s="16">
        <f t="shared" ref="AH47:AH66" si="20">AH46+AD47</f>
        <v>161</v>
      </c>
      <c r="AI47" s="16">
        <f t="shared" ref="AI47:AI66" si="21">AI46+AE47</f>
        <v>80</v>
      </c>
      <c r="AJ47" s="16">
        <f t="shared" ref="AJ47:AJ66" si="22">AJ46+AF47</f>
        <v>484</v>
      </c>
    </row>
    <row r="48" spans="1:36" ht="16.5" x14ac:dyDescent="0.2">
      <c r="K48" s="15">
        <v>45</v>
      </c>
      <c r="L48" s="15">
        <f t="shared" si="0"/>
        <v>3</v>
      </c>
      <c r="M48" s="16">
        <f t="shared" si="1"/>
        <v>1101003</v>
      </c>
      <c r="N48" s="31" t="s">
        <v>686</v>
      </c>
      <c r="O48" s="16">
        <f t="shared" si="2"/>
        <v>1</v>
      </c>
      <c r="P48" s="16">
        <f t="shared" si="3"/>
        <v>5</v>
      </c>
      <c r="Q48" s="16" t="s">
        <v>51</v>
      </c>
      <c r="R48" s="16">
        <f>ROUND(IF(O48=1,INDEX(新属性投放!$J$14:$J$33,卡牌属性!P48),INDEX(新属性投放!$J$41:$J$60,卡牌属性!P48))*INDEX($G$5:$G$42,L48)/SQRT(INDEX($I$5:$I$42,L48)),2)</f>
        <v>370.65</v>
      </c>
      <c r="S48" s="31" t="s">
        <v>190</v>
      </c>
      <c r="T48" s="16">
        <f>ROUND(IF(O48=1,INDEX(新属性投放!$K$14:$K$33,卡牌属性!P48),INDEX(新属性投放!$K$41:$K$60,卡牌属性!P48))*INDEX($G$5:$G$42,L48),2)</f>
        <v>169.22</v>
      </c>
      <c r="U48" s="31" t="s">
        <v>191</v>
      </c>
      <c r="V48" s="16">
        <f>ROUND(IF(O48=1,INDEX(新属性投放!$L$14:$L$33,卡牌属性!P48),INDEX(新属性投放!$L$41:$L$60,卡牌属性!P48))*INDEX($G$5:$G$42,L48)*SQRT(INDEX($I$5:$I$42,L48)),2)</f>
        <v>1157.94</v>
      </c>
      <c r="W48" s="31" t="s">
        <v>189</v>
      </c>
      <c r="X48" s="16">
        <f>ROUND(IF(O48=1,INDEX(新属性投放!$D$14:$D$33,卡牌属性!P48),INDEX(新属性投放!$D$41:$D$60,卡牌属性!P48))*INDEX($G$5:$G$42,L48)/SQRT(INDEX($I$5:$I$42,L48)),2)</f>
        <v>11.52</v>
      </c>
      <c r="Y48" s="31" t="s">
        <v>190</v>
      </c>
      <c r="Z48" s="16">
        <f>ROUND(IF(O48=1,INDEX(新属性投放!$E$14:$E$33,卡牌属性!P48),INDEX(新属性投放!$E$41:$E$60,卡牌属性!P48))*INDEX($G$5:$G$42,L48),2)</f>
        <v>5.76</v>
      </c>
      <c r="AA48" s="31" t="s">
        <v>191</v>
      </c>
      <c r="AB48" s="16">
        <f>ROUND(IF(O48=1,INDEX(新属性投放!$F$14:$F$33,卡牌属性!P48),INDEX(新属性投放!$F$41:$F$60,卡牌属性!P48))*INDEX($G$5:$G$42,L48)*SQRT(INDEX($I$5:$I$42,L48)),2)</f>
        <v>34.57</v>
      </c>
      <c r="AD48" s="16">
        <f t="shared" si="4"/>
        <v>115</v>
      </c>
      <c r="AE48" s="16">
        <f t="shared" si="5"/>
        <v>57</v>
      </c>
      <c r="AF48" s="16">
        <f t="shared" si="6"/>
        <v>345</v>
      </c>
      <c r="AH48" s="16">
        <f t="shared" si="20"/>
        <v>276</v>
      </c>
      <c r="AI48" s="16">
        <f t="shared" si="21"/>
        <v>137</v>
      </c>
      <c r="AJ48" s="16">
        <f t="shared" si="22"/>
        <v>829</v>
      </c>
    </row>
    <row r="49" spans="11:36" ht="16.5" x14ac:dyDescent="0.2">
      <c r="K49" s="15">
        <v>46</v>
      </c>
      <c r="L49" s="15">
        <f t="shared" si="0"/>
        <v>3</v>
      </c>
      <c r="M49" s="16">
        <f t="shared" si="1"/>
        <v>1101003</v>
      </c>
      <c r="N49" s="31" t="s">
        <v>686</v>
      </c>
      <c r="O49" s="16">
        <f t="shared" si="2"/>
        <v>1</v>
      </c>
      <c r="P49" s="16">
        <f t="shared" si="3"/>
        <v>6</v>
      </c>
      <c r="Q49" s="16" t="s">
        <v>51</v>
      </c>
      <c r="R49" s="16">
        <f>ROUND(IF(O49=1,INDEX(新属性投放!$J$14:$J$33,卡牌属性!P49),INDEX(新属性投放!$J$41:$J$60,卡牌属性!P49))*INDEX($G$5:$G$42,L49)/SQRT(INDEX($I$5:$I$42,L49)),2)</f>
        <v>514.63</v>
      </c>
      <c r="S49" s="31" t="s">
        <v>190</v>
      </c>
      <c r="T49" s="16">
        <f>ROUND(IF(O49=1,INDEX(新属性投放!$K$14:$K$33,卡牌属性!P49),INDEX(新属性投放!$K$41:$K$60,卡牌属性!P49))*INDEX($G$5:$G$42,L49),2)</f>
        <v>241.79</v>
      </c>
      <c r="U49" s="31" t="s">
        <v>191</v>
      </c>
      <c r="V49" s="16">
        <f>ROUND(IF(O49=1,INDEX(新属性投放!$L$14:$L$33,卡牌属性!P49),INDEX(新属性投放!$L$41:$L$60,卡牌属性!P49))*INDEX($G$5:$G$42,L49)*SQRT(INDEX($I$5:$I$42,L49)),2)</f>
        <v>1589.88</v>
      </c>
      <c r="W49" s="31" t="s">
        <v>189</v>
      </c>
      <c r="X49" s="16">
        <f>ROUND(IF(O49=1,INDEX(新属性投放!$D$14:$D$33,卡牌属性!P49),INDEX(新属性投放!$D$41:$D$60,卡牌属性!P49))*INDEX($G$5:$G$42,L49)/SQRT(INDEX($I$5:$I$42,L49)),2)</f>
        <v>14.41</v>
      </c>
      <c r="Y49" s="31" t="s">
        <v>190</v>
      </c>
      <c r="Z49" s="16">
        <f>ROUND(IF(O49=1,INDEX(新属性投放!$E$14:$E$33,卡牌属性!P49),INDEX(新属性投放!$E$41:$E$60,卡牌属性!P49))*INDEX($G$5:$G$42,L49),2)</f>
        <v>7.2</v>
      </c>
      <c r="AA49" s="31" t="s">
        <v>191</v>
      </c>
      <c r="AB49" s="16">
        <f>ROUND(IF(O49=1,INDEX(新属性投放!$F$14:$F$33,卡牌属性!P49),INDEX(新属性投放!$F$41:$F$60,卡牌属性!P49))*INDEX($G$5:$G$42,L49)*SQRT(INDEX($I$5:$I$42,L49)),2)</f>
        <v>43.23</v>
      </c>
      <c r="AD49" s="16">
        <f t="shared" si="4"/>
        <v>144</v>
      </c>
      <c r="AE49" s="16">
        <f t="shared" si="5"/>
        <v>72</v>
      </c>
      <c r="AF49" s="16">
        <f t="shared" si="6"/>
        <v>432</v>
      </c>
      <c r="AH49" s="16">
        <f t="shared" si="20"/>
        <v>420</v>
      </c>
      <c r="AI49" s="16">
        <f t="shared" si="21"/>
        <v>209</v>
      </c>
      <c r="AJ49" s="16">
        <f t="shared" si="22"/>
        <v>1261</v>
      </c>
    </row>
    <row r="50" spans="11:36" ht="16.5" x14ac:dyDescent="0.2">
      <c r="K50" s="15">
        <v>47</v>
      </c>
      <c r="L50" s="15">
        <f t="shared" si="0"/>
        <v>3</v>
      </c>
      <c r="M50" s="16">
        <f t="shared" si="1"/>
        <v>1101003</v>
      </c>
      <c r="N50" s="31" t="s">
        <v>686</v>
      </c>
      <c r="O50" s="16">
        <f t="shared" si="2"/>
        <v>1</v>
      </c>
      <c r="P50" s="16">
        <f t="shared" si="3"/>
        <v>7</v>
      </c>
      <c r="Q50" s="16" t="s">
        <v>51</v>
      </c>
      <c r="R50" s="16">
        <f>ROUND(IF(O50=1,INDEX(新属性投放!$J$14:$J$33,卡牌属性!P50),INDEX(新属性投放!$J$41:$J$60,卡牌属性!P50))*INDEX($G$5:$G$42,L50)/SQRT(INDEX($I$5:$I$42,L50)),2)</f>
        <v>694.37</v>
      </c>
      <c r="S50" s="31" t="s">
        <v>190</v>
      </c>
      <c r="T50" s="16">
        <f>ROUND(IF(O50=1,INDEX(新属性投放!$K$14:$K$33,卡牌属性!P50),INDEX(新属性投放!$K$41:$K$60,卡牌属性!P50))*INDEX($G$5:$G$42,L50),2)</f>
        <v>332.24</v>
      </c>
      <c r="U50" s="31" t="s">
        <v>191</v>
      </c>
      <c r="V50" s="16">
        <f>ROUND(IF(O50=1,INDEX(新属性投放!$L$14:$L$33,卡牌属性!P50),INDEX(新属性投放!$L$41:$L$60,卡牌属性!P50))*INDEX($G$5:$G$42,L50)*SQRT(INDEX($I$5:$I$42,L50)),2)</f>
        <v>2129.11</v>
      </c>
      <c r="W50" s="31" t="s">
        <v>189</v>
      </c>
      <c r="X50" s="16">
        <f>ROUND(IF(O50=1,INDEX(新属性投放!$D$14:$D$33,卡牌属性!P50),INDEX(新属性投放!$D$41:$D$60,卡牌属性!P50))*INDEX($G$5:$G$42,L50)/SQRT(INDEX($I$5:$I$42,L50)),2)</f>
        <v>18.059999999999999</v>
      </c>
      <c r="Y50" s="31" t="s">
        <v>190</v>
      </c>
      <c r="Z50" s="16">
        <f>ROUND(IF(O50=1,INDEX(新属性投放!$E$14:$E$33,卡牌属性!P50),INDEX(新属性投放!$E$41:$E$60,卡牌属性!P50))*INDEX($G$5:$G$42,L50),2)</f>
        <v>9.0299999999999994</v>
      </c>
      <c r="AA50" s="31" t="s">
        <v>191</v>
      </c>
      <c r="AB50" s="16">
        <f>ROUND(IF(O50=1,INDEX(新属性投放!$F$14:$F$33,卡牌属性!P50),INDEX(新属性投放!$F$41:$F$60,卡牌属性!P50))*INDEX($G$5:$G$42,L50)*SQRT(INDEX($I$5:$I$42,L50)),2)</f>
        <v>54.17</v>
      </c>
      <c r="AD50" s="16">
        <f t="shared" si="4"/>
        <v>180</v>
      </c>
      <c r="AE50" s="16">
        <f t="shared" si="5"/>
        <v>90</v>
      </c>
      <c r="AF50" s="16">
        <f t="shared" si="6"/>
        <v>541</v>
      </c>
      <c r="AH50" s="16">
        <f t="shared" si="20"/>
        <v>600</v>
      </c>
      <c r="AI50" s="16">
        <f t="shared" si="21"/>
        <v>299</v>
      </c>
      <c r="AJ50" s="16">
        <f t="shared" si="22"/>
        <v>1802</v>
      </c>
    </row>
    <row r="51" spans="11:36" ht="16.5" x14ac:dyDescent="0.2">
      <c r="K51" s="15">
        <v>48</v>
      </c>
      <c r="L51" s="15">
        <f t="shared" si="0"/>
        <v>3</v>
      </c>
      <c r="M51" s="16">
        <f t="shared" si="1"/>
        <v>1101003</v>
      </c>
      <c r="N51" s="31" t="s">
        <v>686</v>
      </c>
      <c r="O51" s="16">
        <f t="shared" si="2"/>
        <v>1</v>
      </c>
      <c r="P51" s="16">
        <f t="shared" si="3"/>
        <v>8</v>
      </c>
      <c r="Q51" s="16" t="s">
        <v>51</v>
      </c>
      <c r="R51" s="16">
        <f>ROUND(IF(O51=1,INDEX(新属性投放!$J$14:$J$33,卡牌属性!P51),INDEX(新属性投放!$J$41:$J$60,卡牌属性!P51))*INDEX($G$5:$G$42,L51)/SQRT(INDEX($I$5:$I$42,L51)),2)</f>
        <v>919.77</v>
      </c>
      <c r="S51" s="31" t="s">
        <v>190</v>
      </c>
      <c r="T51" s="16">
        <f>ROUND(IF(O51=1,INDEX(新属性投放!$K$14:$K$33,卡牌属性!P51),INDEX(新属性投放!$K$41:$K$60,卡牌属性!P51))*INDEX($G$5:$G$42,L51),2)</f>
        <v>445.51</v>
      </c>
      <c r="U51" s="31" t="s">
        <v>191</v>
      </c>
      <c r="V51" s="16">
        <f>ROUND(IF(O51=1,INDEX(新属性投放!$L$14:$L$33,卡牌属性!P51),INDEX(新属性投放!$L$41:$L$60,卡牌属性!P51))*INDEX($G$5:$G$42,L51)*SQRT(INDEX($I$5:$I$42,L51)),2)</f>
        <v>2805.31</v>
      </c>
      <c r="W51" s="31" t="s">
        <v>189</v>
      </c>
      <c r="X51" s="16">
        <f>ROUND(IF(O51=1,INDEX(新属性投放!$D$14:$D$33,卡牌属性!P51),INDEX(新属性投放!$D$41:$D$60,卡牌属性!P51))*INDEX($G$5:$G$42,L51)/SQRT(INDEX($I$5:$I$42,L51)),2)</f>
        <v>23</v>
      </c>
      <c r="Y51" s="31" t="s">
        <v>190</v>
      </c>
      <c r="Z51" s="16">
        <f>ROUND(IF(O51=1,INDEX(新属性投放!$E$14:$E$33,卡牌属性!P51),INDEX(新属性投放!$E$41:$E$60,卡牌属性!P51))*INDEX($G$5:$G$42,L51),2)</f>
        <v>11.5</v>
      </c>
      <c r="AA51" s="31" t="s">
        <v>191</v>
      </c>
      <c r="AB51" s="16">
        <f>ROUND(IF(O51=1,INDEX(新属性投放!$F$14:$F$33,卡牌属性!P51),INDEX(新属性投放!$F$41:$F$60,卡牌属性!P51))*INDEX($G$5:$G$42,L51)*SQRT(INDEX($I$5:$I$42,L51)),2)</f>
        <v>69</v>
      </c>
      <c r="AD51" s="16">
        <f t="shared" si="4"/>
        <v>230</v>
      </c>
      <c r="AE51" s="16">
        <f t="shared" si="5"/>
        <v>115</v>
      </c>
      <c r="AF51" s="16">
        <f t="shared" si="6"/>
        <v>690</v>
      </c>
      <c r="AH51" s="16">
        <f t="shared" si="20"/>
        <v>830</v>
      </c>
      <c r="AI51" s="16">
        <f t="shared" si="21"/>
        <v>414</v>
      </c>
      <c r="AJ51" s="16">
        <f t="shared" si="22"/>
        <v>2492</v>
      </c>
    </row>
    <row r="52" spans="11:36" ht="16.5" x14ac:dyDescent="0.2">
      <c r="K52" s="15">
        <v>49</v>
      </c>
      <c r="L52" s="15">
        <f t="shared" si="0"/>
        <v>3</v>
      </c>
      <c r="M52" s="16">
        <f t="shared" si="1"/>
        <v>1101003</v>
      </c>
      <c r="N52" s="31" t="s">
        <v>686</v>
      </c>
      <c r="O52" s="16">
        <f t="shared" si="2"/>
        <v>1</v>
      </c>
      <c r="P52" s="16">
        <f t="shared" si="3"/>
        <v>9</v>
      </c>
      <c r="Q52" s="16" t="s">
        <v>51</v>
      </c>
      <c r="R52" s="16">
        <f>ROUND(IF(O52=1,INDEX(新属性投放!$J$14:$J$33,卡牌属性!P52),INDEX(新属性投放!$J$41:$J$60,卡牌属性!P52))*INDEX($G$5:$G$42,L52)/SQRT(INDEX($I$5:$I$42,L52)),2)</f>
        <v>1063.52</v>
      </c>
      <c r="S52" s="31" t="s">
        <v>190</v>
      </c>
      <c r="T52" s="16">
        <f>ROUND(IF(O52=1,INDEX(新属性投放!$K$14:$K$33,卡牌属性!P52),INDEX(新属性投放!$K$41:$K$60,卡牌属性!P52))*INDEX($G$5:$G$42,L52),2)</f>
        <v>517.96</v>
      </c>
      <c r="U52" s="31" t="s">
        <v>191</v>
      </c>
      <c r="V52" s="16">
        <f>ROUND(IF(O52=1,INDEX(新属性投放!$L$14:$L$33,卡牌属性!P52),INDEX(新属性投放!$L$41:$L$60,卡牌属性!P52))*INDEX($G$5:$G$42,L52)*SQRT(INDEX($I$5:$I$42,L52)),2)</f>
        <v>3236.56</v>
      </c>
      <c r="W52" s="31" t="s">
        <v>189</v>
      </c>
      <c r="X52" s="16">
        <f>ROUND(IF(O52=1,INDEX(新属性投放!$D$14:$D$33,卡牌属性!P52),INDEX(新属性投放!$D$41:$D$60,卡牌属性!P52))*INDEX($G$5:$G$42,L52)/SQRT(INDEX($I$5:$I$42,L52)),2)</f>
        <v>26.59</v>
      </c>
      <c r="Y52" s="31" t="s">
        <v>190</v>
      </c>
      <c r="Z52" s="16">
        <f>ROUND(IF(O52=1,INDEX(新属性投放!$E$14:$E$33,卡牌属性!P52),INDEX(新属性投放!$E$41:$E$60,卡牌属性!P52))*INDEX($G$5:$G$42,L52),2)</f>
        <v>13.29</v>
      </c>
      <c r="AA52" s="31" t="s">
        <v>191</v>
      </c>
      <c r="AB52" s="16">
        <f>ROUND(IF(O52=1,INDEX(新属性投放!$F$14:$F$33,卡牌属性!P52),INDEX(新属性投放!$F$41:$F$60,卡牌属性!P52))*INDEX($G$5:$G$42,L52)*SQRT(INDEX($I$5:$I$42,L52)),2)</f>
        <v>79.760000000000005</v>
      </c>
      <c r="AD52" s="16">
        <f t="shared" si="4"/>
        <v>265</v>
      </c>
      <c r="AE52" s="16">
        <f t="shared" si="5"/>
        <v>132</v>
      </c>
      <c r="AF52" s="16">
        <f t="shared" si="6"/>
        <v>797</v>
      </c>
      <c r="AH52" s="16">
        <f t="shared" si="20"/>
        <v>1095</v>
      </c>
      <c r="AI52" s="16">
        <f t="shared" si="21"/>
        <v>546</v>
      </c>
      <c r="AJ52" s="16">
        <f t="shared" si="22"/>
        <v>3289</v>
      </c>
    </row>
    <row r="53" spans="11:36" ht="16.5" x14ac:dyDescent="0.2">
      <c r="K53" s="15">
        <v>50</v>
      </c>
      <c r="L53" s="15">
        <f t="shared" si="0"/>
        <v>3</v>
      </c>
      <c r="M53" s="16">
        <f t="shared" si="1"/>
        <v>1101003</v>
      </c>
      <c r="N53" s="31" t="s">
        <v>686</v>
      </c>
      <c r="O53" s="16">
        <f t="shared" si="2"/>
        <v>1</v>
      </c>
      <c r="P53" s="16">
        <f t="shared" si="3"/>
        <v>10</v>
      </c>
      <c r="Q53" s="16" t="s">
        <v>51</v>
      </c>
      <c r="R53" s="16">
        <f>ROUND(IF(O53=1,INDEX(新属性投放!$J$14:$J$33,卡牌属性!P53),INDEX(新属性投放!$J$41:$J$60,卡牌属性!P53))*INDEX($G$5:$G$42,L53)/SQRT(INDEX($I$5:$I$42,L53)),2)</f>
        <v>1229.81</v>
      </c>
      <c r="S53" s="31" t="s">
        <v>190</v>
      </c>
      <c r="T53" s="16">
        <f>ROUND(IF(O53=1,INDEX(新属性投放!$K$14:$K$33,卡牌属性!P53),INDEX(新属性投放!$K$41:$K$60,卡牌属性!P53))*INDEX($G$5:$G$42,L53),2)</f>
        <v>600.53</v>
      </c>
      <c r="U53" s="31" t="s">
        <v>191</v>
      </c>
      <c r="V53" s="16">
        <f>ROUND(IF(O53=1,INDEX(新属性投放!$L$14:$L$33,卡牌属性!P53),INDEX(新属性投放!$L$41:$L$60,卡牌属性!P53))*INDEX($G$5:$G$42,L53)*SQRT(INDEX($I$5:$I$42,L53)),2)</f>
        <v>3735.43</v>
      </c>
      <c r="W53" s="31" t="s">
        <v>189</v>
      </c>
      <c r="X53" s="16">
        <f>ROUND(IF(O53=1,INDEX(新属性投放!$D$14:$D$33,卡牌属性!P53),INDEX(新属性投放!$D$41:$D$60,卡牌属性!P53))*INDEX($G$5:$G$42,L53)/SQRT(INDEX($I$5:$I$42,L53)),2)</f>
        <v>30.75</v>
      </c>
      <c r="Y53" s="31" t="s">
        <v>190</v>
      </c>
      <c r="Z53" s="16">
        <f>ROUND(IF(O53=1,INDEX(新属性投放!$E$14:$E$33,卡牌属性!P53),INDEX(新属性投放!$E$41:$E$60,卡牌属性!P53))*INDEX($G$5:$G$42,L53),2)</f>
        <v>15.38</v>
      </c>
      <c r="AA53" s="31" t="s">
        <v>191</v>
      </c>
      <c r="AB53" s="16">
        <f>ROUND(IF(O53=1,INDEX(新属性投放!$F$14:$F$33,卡牌属性!P53),INDEX(新属性投放!$F$41:$F$60,卡牌属性!P53))*INDEX($G$5:$G$42,L53)*SQRT(INDEX($I$5:$I$42,L53)),2)</f>
        <v>92.25</v>
      </c>
      <c r="AD53" s="16">
        <f t="shared" si="4"/>
        <v>307</v>
      </c>
      <c r="AE53" s="16">
        <f t="shared" si="5"/>
        <v>153</v>
      </c>
      <c r="AF53" s="16">
        <f t="shared" si="6"/>
        <v>922</v>
      </c>
      <c r="AH53" s="16">
        <f t="shared" si="20"/>
        <v>1402</v>
      </c>
      <c r="AI53" s="16">
        <f t="shared" si="21"/>
        <v>699</v>
      </c>
      <c r="AJ53" s="16">
        <f t="shared" si="22"/>
        <v>4211</v>
      </c>
    </row>
    <row r="54" spans="11:36" ht="16.5" x14ac:dyDescent="0.2">
      <c r="K54" s="15">
        <v>51</v>
      </c>
      <c r="L54" s="15">
        <f t="shared" si="0"/>
        <v>3</v>
      </c>
      <c r="M54" s="16">
        <f t="shared" si="1"/>
        <v>1101003</v>
      </c>
      <c r="N54" s="31" t="s">
        <v>686</v>
      </c>
      <c r="O54" s="16">
        <f t="shared" si="2"/>
        <v>1</v>
      </c>
      <c r="P54" s="16">
        <f t="shared" si="3"/>
        <v>11</v>
      </c>
      <c r="Q54" s="16" t="s">
        <v>51</v>
      </c>
      <c r="R54" s="16">
        <f>ROUND(IF(O54=1,INDEX(新属性投放!$J$14:$J$33,卡牌属性!P54),INDEX(新属性投放!$J$41:$J$60,卡牌属性!P54))*INDEX($G$5:$G$42,L54)/SQRT(INDEX($I$5:$I$42,L54)),2)</f>
        <v>1421.52</v>
      </c>
      <c r="S54" s="31" t="s">
        <v>190</v>
      </c>
      <c r="T54" s="16">
        <f>ROUND(IF(O54=1,INDEX(新属性投放!$K$14:$K$33,卡牌属性!P54),INDEX(新属性投放!$K$41:$K$60,卡牌属性!P54))*INDEX($G$5:$G$42,L54),2)</f>
        <v>696.96</v>
      </c>
      <c r="U54" s="31" t="s">
        <v>191</v>
      </c>
      <c r="V54" s="16">
        <f>ROUND(IF(O54=1,INDEX(新属性投放!$L$14:$L$33,卡牌属性!P54),INDEX(新属性投放!$L$41:$L$60,卡牌属性!P54))*INDEX($G$5:$G$42,L54)*SQRT(INDEX($I$5:$I$42,L54)),2)</f>
        <v>4310.55</v>
      </c>
      <c r="W54" s="31" t="s">
        <v>189</v>
      </c>
      <c r="X54" s="16">
        <f>ROUND(IF(O54=1,INDEX(新属性投放!$D$14:$D$33,卡牌属性!P54),INDEX(新属性投放!$D$41:$D$60,卡牌属性!P54))*INDEX($G$5:$G$42,L54)/SQRT(INDEX($I$5:$I$42,L54)),2)</f>
        <v>35.54</v>
      </c>
      <c r="Y54" s="31" t="s">
        <v>190</v>
      </c>
      <c r="Z54" s="16">
        <f>ROUND(IF(O54=1,INDEX(新属性投放!$E$14:$E$33,卡牌属性!P54),INDEX(新属性投放!$E$41:$E$60,卡牌属性!P54))*INDEX($G$5:$G$42,L54),2)</f>
        <v>17.77</v>
      </c>
      <c r="AA54" s="31" t="s">
        <v>191</v>
      </c>
      <c r="AB54" s="16">
        <f>ROUND(IF(O54=1,INDEX(新属性投放!$F$14:$F$33,卡牌属性!P54),INDEX(新属性投放!$F$41:$F$60,卡牌属性!P54))*INDEX($G$5:$G$42,L54)*SQRT(INDEX($I$5:$I$42,L54)),2)</f>
        <v>106.61</v>
      </c>
      <c r="AD54" s="16">
        <f t="shared" si="4"/>
        <v>355</v>
      </c>
      <c r="AE54" s="16">
        <f t="shared" si="5"/>
        <v>177</v>
      </c>
      <c r="AF54" s="16">
        <f t="shared" si="6"/>
        <v>1066</v>
      </c>
      <c r="AH54" s="16">
        <f t="shared" si="20"/>
        <v>1757</v>
      </c>
      <c r="AI54" s="16">
        <f t="shared" si="21"/>
        <v>876</v>
      </c>
      <c r="AJ54" s="16">
        <f t="shared" si="22"/>
        <v>5277</v>
      </c>
    </row>
    <row r="55" spans="11:36" ht="16.5" x14ac:dyDescent="0.2">
      <c r="K55" s="15">
        <v>52</v>
      </c>
      <c r="L55" s="15">
        <f t="shared" si="0"/>
        <v>3</v>
      </c>
      <c r="M55" s="16">
        <f t="shared" si="1"/>
        <v>1101003</v>
      </c>
      <c r="N55" s="31" t="s">
        <v>686</v>
      </c>
      <c r="O55" s="16">
        <f t="shared" si="2"/>
        <v>1</v>
      </c>
      <c r="P55" s="16">
        <f t="shared" si="3"/>
        <v>12</v>
      </c>
      <c r="Q55" s="16" t="s">
        <v>51</v>
      </c>
      <c r="R55" s="16">
        <f>ROUND(IF(O55=1,INDEX(新属性投放!$J$14:$J$33,卡牌属性!P55),INDEX(新属性投放!$J$41:$J$60,卡牌属性!P55))*INDEX($G$5:$G$42,L55)/SQRT(INDEX($I$5:$I$42,L55)),2)</f>
        <v>1644.04</v>
      </c>
      <c r="S55" s="31" t="s">
        <v>190</v>
      </c>
      <c r="T55" s="16">
        <f>ROUND(IF(O55=1,INDEX(新属性投放!$K$14:$K$33,卡牌属性!P55),INDEX(新属性投放!$K$41:$K$60,卡牌属性!P55))*INDEX($G$5:$G$42,L55),2)</f>
        <v>807.65</v>
      </c>
      <c r="U55" s="31" t="s">
        <v>191</v>
      </c>
      <c r="V55" s="16">
        <f>ROUND(IF(O55=1,INDEX(新属性投放!$L$14:$L$33,卡牌属性!P55),INDEX(新属性投放!$L$41:$L$60,卡牌属性!P55))*INDEX($G$5:$G$42,L55)*SQRT(INDEX($I$5:$I$42,L55)),2)</f>
        <v>4978.12</v>
      </c>
      <c r="W55" s="31" t="s">
        <v>189</v>
      </c>
      <c r="X55" s="16">
        <f>ROUND(IF(O55=1,INDEX(新属性投放!$D$14:$D$33,卡牌属性!P55),INDEX(新属性投放!$D$41:$D$60,卡牌属性!P55))*INDEX($G$5:$G$42,L55)/SQRT(INDEX($I$5:$I$42,L55)),2)</f>
        <v>41.1</v>
      </c>
      <c r="Y55" s="31" t="s">
        <v>190</v>
      </c>
      <c r="Z55" s="16">
        <f>ROUND(IF(O55=1,INDEX(新属性投放!$E$14:$E$33,卡牌属性!P55),INDEX(新属性投放!$E$41:$E$60,卡牌属性!P55))*INDEX($G$5:$G$42,L55),2)</f>
        <v>20.55</v>
      </c>
      <c r="AA55" s="31" t="s">
        <v>191</v>
      </c>
      <c r="AB55" s="16">
        <f>ROUND(IF(O55=1,INDEX(新属性投放!$F$14:$F$33,卡牌属性!P55),INDEX(新属性投放!$F$41:$F$60,卡牌属性!P55))*INDEX($G$5:$G$42,L55)*SQRT(INDEX($I$5:$I$42,L55)),2)</f>
        <v>123.3</v>
      </c>
      <c r="AD55" s="16">
        <f t="shared" si="4"/>
        <v>411</v>
      </c>
      <c r="AE55" s="16">
        <f t="shared" si="5"/>
        <v>205</v>
      </c>
      <c r="AF55" s="16">
        <f t="shared" si="6"/>
        <v>1233</v>
      </c>
      <c r="AH55" s="16">
        <f t="shared" si="20"/>
        <v>2168</v>
      </c>
      <c r="AI55" s="16">
        <f t="shared" si="21"/>
        <v>1081</v>
      </c>
      <c r="AJ55" s="16">
        <f t="shared" si="22"/>
        <v>6510</v>
      </c>
    </row>
    <row r="56" spans="11:36" ht="16.5" x14ac:dyDescent="0.2">
      <c r="K56" s="15">
        <v>53</v>
      </c>
      <c r="L56" s="15">
        <f t="shared" si="0"/>
        <v>3</v>
      </c>
      <c r="M56" s="16">
        <f t="shared" si="1"/>
        <v>1101003</v>
      </c>
      <c r="N56" s="31" t="s">
        <v>686</v>
      </c>
      <c r="O56" s="16">
        <f t="shared" si="2"/>
        <v>1</v>
      </c>
      <c r="P56" s="16">
        <f t="shared" si="3"/>
        <v>13</v>
      </c>
      <c r="Q56" s="16" t="s">
        <v>51</v>
      </c>
      <c r="R56" s="16">
        <f>ROUND(IF(O56=1,INDEX(新属性投放!$J$14:$J$33,卡牌属性!P56),INDEX(新属性投放!$J$41:$J$60,卡牌属性!P56))*INDEX($G$5:$G$42,L56)/SQRT(INDEX($I$5:$I$42,L56)),2)</f>
        <v>1901.3</v>
      </c>
      <c r="S56" s="31" t="s">
        <v>190</v>
      </c>
      <c r="T56" s="16">
        <f>ROUND(IF(O56=1,INDEX(新属性投放!$K$14:$K$33,卡牌属性!P56),INDEX(新属性投放!$K$41:$K$60,卡牌属性!P56))*INDEX($G$5:$G$42,L56),2)</f>
        <v>935.7</v>
      </c>
      <c r="U56" s="31" t="s">
        <v>191</v>
      </c>
      <c r="V56" s="16">
        <f>ROUND(IF(O56=1,INDEX(新属性投放!$L$14:$L$33,卡牌属性!P56),INDEX(新属性投放!$L$41:$L$60,卡牌属性!P56))*INDEX($G$5:$G$42,L56)*SQRT(INDEX($I$5:$I$42,L56)),2)</f>
        <v>5749.89</v>
      </c>
      <c r="W56" s="31" t="s">
        <v>189</v>
      </c>
      <c r="X56" s="16">
        <f>ROUND(IF(O56=1,INDEX(新属性投放!$D$14:$D$33,卡牌属性!P56),INDEX(新属性投放!$D$41:$D$60,卡牌属性!P56))*INDEX($G$5:$G$42,L56)/SQRT(INDEX($I$5:$I$42,L56)),2)</f>
        <v>47.53</v>
      </c>
      <c r="Y56" s="31" t="s">
        <v>190</v>
      </c>
      <c r="Z56" s="16">
        <f>ROUND(IF(O56=1,INDEX(新属性投放!$E$14:$E$33,卡牌属性!P56),INDEX(新属性投放!$E$41:$E$60,卡牌属性!P56))*INDEX($G$5:$G$42,L56),2)</f>
        <v>23.76</v>
      </c>
      <c r="AA56" s="31" t="s">
        <v>191</v>
      </c>
      <c r="AB56" s="16">
        <f>ROUND(IF(O56=1,INDEX(新属性投放!$F$14:$F$33,卡牌属性!P56),INDEX(新属性投放!$F$41:$F$60,卡牌属性!P56))*INDEX($G$5:$G$42,L56)*SQRT(INDEX($I$5:$I$42,L56)),2)</f>
        <v>142.59</v>
      </c>
      <c r="AD56" s="16">
        <f t="shared" si="4"/>
        <v>475</v>
      </c>
      <c r="AE56" s="16">
        <f t="shared" si="5"/>
        <v>237</v>
      </c>
      <c r="AF56" s="16">
        <f t="shared" si="6"/>
        <v>1425</v>
      </c>
      <c r="AH56" s="16">
        <f t="shared" si="20"/>
        <v>2643</v>
      </c>
      <c r="AI56" s="16">
        <f t="shared" si="21"/>
        <v>1318</v>
      </c>
      <c r="AJ56" s="16">
        <f t="shared" si="22"/>
        <v>7935</v>
      </c>
    </row>
    <row r="57" spans="11:36" ht="16.5" x14ac:dyDescent="0.2">
      <c r="K57" s="15">
        <v>54</v>
      </c>
      <c r="L57" s="15">
        <f t="shared" si="0"/>
        <v>3</v>
      </c>
      <c r="M57" s="16">
        <f t="shared" si="1"/>
        <v>1101003</v>
      </c>
      <c r="N57" s="31" t="s">
        <v>686</v>
      </c>
      <c r="O57" s="16">
        <f t="shared" si="2"/>
        <v>1</v>
      </c>
      <c r="P57" s="16">
        <f t="shared" si="3"/>
        <v>14</v>
      </c>
      <c r="Q57" s="16" t="s">
        <v>51</v>
      </c>
      <c r="R57" s="16">
        <f>ROUND(IF(O57=1,INDEX(新属性投放!$J$14:$J$33,卡牌属性!P57),INDEX(新属性投放!$J$41:$J$60,卡牌属性!P57))*INDEX($G$5:$G$42,L57)/SQRT(INDEX($I$5:$I$42,L57)),2)</f>
        <v>2198.7399999999998</v>
      </c>
      <c r="S57" s="31" t="s">
        <v>190</v>
      </c>
      <c r="T57" s="16">
        <f>ROUND(IF(O57=1,INDEX(新属性投放!$K$14:$K$33,卡牌属性!P57),INDEX(新属性投放!$K$41:$K$60,卡牌属性!P57))*INDEX($G$5:$G$42,L57),2)</f>
        <v>1084.42</v>
      </c>
      <c r="U57" s="31" t="s">
        <v>191</v>
      </c>
      <c r="V57" s="16">
        <f>ROUND(IF(O57=1,INDEX(新属性投放!$L$14:$L$33,卡牌属性!P57),INDEX(新属性投放!$L$41:$L$60,卡牌属性!P57))*INDEX($G$5:$G$42,L57)*SQRT(INDEX($I$5:$I$42,L57)),2)</f>
        <v>6642.23</v>
      </c>
      <c r="W57" s="31" t="s">
        <v>189</v>
      </c>
      <c r="X57" s="16">
        <f>ROUND(IF(O57=1,INDEX(新属性投放!$D$14:$D$33,卡牌属性!P57),INDEX(新属性投放!$D$41:$D$60,卡牌属性!P57))*INDEX($G$5:$G$42,L57)/SQRT(INDEX($I$5:$I$42,L57)),2)</f>
        <v>54.97</v>
      </c>
      <c r="Y57" s="31" t="s">
        <v>190</v>
      </c>
      <c r="Z57" s="16">
        <f>ROUND(IF(O57=1,INDEX(新属性投放!$E$14:$E$33,卡牌属性!P57),INDEX(新属性投放!$E$41:$E$60,卡牌属性!P57))*INDEX($G$5:$G$42,L57),2)</f>
        <v>27.49</v>
      </c>
      <c r="AA57" s="31" t="s">
        <v>191</v>
      </c>
      <c r="AB57" s="16">
        <f>ROUND(IF(O57=1,INDEX(新属性投放!$F$14:$F$33,卡牌属性!P57),INDEX(新属性投放!$F$41:$F$60,卡牌属性!P57))*INDEX($G$5:$G$42,L57)*SQRT(INDEX($I$5:$I$42,L57)),2)</f>
        <v>164.91</v>
      </c>
      <c r="AD57" s="16">
        <f t="shared" si="4"/>
        <v>549</v>
      </c>
      <c r="AE57" s="16">
        <f t="shared" si="5"/>
        <v>274</v>
      </c>
      <c r="AF57" s="16">
        <f t="shared" si="6"/>
        <v>1649</v>
      </c>
      <c r="AH57" s="16">
        <f t="shared" si="20"/>
        <v>3192</v>
      </c>
      <c r="AI57" s="16">
        <f t="shared" si="21"/>
        <v>1592</v>
      </c>
      <c r="AJ57" s="16">
        <f t="shared" si="22"/>
        <v>9584</v>
      </c>
    </row>
    <row r="58" spans="11:36" ht="16.5" x14ac:dyDescent="0.2">
      <c r="K58" s="15">
        <v>55</v>
      </c>
      <c r="L58" s="15">
        <f t="shared" si="0"/>
        <v>3</v>
      </c>
      <c r="M58" s="16">
        <f t="shared" si="1"/>
        <v>1101003</v>
      </c>
      <c r="N58" s="31" t="s">
        <v>686</v>
      </c>
      <c r="O58" s="16">
        <f t="shared" si="2"/>
        <v>1</v>
      </c>
      <c r="P58" s="16">
        <f t="shared" si="3"/>
        <v>15</v>
      </c>
      <c r="Q58" s="16" t="s">
        <v>51</v>
      </c>
      <c r="R58" s="16">
        <f>ROUND(IF(O58=1,INDEX(新属性投放!$J$14:$J$33,卡牌属性!P58),INDEX(新属性投放!$J$41:$J$60,卡牌属性!P58))*INDEX($G$5:$G$42,L58)/SQRT(INDEX($I$5:$I$42,L58)),2)</f>
        <v>2542.59</v>
      </c>
      <c r="S58" s="31" t="s">
        <v>190</v>
      </c>
      <c r="T58" s="16">
        <f>ROUND(IF(O58=1,INDEX(新属性投放!$K$14:$K$33,卡牌属性!P58),INDEX(新属性投放!$K$41:$K$60,卡牌属性!P58))*INDEX($G$5:$G$42,L58),2)</f>
        <v>1256.3499999999999</v>
      </c>
      <c r="U58" s="31" t="s">
        <v>191</v>
      </c>
      <c r="V58" s="16">
        <f>ROUND(IF(O58=1,INDEX(新属性投放!$L$14:$L$33,卡牌属性!P58),INDEX(新属性投放!$L$41:$L$60,卡牌属性!P58))*INDEX($G$5:$G$42,L58)*SQRT(INDEX($I$5:$I$42,L58)),2)</f>
        <v>7673.78</v>
      </c>
      <c r="W58" s="31" t="s">
        <v>189</v>
      </c>
      <c r="X58" s="16">
        <f>ROUND(IF(O58=1,INDEX(新属性投放!$D$14:$D$33,卡牌属性!P58),INDEX(新属性投放!$D$41:$D$60,卡牌属性!P58))*INDEX($G$5:$G$42,L58)/SQRT(INDEX($I$5:$I$42,L58)),2)</f>
        <v>63.56</v>
      </c>
      <c r="Y58" s="31" t="s">
        <v>190</v>
      </c>
      <c r="Z58" s="16">
        <f>ROUND(IF(O58=1,INDEX(新属性投放!$E$14:$E$33,卡牌属性!P58),INDEX(新属性投放!$E$41:$E$60,卡牌属性!P58))*INDEX($G$5:$G$42,L58),2)</f>
        <v>31.78</v>
      </c>
      <c r="AA58" s="31" t="s">
        <v>191</v>
      </c>
      <c r="AB58" s="16">
        <f>ROUND(IF(O58=1,INDEX(新属性投放!$F$14:$F$33,卡牌属性!P58),INDEX(新属性投放!$F$41:$F$60,卡牌属性!P58))*INDEX($G$5:$G$42,L58)*SQRT(INDEX($I$5:$I$42,L58)),2)</f>
        <v>190.68</v>
      </c>
      <c r="AD58" s="16">
        <f t="shared" si="4"/>
        <v>635</v>
      </c>
      <c r="AE58" s="16">
        <f t="shared" si="5"/>
        <v>317</v>
      </c>
      <c r="AF58" s="16">
        <f t="shared" si="6"/>
        <v>1906</v>
      </c>
      <c r="AH58" s="16">
        <f t="shared" si="20"/>
        <v>3827</v>
      </c>
      <c r="AI58" s="16">
        <f t="shared" si="21"/>
        <v>1909</v>
      </c>
      <c r="AJ58" s="16">
        <f t="shared" si="22"/>
        <v>11490</v>
      </c>
    </row>
    <row r="59" spans="11:36" ht="16.5" x14ac:dyDescent="0.2">
      <c r="K59" s="15">
        <v>56</v>
      </c>
      <c r="L59" s="15">
        <f t="shared" si="0"/>
        <v>3</v>
      </c>
      <c r="M59" s="16">
        <f t="shared" si="1"/>
        <v>1101003</v>
      </c>
      <c r="N59" s="31" t="s">
        <v>686</v>
      </c>
      <c r="O59" s="16">
        <f t="shared" si="2"/>
        <v>1</v>
      </c>
      <c r="P59" s="16">
        <f t="shared" si="3"/>
        <v>16</v>
      </c>
      <c r="Q59" s="16" t="s">
        <v>51</v>
      </c>
      <c r="R59" s="16">
        <f>ROUND(IF(O59=1,INDEX(新属性投放!$J$14:$J$33,卡牌属性!P59),INDEX(新属性投放!$J$41:$J$60,卡牌属性!P59))*INDEX($G$5:$G$42,L59)/SQRT(INDEX($I$5:$I$42,L59)),2)</f>
        <v>2939.75</v>
      </c>
      <c r="S59" s="31" t="s">
        <v>190</v>
      </c>
      <c r="T59" s="16">
        <f>ROUND(IF(O59=1,INDEX(新属性投放!$K$14:$K$33,卡牌属性!P59),INDEX(新属性投放!$K$41:$K$60,卡牌属性!P59))*INDEX($G$5:$G$42,L59),2)</f>
        <v>1455.5</v>
      </c>
      <c r="U59" s="31" t="s">
        <v>191</v>
      </c>
      <c r="V59" s="16">
        <f>ROUND(IF(O59=1,INDEX(新属性投放!$L$14:$L$33,卡牌属性!P59),INDEX(新属性投放!$L$41:$L$60,卡牌属性!P59))*INDEX($G$5:$G$42,L59)*SQRT(INDEX($I$5:$I$42,L59)),2)</f>
        <v>8865.24</v>
      </c>
      <c r="W59" s="31" t="s">
        <v>189</v>
      </c>
      <c r="X59" s="16">
        <f>ROUND(IF(O59=1,INDEX(新属性投放!$D$14:$D$33,卡牌属性!P59),INDEX(新属性投放!$D$41:$D$60,卡牌属性!P59))*INDEX($G$5:$G$42,L59)/SQRT(INDEX($I$5:$I$42,L59)),2)</f>
        <v>73.5</v>
      </c>
      <c r="Y59" s="31" t="s">
        <v>190</v>
      </c>
      <c r="Z59" s="16">
        <f>ROUND(IF(O59=1,INDEX(新属性投放!$E$14:$E$33,卡牌属性!P59),INDEX(新属性投放!$E$41:$E$60,卡牌属性!P59))*INDEX($G$5:$G$42,L59),2)</f>
        <v>36.75</v>
      </c>
      <c r="AA59" s="31" t="s">
        <v>191</v>
      </c>
      <c r="AB59" s="16">
        <f>ROUND(IF(O59=1,INDEX(新属性投放!$F$14:$F$33,卡牌属性!P59),INDEX(新属性投放!$F$41:$F$60,卡牌属性!P59))*INDEX($G$5:$G$42,L59)*SQRT(INDEX($I$5:$I$42,L59)),2)</f>
        <v>220.49</v>
      </c>
      <c r="AD59" s="16">
        <f t="shared" si="4"/>
        <v>735</v>
      </c>
      <c r="AE59" s="16">
        <f t="shared" si="5"/>
        <v>367</v>
      </c>
      <c r="AF59" s="16">
        <f t="shared" si="6"/>
        <v>2204</v>
      </c>
      <c r="AH59" s="16">
        <f t="shared" si="20"/>
        <v>4562</v>
      </c>
      <c r="AI59" s="16">
        <f t="shared" si="21"/>
        <v>2276</v>
      </c>
      <c r="AJ59" s="16">
        <f t="shared" si="22"/>
        <v>13694</v>
      </c>
    </row>
    <row r="60" spans="11:36" ht="16.5" x14ac:dyDescent="0.2">
      <c r="K60" s="15">
        <v>57</v>
      </c>
      <c r="L60" s="15">
        <f t="shared" si="0"/>
        <v>3</v>
      </c>
      <c r="M60" s="16">
        <f t="shared" si="1"/>
        <v>1101003</v>
      </c>
      <c r="N60" s="31" t="s">
        <v>686</v>
      </c>
      <c r="O60" s="16">
        <f t="shared" si="2"/>
        <v>1</v>
      </c>
      <c r="P60" s="16">
        <f t="shared" si="3"/>
        <v>17</v>
      </c>
      <c r="Q60" s="16" t="s">
        <v>51</v>
      </c>
      <c r="R60" s="16">
        <f>ROUND(IF(O60=1,INDEX(新属性投放!$J$14:$J$33,卡牌属性!P60),INDEX(新属性投放!$J$41:$J$60,卡牌属性!P60))*INDEX($G$5:$G$42,L60)/SQRT(INDEX($I$5:$I$42,L60)),2)</f>
        <v>3399.23</v>
      </c>
      <c r="S60" s="31" t="s">
        <v>190</v>
      </c>
      <c r="T60" s="16">
        <f>ROUND(IF(O60=1,INDEX(新属性投放!$K$14:$K$33,卡牌属性!P60),INDEX(新属性投放!$K$41:$K$60,卡牌属性!P60))*INDEX($G$5:$G$42,L60),2)</f>
        <v>1685.24</v>
      </c>
      <c r="U60" s="31" t="s">
        <v>191</v>
      </c>
      <c r="V60" s="16">
        <f>ROUND(IF(O60=1,INDEX(新属性投放!$L$14:$L$33,卡牌属性!P60),INDEX(新属性投放!$L$41:$L$60,卡牌属性!P60))*INDEX($G$5:$G$42,L60)*SQRT(INDEX($I$5:$I$42,L60)),2)</f>
        <v>10243.68</v>
      </c>
      <c r="W60" s="31" t="s">
        <v>189</v>
      </c>
      <c r="X60" s="16">
        <f>ROUND(IF(O60=1,INDEX(新属性投放!$D$14:$D$33,卡牌属性!P60),INDEX(新属性投放!$D$41:$D$60,卡牌属性!P60))*INDEX($G$5:$G$42,L60)/SQRT(INDEX($I$5:$I$42,L60)),2)</f>
        <v>84.99</v>
      </c>
      <c r="Y60" s="31" t="s">
        <v>190</v>
      </c>
      <c r="Z60" s="16">
        <f>ROUND(IF(O60=1,INDEX(新属性投放!$E$14:$E$33,卡牌属性!P60),INDEX(新属性投放!$E$41:$E$60,卡牌属性!P60))*INDEX($G$5:$G$42,L60),2)</f>
        <v>42.49</v>
      </c>
      <c r="AA60" s="31" t="s">
        <v>191</v>
      </c>
      <c r="AB60" s="16">
        <f>ROUND(IF(O60=1,INDEX(新属性投放!$F$14:$F$33,卡牌属性!P60),INDEX(新属性投放!$F$41:$F$60,卡牌属性!P60))*INDEX($G$5:$G$42,L60)*SQRT(INDEX($I$5:$I$42,L60)),2)</f>
        <v>254.96</v>
      </c>
      <c r="AD60" s="16">
        <f t="shared" si="4"/>
        <v>849</v>
      </c>
      <c r="AE60" s="16">
        <f t="shared" si="5"/>
        <v>424</v>
      </c>
      <c r="AF60" s="16">
        <f t="shared" si="6"/>
        <v>2549</v>
      </c>
      <c r="AH60" s="16">
        <f t="shared" si="20"/>
        <v>5411</v>
      </c>
      <c r="AI60" s="16">
        <f t="shared" si="21"/>
        <v>2700</v>
      </c>
      <c r="AJ60" s="16">
        <f t="shared" si="22"/>
        <v>16243</v>
      </c>
    </row>
    <row r="61" spans="11:36" ht="16.5" x14ac:dyDescent="0.2">
      <c r="K61" s="15">
        <v>58</v>
      </c>
      <c r="L61" s="15">
        <f t="shared" si="0"/>
        <v>3</v>
      </c>
      <c r="M61" s="16">
        <f t="shared" si="1"/>
        <v>1101003</v>
      </c>
      <c r="N61" s="31" t="s">
        <v>686</v>
      </c>
      <c r="O61" s="16">
        <f t="shared" si="2"/>
        <v>1</v>
      </c>
      <c r="P61" s="16">
        <f t="shared" si="3"/>
        <v>18</v>
      </c>
      <c r="Q61" s="16" t="s">
        <v>51</v>
      </c>
      <c r="R61" s="16">
        <f>ROUND(IF(O61=1,INDEX(新属性投放!$J$14:$J$33,卡牌属性!P61),INDEX(新属性投放!$J$41:$J$60,卡牌属性!P61))*INDEX($G$5:$G$42,L61)/SQRT(INDEX($I$5:$I$42,L61)),2)</f>
        <v>3929.95</v>
      </c>
      <c r="S61" s="31" t="s">
        <v>190</v>
      </c>
      <c r="T61" s="16">
        <f>ROUND(IF(O61=1,INDEX(新属性投放!$K$14:$K$33,卡牌属性!P61),INDEX(新属性投放!$K$41:$K$60,卡牌属性!P61))*INDEX($G$5:$G$42,L61),2)</f>
        <v>1950.6</v>
      </c>
      <c r="U61" s="31" t="s">
        <v>191</v>
      </c>
      <c r="V61" s="16">
        <f>ROUND(IF(O61=1,INDEX(新属性投放!$L$14:$L$33,卡牌属性!P61),INDEX(新属性投放!$L$41:$L$60,卡牌属性!P61))*INDEX($G$5:$G$42,L61)*SQRT(INDEX($I$5:$I$42,L61)),2)</f>
        <v>11835.86</v>
      </c>
      <c r="W61" s="31" t="s">
        <v>189</v>
      </c>
      <c r="X61" s="16">
        <f>ROUND(IF(O61=1,INDEX(新属性投放!$D$14:$D$33,卡牌属性!P61),INDEX(新属性投放!$D$41:$D$60,卡牌属性!P61))*INDEX($G$5:$G$42,L61)/SQRT(INDEX($I$5:$I$42,L61)),2)</f>
        <v>98.24</v>
      </c>
      <c r="Y61" s="31" t="s">
        <v>190</v>
      </c>
      <c r="Z61" s="16">
        <f>ROUND(IF(O61=1,INDEX(新属性投放!$E$14:$E$33,卡牌属性!P61),INDEX(新属性投放!$E$41:$E$60,卡牌属性!P61))*INDEX($G$5:$G$42,L61),2)</f>
        <v>49.12</v>
      </c>
      <c r="AA61" s="31" t="s">
        <v>191</v>
      </c>
      <c r="AB61" s="16">
        <f>ROUND(IF(O61=1,INDEX(新属性投放!$F$14:$F$33,卡牌属性!P61),INDEX(新属性投放!$F$41:$F$60,卡牌属性!P61))*INDEX($G$5:$G$42,L61)*SQRT(INDEX($I$5:$I$42,L61)),2)</f>
        <v>294.73</v>
      </c>
      <c r="AD61" s="16">
        <f t="shared" si="4"/>
        <v>982</v>
      </c>
      <c r="AE61" s="16">
        <f t="shared" si="5"/>
        <v>491</v>
      </c>
      <c r="AF61" s="16">
        <f t="shared" si="6"/>
        <v>2947</v>
      </c>
      <c r="AH61" s="16">
        <f t="shared" si="20"/>
        <v>6393</v>
      </c>
      <c r="AI61" s="16">
        <f t="shared" si="21"/>
        <v>3191</v>
      </c>
      <c r="AJ61" s="16">
        <f t="shared" si="22"/>
        <v>19190</v>
      </c>
    </row>
    <row r="62" spans="11:36" ht="16.5" x14ac:dyDescent="0.2">
      <c r="K62" s="15">
        <v>59</v>
      </c>
      <c r="L62" s="15">
        <f t="shared" si="0"/>
        <v>3</v>
      </c>
      <c r="M62" s="16">
        <f t="shared" si="1"/>
        <v>1101003</v>
      </c>
      <c r="N62" s="31" t="s">
        <v>686</v>
      </c>
      <c r="O62" s="16">
        <f t="shared" si="2"/>
        <v>1</v>
      </c>
      <c r="P62" s="16">
        <f t="shared" si="3"/>
        <v>19</v>
      </c>
      <c r="Q62" s="16" t="s">
        <v>51</v>
      </c>
      <c r="R62" s="16">
        <f>ROUND(IF(O62=1,INDEX(新属性投放!$J$14:$J$33,卡牌属性!P62),INDEX(新属性投放!$J$41:$J$60,卡牌属性!P62))*INDEX($G$5:$G$42,L62)/SQRT(INDEX($I$5:$I$42,L62)),2)</f>
        <v>4544.2299999999996</v>
      </c>
      <c r="S62" s="31" t="s">
        <v>190</v>
      </c>
      <c r="T62" s="16">
        <f>ROUND(IF(O62=1,INDEX(新属性投放!$K$14:$K$33,卡牌属性!P62),INDEX(新属性投放!$K$41:$K$60,卡牌属性!P62))*INDEX($G$5:$G$42,L62),2)</f>
        <v>2257.16</v>
      </c>
      <c r="U62" s="31" t="s">
        <v>191</v>
      </c>
      <c r="V62" s="16">
        <f>ROUND(IF(O62=1,INDEX(新属性投放!$L$14:$L$33,卡牌属性!P62),INDEX(新属性投放!$L$41:$L$60,卡牌属性!P62))*INDEX($G$5:$G$42,L62)*SQRT(INDEX($I$5:$I$42,L62)),2)</f>
        <v>13678.68</v>
      </c>
      <c r="W62" s="31" t="s">
        <v>189</v>
      </c>
      <c r="X62" s="16">
        <f>ROUND(IF(O62=1,INDEX(新属性投放!$D$14:$D$33,卡牌属性!P62),INDEX(新属性投放!$D$41:$D$60,卡牌属性!P62))*INDEX($G$5:$G$42,L62)/SQRT(INDEX($I$5:$I$42,L62)),2)</f>
        <v>113.61</v>
      </c>
      <c r="Y62" s="31" t="s">
        <v>190</v>
      </c>
      <c r="Z62" s="16">
        <f>ROUND(IF(O62=1,INDEX(新属性投放!$E$14:$E$33,卡牌属性!P62),INDEX(新属性投放!$E$41:$E$60,卡牌属性!P62))*INDEX($G$5:$G$42,L62),2)</f>
        <v>56.8</v>
      </c>
      <c r="AA62" s="31" t="s">
        <v>191</v>
      </c>
      <c r="AB62" s="16">
        <f>ROUND(IF(O62=1,INDEX(新属性投放!$F$14:$F$33,卡牌属性!P62),INDEX(新属性投放!$F$41:$F$60,卡牌属性!P62))*INDEX($G$5:$G$42,L62)*SQRT(INDEX($I$5:$I$42,L62)),2)</f>
        <v>340.83</v>
      </c>
      <c r="AD62" s="16">
        <f t="shared" si="4"/>
        <v>1136</v>
      </c>
      <c r="AE62" s="16">
        <f t="shared" si="5"/>
        <v>568</v>
      </c>
      <c r="AF62" s="16">
        <f t="shared" si="6"/>
        <v>3408</v>
      </c>
      <c r="AH62" s="16">
        <f t="shared" si="20"/>
        <v>7529</v>
      </c>
      <c r="AI62" s="16">
        <f t="shared" si="21"/>
        <v>3759</v>
      </c>
      <c r="AJ62" s="16">
        <f t="shared" si="22"/>
        <v>22598</v>
      </c>
    </row>
    <row r="63" spans="11:36" ht="16.5" x14ac:dyDescent="0.2">
      <c r="K63" s="15">
        <v>60</v>
      </c>
      <c r="L63" s="15">
        <f t="shared" si="0"/>
        <v>3</v>
      </c>
      <c r="M63" s="16">
        <f t="shared" si="1"/>
        <v>1101003</v>
      </c>
      <c r="N63" s="31" t="s">
        <v>686</v>
      </c>
      <c r="O63" s="16">
        <f t="shared" si="2"/>
        <v>1</v>
      </c>
      <c r="P63" s="16">
        <f t="shared" si="3"/>
        <v>20</v>
      </c>
      <c r="Q63" s="16" t="s">
        <v>51</v>
      </c>
      <c r="R63" s="16">
        <f>ROUND(IF(O63=1,INDEX(新属性投放!$J$14:$J$33,卡牌属性!P63),INDEX(新属性投放!$J$41:$J$60,卡牌属性!P63))*INDEX($G$5:$G$42,L63)/SQRT(INDEX($I$5:$I$42,L63)),2)</f>
        <v>5253.72</v>
      </c>
      <c r="S63" s="31" t="s">
        <v>190</v>
      </c>
      <c r="T63" s="16">
        <f>ROUND(IF(O63=1,INDEX(新属性投放!$K$14:$K$33,卡牌属性!P63),INDEX(新属性投放!$K$41:$K$60,卡牌属性!P63))*INDEX($G$5:$G$42,L63),2)</f>
        <v>2612.48</v>
      </c>
      <c r="U63" s="31" t="s">
        <v>191</v>
      </c>
      <c r="V63" s="16">
        <f>ROUND(IF(O63=1,INDEX(新属性投放!$L$14:$L$33,卡牌属性!P63),INDEX(新属性投放!$L$41:$L$60,卡牌属性!P63))*INDEX($G$5:$G$42,L63)*SQRT(INDEX($I$5:$I$42,L63)),2)</f>
        <v>15807.15</v>
      </c>
      <c r="W63" s="31" t="s">
        <v>189</v>
      </c>
      <c r="X63" s="16">
        <f>ROUND(IF(O63=1,INDEX(新属性投放!$D$14:$D$33,卡牌属性!P63),INDEX(新属性投放!$D$41:$D$60,卡牌属性!P63))*INDEX($G$5:$G$42,L63)/SQRT(INDEX($I$5:$I$42,L63)),2)</f>
        <v>131.34</v>
      </c>
      <c r="Y63" s="31" t="s">
        <v>190</v>
      </c>
      <c r="Z63" s="16">
        <f>ROUND(IF(O63=1,INDEX(新属性投放!$E$14:$E$33,卡牌属性!P63),INDEX(新属性投放!$E$41:$E$60,卡牌属性!P63))*INDEX($G$5:$G$42,L63),2)</f>
        <v>65.67</v>
      </c>
      <c r="AA63" s="31" t="s">
        <v>191</v>
      </c>
      <c r="AB63" s="16">
        <f>ROUND(IF(O63=1,INDEX(新属性投放!$F$14:$F$33,卡牌属性!P63),INDEX(新属性投放!$F$41:$F$60,卡牌属性!P63))*INDEX($G$5:$G$42,L63)*SQRT(INDEX($I$5:$I$42,L63)),2)</f>
        <v>394.02</v>
      </c>
      <c r="AD63" s="16">
        <f t="shared" si="4"/>
        <v>1313</v>
      </c>
      <c r="AE63" s="16">
        <f t="shared" si="5"/>
        <v>656</v>
      </c>
      <c r="AF63" s="16">
        <f t="shared" si="6"/>
        <v>3940</v>
      </c>
      <c r="AH63" s="16">
        <f t="shared" si="20"/>
        <v>8842</v>
      </c>
      <c r="AI63" s="16">
        <f t="shared" si="21"/>
        <v>4415</v>
      </c>
      <c r="AJ63" s="16">
        <f t="shared" si="22"/>
        <v>26538</v>
      </c>
    </row>
    <row r="64" spans="11:36" ht="16.5" x14ac:dyDescent="0.2">
      <c r="K64" s="15">
        <v>61</v>
      </c>
      <c r="L64" s="15">
        <f t="shared" si="0"/>
        <v>4</v>
      </c>
      <c r="M64" s="16">
        <f t="shared" si="1"/>
        <v>1101004</v>
      </c>
      <c r="N64" s="31" t="s">
        <v>686</v>
      </c>
      <c r="O64" s="16">
        <f t="shared" si="2"/>
        <v>1</v>
      </c>
      <c r="P64" s="16">
        <f t="shared" si="3"/>
        <v>1</v>
      </c>
      <c r="Q64" s="16" t="s">
        <v>51</v>
      </c>
      <c r="R64" s="16">
        <f>ROUND(IF(O64=1,INDEX(新属性投放!$J$14:$J$33,卡牌属性!P64),INDEX(新属性投放!$J$41:$J$60,卡牌属性!P64))*INDEX($G$5:$G$42,L64)/SQRT(INDEX($I$5:$I$42,L64)),2)</f>
        <v>26</v>
      </c>
      <c r="S64" s="31" t="s">
        <v>190</v>
      </c>
      <c r="T64" s="16">
        <f>ROUND(IF(O64=1,INDEX(新属性投放!$K$14:$K$33,卡牌属性!P64),INDEX(新属性投放!$K$41:$K$60,卡牌属性!P64))*INDEX($G$5:$G$42,L64),2)</f>
        <v>0</v>
      </c>
      <c r="U64" s="31" t="s">
        <v>191</v>
      </c>
      <c r="V64" s="16">
        <f>ROUND(IF(O64=1,INDEX(新属性投放!$L$14:$L$33,卡牌属性!P64),INDEX(新属性投放!$L$41:$L$60,卡牌属性!P64))*INDEX($G$5:$G$42,L64)*SQRT(INDEX($I$5:$I$42,L64)),2)</f>
        <v>130</v>
      </c>
      <c r="W64" s="31" t="s">
        <v>189</v>
      </c>
      <c r="X64" s="16">
        <f>ROUND(IF(O64=1,INDEX(新属性投放!$D$14:$D$33,卡牌属性!P64),INDEX(新属性投放!$D$41:$D$60,卡牌属性!P64))*INDEX($G$5:$G$42,L64)/SQRT(INDEX($I$5:$I$42,L64)),2)</f>
        <v>3.9</v>
      </c>
      <c r="Y64" s="31" t="s">
        <v>190</v>
      </c>
      <c r="Z64" s="16">
        <f>ROUND(IF(O64=1,INDEX(新属性投放!$E$14:$E$33,卡牌属性!P64),INDEX(新属性投放!$E$41:$E$60,卡牌属性!P64))*INDEX($G$5:$G$42,L64),2)</f>
        <v>1.95</v>
      </c>
      <c r="AA64" s="31" t="s">
        <v>191</v>
      </c>
      <c r="AB64" s="16">
        <f>ROUND(IF(O64=1,INDEX(新属性投放!$F$14:$F$33,卡牌属性!P64),INDEX(新属性投放!$F$41:$F$60,卡牌属性!P64))*INDEX($G$5:$G$42,L64)*SQRT(INDEX($I$5:$I$42,L64)),2)</f>
        <v>11.7</v>
      </c>
      <c r="AD64" s="16">
        <f t="shared" si="4"/>
        <v>39</v>
      </c>
      <c r="AE64" s="16">
        <f t="shared" si="5"/>
        <v>19</v>
      </c>
      <c r="AF64" s="16">
        <f t="shared" si="6"/>
        <v>117</v>
      </c>
      <c r="AH64" s="16">
        <f t="shared" si="20"/>
        <v>8881</v>
      </c>
      <c r="AI64" s="16">
        <f t="shared" si="21"/>
        <v>4434</v>
      </c>
      <c r="AJ64" s="16">
        <f t="shared" si="22"/>
        <v>26655</v>
      </c>
    </row>
    <row r="65" spans="11:36" ht="16.5" x14ac:dyDescent="0.2">
      <c r="K65" s="15">
        <v>62</v>
      </c>
      <c r="L65" s="15">
        <f t="shared" si="0"/>
        <v>4</v>
      </c>
      <c r="M65" s="16">
        <f t="shared" si="1"/>
        <v>1101004</v>
      </c>
      <c r="N65" s="31" t="s">
        <v>686</v>
      </c>
      <c r="O65" s="16">
        <f t="shared" si="2"/>
        <v>1</v>
      </c>
      <c r="P65" s="16">
        <f t="shared" si="3"/>
        <v>2</v>
      </c>
      <c r="Q65" s="16" t="s">
        <v>51</v>
      </c>
      <c r="R65" s="16">
        <f>ROUND(IF(O65=1,INDEX(新属性投放!$J$14:$J$33,卡牌属性!P65),INDEX(新属性投放!$J$41:$J$60,卡牌属性!P65))*INDEX($G$5:$G$42,L65)/SQRT(INDEX($I$5:$I$42,L65)),2)</f>
        <v>93.6</v>
      </c>
      <c r="S65" s="31" t="s">
        <v>190</v>
      </c>
      <c r="T65" s="16">
        <f>ROUND(IF(O65=1,INDEX(新属性投放!$K$14:$K$33,卡牌属性!P65),INDEX(新属性投放!$K$41:$K$60,卡牌属性!P65))*INDEX($G$5:$G$42,L65),2)</f>
        <v>27.3</v>
      </c>
      <c r="U65" s="31" t="s">
        <v>191</v>
      </c>
      <c r="V65" s="16">
        <f>ROUND(IF(O65=1,INDEX(新属性投放!$L$14:$L$33,卡牌属性!P65),INDEX(新属性投放!$L$41:$L$60,卡牌属性!P65))*INDEX($G$5:$G$42,L65)*SQRT(INDEX($I$5:$I$42,L65)),2)</f>
        <v>332.8</v>
      </c>
      <c r="W65" s="31" t="s">
        <v>189</v>
      </c>
      <c r="X65" s="16">
        <f>ROUND(IF(O65=1,INDEX(新属性投放!$D$14:$D$33,卡牌属性!P65),INDEX(新属性投放!$D$41:$D$60,卡牌属性!P65))*INDEX($G$5:$G$42,L65)/SQRT(INDEX($I$5:$I$42,L65)),2)</f>
        <v>5.2</v>
      </c>
      <c r="Y65" s="31" t="s">
        <v>190</v>
      </c>
      <c r="Z65" s="16">
        <f>ROUND(IF(O65=1,INDEX(新属性投放!$E$14:$E$33,卡牌属性!P65),INDEX(新属性投放!$E$41:$E$60,卡牌属性!P65))*INDEX($G$5:$G$42,L65),2)</f>
        <v>2.6</v>
      </c>
      <c r="AA65" s="31" t="s">
        <v>191</v>
      </c>
      <c r="AB65" s="16">
        <f>ROUND(IF(O65=1,INDEX(新属性投放!$F$14:$F$33,卡牌属性!P65),INDEX(新属性投放!$F$41:$F$60,卡牌属性!P65))*INDEX($G$5:$G$42,L65)*SQRT(INDEX($I$5:$I$42,L65)),2)</f>
        <v>15.6</v>
      </c>
      <c r="AD65" s="16">
        <f t="shared" si="4"/>
        <v>52</v>
      </c>
      <c r="AE65" s="16">
        <f t="shared" si="5"/>
        <v>26</v>
      </c>
      <c r="AF65" s="16">
        <f t="shared" si="6"/>
        <v>156</v>
      </c>
      <c r="AH65" s="16">
        <f t="shared" si="20"/>
        <v>8933</v>
      </c>
      <c r="AI65" s="16">
        <f t="shared" si="21"/>
        <v>4460</v>
      </c>
      <c r="AJ65" s="16">
        <f t="shared" si="22"/>
        <v>26811</v>
      </c>
    </row>
    <row r="66" spans="11:36" ht="16.5" x14ac:dyDescent="0.2">
      <c r="K66" s="15">
        <v>63</v>
      </c>
      <c r="L66" s="15">
        <f t="shared" si="0"/>
        <v>4</v>
      </c>
      <c r="M66" s="16">
        <f t="shared" si="1"/>
        <v>1101004</v>
      </c>
      <c r="N66" s="31" t="s">
        <v>686</v>
      </c>
      <c r="O66" s="16">
        <f t="shared" si="2"/>
        <v>1</v>
      </c>
      <c r="P66" s="16">
        <f t="shared" si="3"/>
        <v>3</v>
      </c>
      <c r="Q66" s="16" t="s">
        <v>51</v>
      </c>
      <c r="R66" s="16">
        <f>ROUND(IF(O66=1,INDEX(新属性投放!$J$14:$J$33,卡牌属性!P66),INDEX(新属性投放!$J$41:$J$60,卡牌属性!P66))*INDEX($G$5:$G$42,L66)/SQRT(INDEX($I$5:$I$42,L66)),2)</f>
        <v>191.1</v>
      </c>
      <c r="S66" s="31" t="s">
        <v>190</v>
      </c>
      <c r="T66" s="16">
        <f>ROUND(IF(O66=1,INDEX(新属性投放!$K$14:$K$33,卡牌属性!P66),INDEX(新属性投放!$K$41:$K$60,卡牌属性!P66))*INDEX($G$5:$G$42,L66),2)</f>
        <v>76.7</v>
      </c>
      <c r="U66" s="31" t="s">
        <v>191</v>
      </c>
      <c r="V66" s="16">
        <f>ROUND(IF(O66=1,INDEX(新属性投放!$L$14:$L$33,卡牌属性!P66),INDEX(新属性投放!$L$41:$L$60,卡牌属性!P66))*INDEX($G$5:$G$42,L66)*SQRT(INDEX($I$5:$I$42,L66)),2)</f>
        <v>625.29999999999995</v>
      </c>
      <c r="W66" s="31" t="s">
        <v>189</v>
      </c>
      <c r="X66" s="16">
        <f>ROUND(IF(O66=1,INDEX(新属性投放!$D$14:$D$33,卡牌属性!P66),INDEX(新属性投放!$D$41:$D$60,卡牌属性!P66))*INDEX($G$5:$G$42,L66)/SQRT(INDEX($I$5:$I$42,L66)),2)</f>
        <v>7.84</v>
      </c>
      <c r="Y66" s="31" t="s">
        <v>190</v>
      </c>
      <c r="Z66" s="16">
        <f>ROUND(IF(O66=1,INDEX(新属性投放!$E$14:$E$33,卡牌属性!P66),INDEX(新属性投放!$E$41:$E$60,卡牌属性!P66))*INDEX($G$5:$G$42,L66),2)</f>
        <v>3.92</v>
      </c>
      <c r="AA66" s="31" t="s">
        <v>191</v>
      </c>
      <c r="AB66" s="16">
        <f>ROUND(IF(O66=1,INDEX(新属性投放!$F$14:$F$33,卡牌属性!P66),INDEX(新属性投放!$F$41:$F$60,卡牌属性!P66))*INDEX($G$5:$G$42,L66)*SQRT(INDEX($I$5:$I$42,L66)),2)</f>
        <v>23.52</v>
      </c>
      <c r="AD66" s="16">
        <f t="shared" si="4"/>
        <v>78</v>
      </c>
      <c r="AE66" s="16">
        <f t="shared" si="5"/>
        <v>39</v>
      </c>
      <c r="AF66" s="16">
        <f t="shared" si="6"/>
        <v>235</v>
      </c>
      <c r="AH66" s="16">
        <f t="shared" si="20"/>
        <v>9011</v>
      </c>
      <c r="AI66" s="16">
        <f t="shared" si="21"/>
        <v>4499</v>
      </c>
      <c r="AJ66" s="16">
        <f t="shared" si="22"/>
        <v>27046</v>
      </c>
    </row>
    <row r="67" spans="11:36" ht="16.5" x14ac:dyDescent="0.2">
      <c r="K67" s="15">
        <v>64</v>
      </c>
      <c r="L67" s="15">
        <f t="shared" si="0"/>
        <v>4</v>
      </c>
      <c r="M67" s="16">
        <f t="shared" si="1"/>
        <v>1101004</v>
      </c>
      <c r="N67" s="31" t="s">
        <v>686</v>
      </c>
      <c r="O67" s="16">
        <f t="shared" si="2"/>
        <v>1</v>
      </c>
      <c r="P67" s="16">
        <f t="shared" si="3"/>
        <v>4</v>
      </c>
      <c r="Q67" s="16" t="s">
        <v>51</v>
      </c>
      <c r="R67" s="16">
        <f>ROUND(IF(O67=1,INDEX(新属性投放!$J$14:$J$33,卡牌属性!P67),INDEX(新属性投放!$J$41:$J$60,卡牌属性!P67))*INDEX($G$5:$G$42,L67)/SQRT(INDEX($I$5:$I$42,L67)),2)</f>
        <v>288.99</v>
      </c>
      <c r="S67" s="31" t="s">
        <v>190</v>
      </c>
      <c r="T67" s="16">
        <f>ROUND(IF(O67=1,INDEX(新属性投放!$K$14:$K$33,卡牌属性!P67),INDEX(新属性投放!$K$41:$K$60,卡牌属性!P67))*INDEX($G$5:$G$42,L67),2)</f>
        <v>126.3</v>
      </c>
      <c r="U67" s="31" t="s">
        <v>191</v>
      </c>
      <c r="V67" s="16">
        <f>ROUND(IF(O67=1,INDEX(新属性投放!$L$14:$L$33,卡牌属性!P67),INDEX(新属性投放!$L$41:$L$60,卡牌属性!P67))*INDEX($G$5:$G$42,L67)*SQRT(INDEX($I$5:$I$42,L67)),2)</f>
        <v>918.97</v>
      </c>
      <c r="W67" s="31" t="s">
        <v>189</v>
      </c>
      <c r="X67" s="16">
        <f>ROUND(IF(O67=1,INDEX(新属性投放!$D$14:$D$33,卡牌属性!P67),INDEX(新属性投放!$D$41:$D$60,卡牌属性!P67))*INDEX($G$5:$G$42,L67)/SQRT(INDEX($I$5:$I$42,L67)),2)</f>
        <v>10.4</v>
      </c>
      <c r="Y67" s="31" t="s">
        <v>190</v>
      </c>
      <c r="Z67" s="16">
        <f>ROUND(IF(O67=1,INDEX(新属性投放!$E$14:$E$33,卡牌属性!P67),INDEX(新属性投放!$E$41:$E$60,卡牌属性!P67))*INDEX($G$5:$G$42,L67),2)</f>
        <v>5.2</v>
      </c>
      <c r="AA67" s="31" t="s">
        <v>191</v>
      </c>
      <c r="AB67" s="16">
        <f>ROUND(IF(O67=1,INDEX(新属性投放!$F$14:$F$33,卡牌属性!P67),INDEX(新属性投放!$F$41:$F$60,卡牌属性!P67))*INDEX($G$5:$G$42,L67)*SQRT(INDEX($I$5:$I$42,L67)),2)</f>
        <v>31.2</v>
      </c>
      <c r="AD67" s="16">
        <f t="shared" si="4"/>
        <v>104</v>
      </c>
      <c r="AE67" s="16">
        <f t="shared" si="5"/>
        <v>52</v>
      </c>
      <c r="AF67" s="16">
        <f t="shared" si="6"/>
        <v>312</v>
      </c>
      <c r="AH67" s="16">
        <f t="shared" ref="AH67" si="23">AD67</f>
        <v>104</v>
      </c>
      <c r="AI67" s="16">
        <f t="shared" ref="AI67" si="24">AE67</f>
        <v>52</v>
      </c>
      <c r="AJ67" s="16">
        <f t="shared" ref="AJ67" si="25">AF67</f>
        <v>312</v>
      </c>
    </row>
    <row r="68" spans="11:36" ht="16.5" x14ac:dyDescent="0.2">
      <c r="K68" s="15">
        <v>65</v>
      </c>
      <c r="L68" s="15">
        <f t="shared" si="0"/>
        <v>4</v>
      </c>
      <c r="M68" s="16">
        <f t="shared" si="1"/>
        <v>1101004</v>
      </c>
      <c r="N68" s="31" t="s">
        <v>686</v>
      </c>
      <c r="O68" s="16">
        <f t="shared" si="2"/>
        <v>1</v>
      </c>
      <c r="P68" s="16">
        <f t="shared" si="3"/>
        <v>5</v>
      </c>
      <c r="Q68" s="16" t="s">
        <v>51</v>
      </c>
      <c r="R68" s="16">
        <f>ROUND(IF(O68=1,INDEX(新属性投放!$J$14:$J$33,卡牌属性!P68),INDEX(新属性投放!$J$41:$J$60,卡牌属性!P68))*INDEX($G$5:$G$42,L68)/SQRT(INDEX($I$5:$I$42,L68)),2)</f>
        <v>418.99</v>
      </c>
      <c r="S68" s="31" t="s">
        <v>190</v>
      </c>
      <c r="T68" s="16">
        <f>ROUND(IF(O68=1,INDEX(新属性投放!$K$14:$K$33,卡牌属性!P68),INDEX(新属性投放!$K$41:$K$60,卡牌属性!P68))*INDEX($G$5:$G$42,L68),2)</f>
        <v>191.3</v>
      </c>
      <c r="U68" s="31" t="s">
        <v>191</v>
      </c>
      <c r="V68" s="16">
        <f>ROUND(IF(O68=1,INDEX(新属性投放!$L$14:$L$33,卡牌属性!P68),INDEX(新属性投放!$L$41:$L$60,卡牌属性!P68))*INDEX($G$5:$G$42,L68)*SQRT(INDEX($I$5:$I$42,L68)),2)</f>
        <v>1308.97</v>
      </c>
      <c r="W68" s="31" t="s">
        <v>189</v>
      </c>
      <c r="X68" s="16">
        <f>ROUND(IF(O68=1,INDEX(新属性投放!$D$14:$D$33,卡牌属性!P68),INDEX(新属性投放!$D$41:$D$60,卡牌属性!P68))*INDEX($G$5:$G$42,L68)/SQRT(INDEX($I$5:$I$42,L68)),2)</f>
        <v>13.03</v>
      </c>
      <c r="Y68" s="31" t="s">
        <v>190</v>
      </c>
      <c r="Z68" s="16">
        <f>ROUND(IF(O68=1,INDEX(新属性投放!$E$14:$E$33,卡牌属性!P68),INDEX(新属性投放!$E$41:$E$60,卡牌属性!P68))*INDEX($G$5:$G$42,L68),2)</f>
        <v>6.51</v>
      </c>
      <c r="AA68" s="31" t="s">
        <v>191</v>
      </c>
      <c r="AB68" s="16">
        <f>ROUND(IF(O68=1,INDEX(新属性投放!$F$14:$F$33,卡牌属性!P68),INDEX(新属性投放!$F$41:$F$60,卡牌属性!P68))*INDEX($G$5:$G$42,L68)*SQRT(INDEX($I$5:$I$42,L68)),2)</f>
        <v>39.08</v>
      </c>
      <c r="AD68" s="16">
        <f t="shared" si="4"/>
        <v>130</v>
      </c>
      <c r="AE68" s="16">
        <f t="shared" si="5"/>
        <v>65</v>
      </c>
      <c r="AF68" s="16">
        <f t="shared" si="6"/>
        <v>390</v>
      </c>
      <c r="AH68" s="16">
        <f t="shared" ref="AH68:AH87" si="26">AH67+AD68</f>
        <v>234</v>
      </c>
      <c r="AI68" s="16">
        <f t="shared" ref="AI68:AI87" si="27">AI67+AE68</f>
        <v>117</v>
      </c>
      <c r="AJ68" s="16">
        <f t="shared" ref="AJ68:AJ87" si="28">AJ67+AF68</f>
        <v>702</v>
      </c>
    </row>
    <row r="69" spans="11:36" ht="16.5" x14ac:dyDescent="0.2">
      <c r="K69" s="15">
        <v>66</v>
      </c>
      <c r="L69" s="15">
        <f t="shared" ref="L69:L132" si="29">MATCH(K69-1,$F$4:$F$41,1)</f>
        <v>4</v>
      </c>
      <c r="M69" s="16">
        <f t="shared" ref="M69:M132" si="30">INDEX($A$4:$A$42,L69+1)</f>
        <v>1101004</v>
      </c>
      <c r="N69" s="31" t="s">
        <v>686</v>
      </c>
      <c r="O69" s="16">
        <f t="shared" ref="O69:O132" si="31">INDEX($C$4:$C$42,L69+1)</f>
        <v>1</v>
      </c>
      <c r="P69" s="16">
        <f t="shared" ref="P69:P132" si="32">K69-INDEX($F$4:$F$42,L69)</f>
        <v>6</v>
      </c>
      <c r="Q69" s="16" t="s">
        <v>51</v>
      </c>
      <c r="R69" s="16">
        <f>ROUND(IF(O69=1,INDEX(新属性投放!$J$14:$J$33,卡牌属性!P69),INDEX(新属性投放!$J$41:$J$60,卡牌属性!P69))*INDEX($G$5:$G$42,L69)/SQRT(INDEX($I$5:$I$42,L69)),2)</f>
        <v>581.75</v>
      </c>
      <c r="S69" s="31" t="s">
        <v>190</v>
      </c>
      <c r="T69" s="16">
        <f>ROUND(IF(O69=1,INDEX(新属性投放!$K$14:$K$33,卡牌属性!P69),INDEX(新属性投放!$K$41:$K$60,卡牌属性!P69))*INDEX($G$5:$G$42,L69),2)</f>
        <v>273.33</v>
      </c>
      <c r="U69" s="31" t="s">
        <v>191</v>
      </c>
      <c r="V69" s="16">
        <f>ROUND(IF(O69=1,INDEX(新属性投放!$L$14:$L$33,卡牌属性!P69),INDEX(新属性投放!$L$41:$L$60,卡牌属性!P69))*INDEX($G$5:$G$42,L69)*SQRT(INDEX($I$5:$I$42,L69)),2)</f>
        <v>1797.25</v>
      </c>
      <c r="W69" s="31" t="s">
        <v>189</v>
      </c>
      <c r="X69" s="16">
        <f>ROUND(IF(O69=1,INDEX(新属性投放!$D$14:$D$33,卡牌属性!P69),INDEX(新属性投放!$D$41:$D$60,卡牌属性!P69))*INDEX($G$5:$G$42,L69)/SQRT(INDEX($I$5:$I$42,L69)),2)</f>
        <v>16.29</v>
      </c>
      <c r="Y69" s="31" t="s">
        <v>190</v>
      </c>
      <c r="Z69" s="16">
        <f>ROUND(IF(O69=1,INDEX(新属性投放!$E$14:$E$33,卡牌属性!P69),INDEX(新属性投放!$E$41:$E$60,卡牌属性!P69))*INDEX($G$5:$G$42,L69),2)</f>
        <v>8.14</v>
      </c>
      <c r="AA69" s="31" t="s">
        <v>191</v>
      </c>
      <c r="AB69" s="16">
        <f>ROUND(IF(O69=1,INDEX(新属性投放!$F$14:$F$33,卡牌属性!P69),INDEX(新属性投放!$F$41:$F$60,卡牌属性!P69))*INDEX($G$5:$G$42,L69)*SQRT(INDEX($I$5:$I$42,L69)),2)</f>
        <v>48.87</v>
      </c>
      <c r="AD69" s="16">
        <f t="shared" ref="AD69:AD132" si="33">INT(X69*AD$2*10)</f>
        <v>162</v>
      </c>
      <c r="AE69" s="16">
        <f t="shared" ref="AE69:AE132" si="34">INT(Z69*AD$2*10)</f>
        <v>81</v>
      </c>
      <c r="AF69" s="16">
        <f t="shared" ref="AF69:AF132" si="35">INT(AB69*AD$2*10)</f>
        <v>488</v>
      </c>
      <c r="AH69" s="16">
        <f t="shared" si="26"/>
        <v>396</v>
      </c>
      <c r="AI69" s="16">
        <f t="shared" si="27"/>
        <v>198</v>
      </c>
      <c r="AJ69" s="16">
        <f t="shared" si="28"/>
        <v>1190</v>
      </c>
    </row>
    <row r="70" spans="11:36" ht="16.5" x14ac:dyDescent="0.2">
      <c r="K70" s="15">
        <v>67</v>
      </c>
      <c r="L70" s="15">
        <f t="shared" si="29"/>
        <v>4</v>
      </c>
      <c r="M70" s="16">
        <f t="shared" si="30"/>
        <v>1101004</v>
      </c>
      <c r="N70" s="31" t="s">
        <v>686</v>
      </c>
      <c r="O70" s="16">
        <f t="shared" si="31"/>
        <v>1</v>
      </c>
      <c r="P70" s="16">
        <f t="shared" si="32"/>
        <v>7</v>
      </c>
      <c r="Q70" s="16" t="s">
        <v>51</v>
      </c>
      <c r="R70" s="16">
        <f>ROUND(IF(O70=1,INDEX(新属性投放!$J$14:$J$33,卡牌属性!P70),INDEX(新属性投放!$J$41:$J$60,卡牌属性!P70))*INDEX($G$5:$G$42,L70)/SQRT(INDEX($I$5:$I$42,L70)),2)</f>
        <v>784.94</v>
      </c>
      <c r="S70" s="31" t="s">
        <v>190</v>
      </c>
      <c r="T70" s="16">
        <f>ROUND(IF(O70=1,INDEX(新属性投放!$K$14:$K$33,卡牌属性!P70),INDEX(新属性投放!$K$41:$K$60,卡牌属性!P70))*INDEX($G$5:$G$42,L70),2)</f>
        <v>375.57</v>
      </c>
      <c r="U70" s="31" t="s">
        <v>191</v>
      </c>
      <c r="V70" s="16">
        <f>ROUND(IF(O70=1,INDEX(新属性投放!$L$14:$L$33,卡牌属性!P70),INDEX(新属性投放!$L$41:$L$60,卡牌属性!P70))*INDEX($G$5:$G$42,L70)*SQRT(INDEX($I$5:$I$42,L70)),2)</f>
        <v>2406.8200000000002</v>
      </c>
      <c r="W70" s="31" t="s">
        <v>189</v>
      </c>
      <c r="X70" s="16">
        <f>ROUND(IF(O70=1,INDEX(新属性投放!$D$14:$D$33,卡牌属性!P70),INDEX(新属性投放!$D$41:$D$60,卡牌属性!P70))*INDEX($G$5:$G$42,L70)/SQRT(INDEX($I$5:$I$42,L70)),2)</f>
        <v>20.41</v>
      </c>
      <c r="Y70" s="31" t="s">
        <v>190</v>
      </c>
      <c r="Z70" s="16">
        <f>ROUND(IF(O70=1,INDEX(新属性投放!$E$14:$E$33,卡牌属性!P70),INDEX(新属性投放!$E$41:$E$60,卡牌属性!P70))*INDEX($G$5:$G$42,L70),2)</f>
        <v>10.210000000000001</v>
      </c>
      <c r="AA70" s="31" t="s">
        <v>191</v>
      </c>
      <c r="AB70" s="16">
        <f>ROUND(IF(O70=1,INDEX(新属性投放!$F$14:$F$33,卡牌属性!P70),INDEX(新属性投放!$F$41:$F$60,卡牌属性!P70))*INDEX($G$5:$G$42,L70)*SQRT(INDEX($I$5:$I$42,L70)),2)</f>
        <v>61.23</v>
      </c>
      <c r="AD70" s="16">
        <f t="shared" si="33"/>
        <v>204</v>
      </c>
      <c r="AE70" s="16">
        <f t="shared" si="34"/>
        <v>102</v>
      </c>
      <c r="AF70" s="16">
        <f t="shared" si="35"/>
        <v>612</v>
      </c>
      <c r="AH70" s="16">
        <f t="shared" si="26"/>
        <v>600</v>
      </c>
      <c r="AI70" s="16">
        <f t="shared" si="27"/>
        <v>300</v>
      </c>
      <c r="AJ70" s="16">
        <f t="shared" si="28"/>
        <v>1802</v>
      </c>
    </row>
    <row r="71" spans="11:36" ht="16.5" x14ac:dyDescent="0.2">
      <c r="K71" s="15">
        <v>68</v>
      </c>
      <c r="L71" s="15">
        <f t="shared" si="29"/>
        <v>4</v>
      </c>
      <c r="M71" s="16">
        <f t="shared" si="30"/>
        <v>1101004</v>
      </c>
      <c r="N71" s="31" t="s">
        <v>686</v>
      </c>
      <c r="O71" s="16">
        <f t="shared" si="31"/>
        <v>1</v>
      </c>
      <c r="P71" s="16">
        <f t="shared" si="32"/>
        <v>8</v>
      </c>
      <c r="Q71" s="16" t="s">
        <v>51</v>
      </c>
      <c r="R71" s="16">
        <f>ROUND(IF(O71=1,INDEX(新属性投放!$J$14:$J$33,卡牌属性!P71),INDEX(新属性投放!$J$41:$J$60,卡牌属性!P71))*INDEX($G$5:$G$42,L71)/SQRT(INDEX($I$5:$I$42,L71)),2)</f>
        <v>1039.74</v>
      </c>
      <c r="S71" s="31" t="s">
        <v>190</v>
      </c>
      <c r="T71" s="16">
        <f>ROUND(IF(O71=1,INDEX(新属性投放!$K$14:$K$33,卡牌属性!P71),INDEX(新属性投放!$K$41:$K$60,卡牌属性!P71))*INDEX($G$5:$G$42,L71),2)</f>
        <v>503.62</v>
      </c>
      <c r="U71" s="31" t="s">
        <v>191</v>
      </c>
      <c r="V71" s="16">
        <f>ROUND(IF(O71=1,INDEX(新属性投放!$L$14:$L$33,卡牌属性!P71),INDEX(新属性投放!$L$41:$L$60,卡牌属性!P71))*INDEX($G$5:$G$42,L71)*SQRT(INDEX($I$5:$I$42,L71)),2)</f>
        <v>3171.22</v>
      </c>
      <c r="W71" s="31" t="s">
        <v>189</v>
      </c>
      <c r="X71" s="16">
        <f>ROUND(IF(O71=1,INDEX(新属性投放!$D$14:$D$33,卡牌属性!P71),INDEX(新属性投放!$D$41:$D$60,卡牌属性!P71))*INDEX($G$5:$G$42,L71)/SQRT(INDEX($I$5:$I$42,L71)),2)</f>
        <v>26</v>
      </c>
      <c r="Y71" s="31" t="s">
        <v>190</v>
      </c>
      <c r="Z71" s="16">
        <f>ROUND(IF(O71=1,INDEX(新属性投放!$E$14:$E$33,卡牌属性!P71),INDEX(新属性投放!$E$41:$E$60,卡牌属性!P71))*INDEX($G$5:$G$42,L71),2)</f>
        <v>13</v>
      </c>
      <c r="AA71" s="31" t="s">
        <v>191</v>
      </c>
      <c r="AB71" s="16">
        <f>ROUND(IF(O71=1,INDEX(新属性投放!$F$14:$F$33,卡牌属性!P71),INDEX(新属性投放!$F$41:$F$60,卡牌属性!P71))*INDEX($G$5:$G$42,L71)*SQRT(INDEX($I$5:$I$42,L71)),2)</f>
        <v>78</v>
      </c>
      <c r="AD71" s="16">
        <f t="shared" si="33"/>
        <v>260</v>
      </c>
      <c r="AE71" s="16">
        <f t="shared" si="34"/>
        <v>130</v>
      </c>
      <c r="AF71" s="16">
        <f t="shared" si="35"/>
        <v>780</v>
      </c>
      <c r="AH71" s="16">
        <f t="shared" si="26"/>
        <v>860</v>
      </c>
      <c r="AI71" s="16">
        <f t="shared" si="27"/>
        <v>430</v>
      </c>
      <c r="AJ71" s="16">
        <f t="shared" si="28"/>
        <v>2582</v>
      </c>
    </row>
    <row r="72" spans="11:36" ht="16.5" x14ac:dyDescent="0.2">
      <c r="K72" s="15">
        <v>69</v>
      </c>
      <c r="L72" s="15">
        <f t="shared" si="29"/>
        <v>4</v>
      </c>
      <c r="M72" s="16">
        <f t="shared" si="30"/>
        <v>1101004</v>
      </c>
      <c r="N72" s="31" t="s">
        <v>686</v>
      </c>
      <c r="O72" s="16">
        <f t="shared" si="31"/>
        <v>1</v>
      </c>
      <c r="P72" s="16">
        <f t="shared" si="32"/>
        <v>9</v>
      </c>
      <c r="Q72" s="16" t="s">
        <v>51</v>
      </c>
      <c r="R72" s="16">
        <f>ROUND(IF(O72=1,INDEX(新属性投放!$J$14:$J$33,卡牌属性!P72),INDEX(新属性投放!$J$41:$J$60,卡牌属性!P72))*INDEX($G$5:$G$42,L72)/SQRT(INDEX($I$5:$I$42,L72)),2)</f>
        <v>1202.24</v>
      </c>
      <c r="S72" s="31" t="s">
        <v>190</v>
      </c>
      <c r="T72" s="16">
        <f>ROUND(IF(O72=1,INDEX(新属性投放!$K$14:$K$33,卡牌属性!P72),INDEX(新属性投放!$K$41:$K$60,卡牌属性!P72))*INDEX($G$5:$G$42,L72),2)</f>
        <v>585.52</v>
      </c>
      <c r="U72" s="31" t="s">
        <v>191</v>
      </c>
      <c r="V72" s="16">
        <f>ROUND(IF(O72=1,INDEX(新属性投放!$L$14:$L$33,卡牌属性!P72),INDEX(新属性投放!$L$41:$L$60,卡牌属性!P72))*INDEX($G$5:$G$42,L72)*SQRT(INDEX($I$5:$I$42,L72)),2)</f>
        <v>3658.72</v>
      </c>
      <c r="W72" s="31" t="s">
        <v>189</v>
      </c>
      <c r="X72" s="16">
        <f>ROUND(IF(O72=1,INDEX(新属性投放!$D$14:$D$33,卡牌属性!P72),INDEX(新属性投放!$D$41:$D$60,卡牌属性!P72))*INDEX($G$5:$G$42,L72)/SQRT(INDEX($I$5:$I$42,L72)),2)</f>
        <v>30.06</v>
      </c>
      <c r="Y72" s="31" t="s">
        <v>190</v>
      </c>
      <c r="Z72" s="16">
        <f>ROUND(IF(O72=1,INDEX(新属性投放!$E$14:$E$33,卡牌属性!P72),INDEX(新属性投放!$E$41:$E$60,卡牌属性!P72))*INDEX($G$5:$G$42,L72),2)</f>
        <v>15.03</v>
      </c>
      <c r="AA72" s="31" t="s">
        <v>191</v>
      </c>
      <c r="AB72" s="16">
        <f>ROUND(IF(O72=1,INDEX(新属性投放!$F$14:$F$33,卡牌属性!P72),INDEX(新属性投放!$F$41:$F$60,卡牌属性!P72))*INDEX($G$5:$G$42,L72)*SQRT(INDEX($I$5:$I$42,L72)),2)</f>
        <v>90.17</v>
      </c>
      <c r="AD72" s="16">
        <f t="shared" si="33"/>
        <v>300</v>
      </c>
      <c r="AE72" s="16">
        <f t="shared" si="34"/>
        <v>150</v>
      </c>
      <c r="AF72" s="16">
        <f t="shared" si="35"/>
        <v>901</v>
      </c>
      <c r="AH72" s="16">
        <f t="shared" si="26"/>
        <v>1160</v>
      </c>
      <c r="AI72" s="16">
        <f t="shared" si="27"/>
        <v>580</v>
      </c>
      <c r="AJ72" s="16">
        <f t="shared" si="28"/>
        <v>3483</v>
      </c>
    </row>
    <row r="73" spans="11:36" ht="16.5" x14ac:dyDescent="0.2">
      <c r="K73" s="15">
        <v>70</v>
      </c>
      <c r="L73" s="15">
        <f t="shared" si="29"/>
        <v>4</v>
      </c>
      <c r="M73" s="16">
        <f t="shared" si="30"/>
        <v>1101004</v>
      </c>
      <c r="N73" s="31" t="s">
        <v>686</v>
      </c>
      <c r="O73" s="16">
        <f t="shared" si="31"/>
        <v>1</v>
      </c>
      <c r="P73" s="16">
        <f t="shared" si="32"/>
        <v>10</v>
      </c>
      <c r="Q73" s="16" t="s">
        <v>51</v>
      </c>
      <c r="R73" s="16">
        <f>ROUND(IF(O73=1,INDEX(新属性投放!$J$14:$J$33,卡牌属性!P73),INDEX(新属性投放!$J$41:$J$60,卡牌属性!P73))*INDEX($G$5:$G$42,L73)/SQRT(INDEX($I$5:$I$42,L73)),2)</f>
        <v>1390.22</v>
      </c>
      <c r="S73" s="31" t="s">
        <v>190</v>
      </c>
      <c r="T73" s="16">
        <f>ROUND(IF(O73=1,INDEX(新属性投放!$K$14:$K$33,卡牌属性!P73),INDEX(新属性投放!$K$41:$K$60,卡牌属性!P73))*INDEX($G$5:$G$42,L73),2)</f>
        <v>678.86</v>
      </c>
      <c r="U73" s="31" t="s">
        <v>191</v>
      </c>
      <c r="V73" s="16">
        <f>ROUND(IF(O73=1,INDEX(新属性投放!$L$14:$L$33,卡牌属性!P73),INDEX(新属性投放!$L$41:$L$60,卡牌属性!P73))*INDEX($G$5:$G$42,L73)*SQRT(INDEX($I$5:$I$42,L73)),2)</f>
        <v>4222.66</v>
      </c>
      <c r="W73" s="31" t="s">
        <v>189</v>
      </c>
      <c r="X73" s="16">
        <f>ROUND(IF(O73=1,INDEX(新属性投放!$D$14:$D$33,卡牌属性!P73),INDEX(新属性投放!$D$41:$D$60,卡牌属性!P73))*INDEX($G$5:$G$42,L73)/SQRT(INDEX($I$5:$I$42,L73)),2)</f>
        <v>34.76</v>
      </c>
      <c r="Y73" s="31" t="s">
        <v>190</v>
      </c>
      <c r="Z73" s="16">
        <f>ROUND(IF(O73=1,INDEX(新属性投放!$E$14:$E$33,卡牌属性!P73),INDEX(新属性投放!$E$41:$E$60,卡牌属性!P73))*INDEX($G$5:$G$42,L73),2)</f>
        <v>17.38</v>
      </c>
      <c r="AA73" s="31" t="s">
        <v>191</v>
      </c>
      <c r="AB73" s="16">
        <f>ROUND(IF(O73=1,INDEX(新属性投放!$F$14:$F$33,卡牌属性!P73),INDEX(新属性投放!$F$41:$F$60,卡牌属性!P73))*INDEX($G$5:$G$42,L73)*SQRT(INDEX($I$5:$I$42,L73)),2)</f>
        <v>104.29</v>
      </c>
      <c r="AD73" s="16">
        <f t="shared" si="33"/>
        <v>347</v>
      </c>
      <c r="AE73" s="16">
        <f t="shared" si="34"/>
        <v>173</v>
      </c>
      <c r="AF73" s="16">
        <f t="shared" si="35"/>
        <v>1042</v>
      </c>
      <c r="AH73" s="16">
        <f t="shared" si="26"/>
        <v>1507</v>
      </c>
      <c r="AI73" s="16">
        <f t="shared" si="27"/>
        <v>753</v>
      </c>
      <c r="AJ73" s="16">
        <f t="shared" si="28"/>
        <v>4525</v>
      </c>
    </row>
    <row r="74" spans="11:36" ht="16.5" x14ac:dyDescent="0.2">
      <c r="K74" s="15">
        <v>71</v>
      </c>
      <c r="L74" s="15">
        <f t="shared" si="29"/>
        <v>4</v>
      </c>
      <c r="M74" s="16">
        <f t="shared" si="30"/>
        <v>1101004</v>
      </c>
      <c r="N74" s="31" t="s">
        <v>686</v>
      </c>
      <c r="O74" s="16">
        <f t="shared" si="31"/>
        <v>1</v>
      </c>
      <c r="P74" s="16">
        <f t="shared" si="32"/>
        <v>11</v>
      </c>
      <c r="Q74" s="16" t="s">
        <v>51</v>
      </c>
      <c r="R74" s="16">
        <f>ROUND(IF(O74=1,INDEX(新属性投放!$J$14:$J$33,卡牌属性!P74),INDEX(新属性投放!$J$41:$J$60,卡牌属性!P74))*INDEX($G$5:$G$42,L74)/SQRT(INDEX($I$5:$I$42,L74)),2)</f>
        <v>1606.93</v>
      </c>
      <c r="S74" s="31" t="s">
        <v>190</v>
      </c>
      <c r="T74" s="16">
        <f>ROUND(IF(O74=1,INDEX(新属性投放!$K$14:$K$33,卡牌属性!P74),INDEX(新属性投放!$K$41:$K$60,卡牌属性!P74))*INDEX($G$5:$G$42,L74),2)</f>
        <v>787.87</v>
      </c>
      <c r="U74" s="31" t="s">
        <v>191</v>
      </c>
      <c r="V74" s="16">
        <f>ROUND(IF(O74=1,INDEX(新属性投放!$L$14:$L$33,卡牌属性!P74),INDEX(新属性投放!$L$41:$L$60,卡牌属性!P74))*INDEX($G$5:$G$42,L74)*SQRT(INDEX($I$5:$I$42,L74)),2)</f>
        <v>4872.79</v>
      </c>
      <c r="W74" s="31" t="s">
        <v>189</v>
      </c>
      <c r="X74" s="16">
        <f>ROUND(IF(O74=1,INDEX(新属性投放!$D$14:$D$33,卡牌属性!P74),INDEX(新属性投放!$D$41:$D$60,卡牌属性!P74))*INDEX($G$5:$G$42,L74)/SQRT(INDEX($I$5:$I$42,L74)),2)</f>
        <v>40.17</v>
      </c>
      <c r="Y74" s="31" t="s">
        <v>190</v>
      </c>
      <c r="Z74" s="16">
        <f>ROUND(IF(O74=1,INDEX(新属性投放!$E$14:$E$33,卡牌属性!P74),INDEX(新属性投放!$E$41:$E$60,卡牌属性!P74))*INDEX($G$5:$G$42,L74),2)</f>
        <v>20.09</v>
      </c>
      <c r="AA74" s="31" t="s">
        <v>191</v>
      </c>
      <c r="AB74" s="16">
        <f>ROUND(IF(O74=1,INDEX(新属性投放!$F$14:$F$33,卡牌属性!P74),INDEX(新属性投放!$F$41:$F$60,卡牌属性!P74))*INDEX($G$5:$G$42,L74)*SQRT(INDEX($I$5:$I$42,L74)),2)</f>
        <v>120.51</v>
      </c>
      <c r="AD74" s="16">
        <f t="shared" si="33"/>
        <v>401</v>
      </c>
      <c r="AE74" s="16">
        <f t="shared" si="34"/>
        <v>200</v>
      </c>
      <c r="AF74" s="16">
        <f t="shared" si="35"/>
        <v>1205</v>
      </c>
      <c r="AH74" s="16">
        <f t="shared" si="26"/>
        <v>1908</v>
      </c>
      <c r="AI74" s="16">
        <f t="shared" si="27"/>
        <v>953</v>
      </c>
      <c r="AJ74" s="16">
        <f t="shared" si="28"/>
        <v>5730</v>
      </c>
    </row>
    <row r="75" spans="11:36" ht="16.5" x14ac:dyDescent="0.2">
      <c r="K75" s="15">
        <v>72</v>
      </c>
      <c r="L75" s="15">
        <f t="shared" si="29"/>
        <v>4</v>
      </c>
      <c r="M75" s="16">
        <f t="shared" si="30"/>
        <v>1101004</v>
      </c>
      <c r="N75" s="31" t="s">
        <v>686</v>
      </c>
      <c r="O75" s="16">
        <f t="shared" si="31"/>
        <v>1</v>
      </c>
      <c r="P75" s="16">
        <f t="shared" si="32"/>
        <v>12</v>
      </c>
      <c r="Q75" s="16" t="s">
        <v>51</v>
      </c>
      <c r="R75" s="16">
        <f>ROUND(IF(O75=1,INDEX(新属性投放!$J$14:$J$33,卡牌属性!P75),INDEX(新属性投放!$J$41:$J$60,卡牌属性!P75))*INDEX($G$5:$G$42,L75)/SQRT(INDEX($I$5:$I$42,L75)),2)</f>
        <v>1858.48</v>
      </c>
      <c r="S75" s="31" t="s">
        <v>190</v>
      </c>
      <c r="T75" s="16">
        <f>ROUND(IF(O75=1,INDEX(新属性投放!$K$14:$K$33,卡牌属性!P75),INDEX(新属性投放!$K$41:$K$60,卡牌属性!P75))*INDEX($G$5:$G$42,L75),2)</f>
        <v>912.99</v>
      </c>
      <c r="U75" s="31" t="s">
        <v>191</v>
      </c>
      <c r="V75" s="16">
        <f>ROUND(IF(O75=1,INDEX(新属性投放!$L$14:$L$33,卡牌属性!P75),INDEX(新属性投放!$L$41:$L$60,卡牌属性!P75))*INDEX($G$5:$G$42,L75)*SQRT(INDEX($I$5:$I$42,L75)),2)</f>
        <v>5627.44</v>
      </c>
      <c r="W75" s="31" t="s">
        <v>189</v>
      </c>
      <c r="X75" s="16">
        <f>ROUND(IF(O75=1,INDEX(新属性投放!$D$14:$D$33,卡牌属性!P75),INDEX(新属性投放!$D$41:$D$60,卡牌属性!P75))*INDEX($G$5:$G$42,L75)/SQRT(INDEX($I$5:$I$42,L75)),2)</f>
        <v>46.46</v>
      </c>
      <c r="Y75" s="31" t="s">
        <v>190</v>
      </c>
      <c r="Z75" s="16">
        <f>ROUND(IF(O75=1,INDEX(新属性投放!$E$14:$E$33,卡牌属性!P75),INDEX(新属性投放!$E$41:$E$60,卡牌属性!P75))*INDEX($G$5:$G$42,L75),2)</f>
        <v>23.23</v>
      </c>
      <c r="AA75" s="31" t="s">
        <v>191</v>
      </c>
      <c r="AB75" s="16">
        <f>ROUND(IF(O75=1,INDEX(新属性投放!$F$14:$F$33,卡牌属性!P75),INDEX(新属性投放!$F$41:$F$60,卡牌属性!P75))*INDEX($G$5:$G$42,L75)*SQRT(INDEX($I$5:$I$42,L75)),2)</f>
        <v>139.38999999999999</v>
      </c>
      <c r="AD75" s="16">
        <f t="shared" si="33"/>
        <v>464</v>
      </c>
      <c r="AE75" s="16">
        <f t="shared" si="34"/>
        <v>232</v>
      </c>
      <c r="AF75" s="16">
        <f t="shared" si="35"/>
        <v>1393</v>
      </c>
      <c r="AH75" s="16">
        <f t="shared" si="26"/>
        <v>2372</v>
      </c>
      <c r="AI75" s="16">
        <f t="shared" si="27"/>
        <v>1185</v>
      </c>
      <c r="AJ75" s="16">
        <f t="shared" si="28"/>
        <v>7123</v>
      </c>
    </row>
    <row r="76" spans="11:36" ht="16.5" x14ac:dyDescent="0.2">
      <c r="K76" s="15">
        <v>73</v>
      </c>
      <c r="L76" s="15">
        <f t="shared" si="29"/>
        <v>4</v>
      </c>
      <c r="M76" s="16">
        <f t="shared" si="30"/>
        <v>1101004</v>
      </c>
      <c r="N76" s="31" t="s">
        <v>686</v>
      </c>
      <c r="O76" s="16">
        <f t="shared" si="31"/>
        <v>1</v>
      </c>
      <c r="P76" s="16">
        <f t="shared" si="32"/>
        <v>13</v>
      </c>
      <c r="Q76" s="16" t="s">
        <v>51</v>
      </c>
      <c r="R76" s="16">
        <f>ROUND(IF(O76=1,INDEX(新属性投放!$J$14:$J$33,卡牌属性!P76),INDEX(新属性投放!$J$41:$J$60,卡牌属性!P76))*INDEX($G$5:$G$42,L76)/SQRT(INDEX($I$5:$I$42,L76)),2)</f>
        <v>2149.29</v>
      </c>
      <c r="S76" s="31" t="s">
        <v>190</v>
      </c>
      <c r="T76" s="16">
        <f>ROUND(IF(O76=1,INDEX(新属性投放!$K$14:$K$33,卡牌属性!P76),INDEX(新属性投放!$K$41:$K$60,卡牌属性!P76))*INDEX($G$5:$G$42,L76),2)</f>
        <v>1057.75</v>
      </c>
      <c r="U76" s="31" t="s">
        <v>191</v>
      </c>
      <c r="V76" s="16">
        <f>ROUND(IF(O76=1,INDEX(新属性投放!$L$14:$L$33,卡牌属性!P76),INDEX(新属性投放!$L$41:$L$60,卡牌属性!P76))*INDEX($G$5:$G$42,L76)*SQRT(INDEX($I$5:$I$42,L76)),2)</f>
        <v>6499.87</v>
      </c>
      <c r="W76" s="31" t="s">
        <v>189</v>
      </c>
      <c r="X76" s="16">
        <f>ROUND(IF(O76=1,INDEX(新属性投放!$D$14:$D$33,卡牌属性!P76),INDEX(新属性投放!$D$41:$D$60,卡牌属性!P76))*INDEX($G$5:$G$42,L76)/SQRT(INDEX($I$5:$I$42,L76)),2)</f>
        <v>53.73</v>
      </c>
      <c r="Y76" s="31" t="s">
        <v>190</v>
      </c>
      <c r="Z76" s="16">
        <f>ROUND(IF(O76=1,INDEX(新属性投放!$E$14:$E$33,卡牌属性!P76),INDEX(新属性投放!$E$41:$E$60,卡牌属性!P76))*INDEX($G$5:$G$42,L76),2)</f>
        <v>26.86</v>
      </c>
      <c r="AA76" s="31" t="s">
        <v>191</v>
      </c>
      <c r="AB76" s="16">
        <f>ROUND(IF(O76=1,INDEX(新属性投放!$F$14:$F$33,卡牌属性!P76),INDEX(新属性投放!$F$41:$F$60,卡牌属性!P76))*INDEX($G$5:$G$42,L76)*SQRT(INDEX($I$5:$I$42,L76)),2)</f>
        <v>161.19</v>
      </c>
      <c r="AD76" s="16">
        <f t="shared" si="33"/>
        <v>537</v>
      </c>
      <c r="AE76" s="16">
        <f t="shared" si="34"/>
        <v>268</v>
      </c>
      <c r="AF76" s="16">
        <f t="shared" si="35"/>
        <v>1611</v>
      </c>
      <c r="AH76" s="16">
        <f t="shared" si="26"/>
        <v>2909</v>
      </c>
      <c r="AI76" s="16">
        <f t="shared" si="27"/>
        <v>1453</v>
      </c>
      <c r="AJ76" s="16">
        <f t="shared" si="28"/>
        <v>8734</v>
      </c>
    </row>
    <row r="77" spans="11:36" ht="16.5" x14ac:dyDescent="0.2">
      <c r="K77" s="15">
        <v>74</v>
      </c>
      <c r="L77" s="15">
        <f t="shared" si="29"/>
        <v>4</v>
      </c>
      <c r="M77" s="16">
        <f t="shared" si="30"/>
        <v>1101004</v>
      </c>
      <c r="N77" s="31" t="s">
        <v>686</v>
      </c>
      <c r="O77" s="16">
        <f t="shared" si="31"/>
        <v>1</v>
      </c>
      <c r="P77" s="16">
        <f t="shared" si="32"/>
        <v>14</v>
      </c>
      <c r="Q77" s="16" t="s">
        <v>51</v>
      </c>
      <c r="R77" s="16">
        <f>ROUND(IF(O77=1,INDEX(新属性投放!$J$14:$J$33,卡牌属性!P77),INDEX(新属性投放!$J$41:$J$60,卡牌属性!P77))*INDEX($G$5:$G$42,L77)/SQRT(INDEX($I$5:$I$42,L77)),2)</f>
        <v>2485.54</v>
      </c>
      <c r="S77" s="31" t="s">
        <v>190</v>
      </c>
      <c r="T77" s="16">
        <f>ROUND(IF(O77=1,INDEX(新属性投放!$K$14:$K$33,卡牌属性!P77),INDEX(新属性投放!$K$41:$K$60,卡牌属性!P77))*INDEX($G$5:$G$42,L77),2)</f>
        <v>1225.8699999999999</v>
      </c>
      <c r="U77" s="31" t="s">
        <v>191</v>
      </c>
      <c r="V77" s="16">
        <f>ROUND(IF(O77=1,INDEX(新属性投放!$L$14:$L$33,卡牌属性!P77),INDEX(新属性投放!$L$41:$L$60,卡牌属性!P77))*INDEX($G$5:$G$42,L77)*SQRT(INDEX($I$5:$I$42,L77)),2)</f>
        <v>7508.61</v>
      </c>
      <c r="W77" s="31" t="s">
        <v>189</v>
      </c>
      <c r="X77" s="16">
        <f>ROUND(IF(O77=1,INDEX(新属性投放!$D$14:$D$33,卡牌属性!P77),INDEX(新属性投放!$D$41:$D$60,卡牌属性!P77))*INDEX($G$5:$G$42,L77)/SQRT(INDEX($I$5:$I$42,L77)),2)</f>
        <v>62.14</v>
      </c>
      <c r="Y77" s="31" t="s">
        <v>190</v>
      </c>
      <c r="Z77" s="16">
        <f>ROUND(IF(O77=1,INDEX(新属性投放!$E$14:$E$33,卡牌属性!P77),INDEX(新属性投放!$E$41:$E$60,卡牌属性!P77))*INDEX($G$5:$G$42,L77),2)</f>
        <v>31.07</v>
      </c>
      <c r="AA77" s="31" t="s">
        <v>191</v>
      </c>
      <c r="AB77" s="16">
        <f>ROUND(IF(O77=1,INDEX(新属性投放!$F$14:$F$33,卡牌属性!P77),INDEX(新属性投放!$F$41:$F$60,卡牌属性!P77))*INDEX($G$5:$G$42,L77)*SQRT(INDEX($I$5:$I$42,L77)),2)</f>
        <v>186.42</v>
      </c>
      <c r="AD77" s="16">
        <f t="shared" si="33"/>
        <v>621</v>
      </c>
      <c r="AE77" s="16">
        <f t="shared" si="34"/>
        <v>310</v>
      </c>
      <c r="AF77" s="16">
        <f t="shared" si="35"/>
        <v>1864</v>
      </c>
      <c r="AH77" s="16">
        <f t="shared" si="26"/>
        <v>3530</v>
      </c>
      <c r="AI77" s="16">
        <f t="shared" si="27"/>
        <v>1763</v>
      </c>
      <c r="AJ77" s="16">
        <f t="shared" si="28"/>
        <v>10598</v>
      </c>
    </row>
    <row r="78" spans="11:36" ht="16.5" x14ac:dyDescent="0.2">
      <c r="K78" s="15">
        <v>75</v>
      </c>
      <c r="L78" s="15">
        <f t="shared" si="29"/>
        <v>4</v>
      </c>
      <c r="M78" s="16">
        <f t="shared" si="30"/>
        <v>1101004</v>
      </c>
      <c r="N78" s="31" t="s">
        <v>686</v>
      </c>
      <c r="O78" s="16">
        <f t="shared" si="31"/>
        <v>1</v>
      </c>
      <c r="P78" s="16">
        <f t="shared" si="32"/>
        <v>15</v>
      </c>
      <c r="Q78" s="16" t="s">
        <v>51</v>
      </c>
      <c r="R78" s="16">
        <f>ROUND(IF(O78=1,INDEX(新属性投放!$J$14:$J$33,卡牌属性!P78),INDEX(新属性投放!$J$41:$J$60,卡牌属性!P78))*INDEX($G$5:$G$42,L78)/SQRT(INDEX($I$5:$I$42,L78)),2)</f>
        <v>2874.24</v>
      </c>
      <c r="S78" s="31" t="s">
        <v>190</v>
      </c>
      <c r="T78" s="16">
        <f>ROUND(IF(O78=1,INDEX(新属性投放!$K$14:$K$33,卡牌属性!P78),INDEX(新属性投放!$K$41:$K$60,卡牌属性!P78))*INDEX($G$5:$G$42,L78),2)</f>
        <v>1420.22</v>
      </c>
      <c r="U78" s="31" t="s">
        <v>191</v>
      </c>
      <c r="V78" s="16">
        <f>ROUND(IF(O78=1,INDEX(新属性投放!$L$14:$L$33,卡牌属性!P78),INDEX(新属性投放!$L$41:$L$60,卡牌属性!P78))*INDEX($G$5:$G$42,L78)*SQRT(INDEX($I$5:$I$42,L78)),2)</f>
        <v>8674.7099999999991</v>
      </c>
      <c r="W78" s="31" t="s">
        <v>189</v>
      </c>
      <c r="X78" s="16">
        <f>ROUND(IF(O78=1,INDEX(新属性投放!$D$14:$D$33,卡牌属性!P78),INDEX(新属性投放!$D$41:$D$60,卡牌属性!P78))*INDEX($G$5:$G$42,L78)/SQRT(INDEX($I$5:$I$42,L78)),2)</f>
        <v>71.849999999999994</v>
      </c>
      <c r="Y78" s="31" t="s">
        <v>190</v>
      </c>
      <c r="Z78" s="16">
        <f>ROUND(IF(O78=1,INDEX(新属性投放!$E$14:$E$33,卡牌属性!P78),INDEX(新属性投放!$E$41:$E$60,卡牌属性!P78))*INDEX($G$5:$G$42,L78),2)</f>
        <v>35.93</v>
      </c>
      <c r="AA78" s="31" t="s">
        <v>191</v>
      </c>
      <c r="AB78" s="16">
        <f>ROUND(IF(O78=1,INDEX(新属性投放!$F$14:$F$33,卡牌属性!P78),INDEX(新属性投放!$F$41:$F$60,卡牌属性!P78))*INDEX($G$5:$G$42,L78)*SQRT(INDEX($I$5:$I$42,L78)),2)</f>
        <v>215.55</v>
      </c>
      <c r="AD78" s="16">
        <f t="shared" si="33"/>
        <v>718</v>
      </c>
      <c r="AE78" s="16">
        <f t="shared" si="34"/>
        <v>359</v>
      </c>
      <c r="AF78" s="16">
        <f t="shared" si="35"/>
        <v>2155</v>
      </c>
      <c r="AH78" s="16">
        <f t="shared" si="26"/>
        <v>4248</v>
      </c>
      <c r="AI78" s="16">
        <f t="shared" si="27"/>
        <v>2122</v>
      </c>
      <c r="AJ78" s="16">
        <f t="shared" si="28"/>
        <v>12753</v>
      </c>
    </row>
    <row r="79" spans="11:36" ht="16.5" x14ac:dyDescent="0.2">
      <c r="K79" s="15">
        <v>76</v>
      </c>
      <c r="L79" s="15">
        <f t="shared" si="29"/>
        <v>4</v>
      </c>
      <c r="M79" s="16">
        <f t="shared" si="30"/>
        <v>1101004</v>
      </c>
      <c r="N79" s="31" t="s">
        <v>686</v>
      </c>
      <c r="O79" s="16">
        <f t="shared" si="31"/>
        <v>1</v>
      </c>
      <c r="P79" s="16">
        <f t="shared" si="32"/>
        <v>16</v>
      </c>
      <c r="Q79" s="16" t="s">
        <v>51</v>
      </c>
      <c r="R79" s="16">
        <f>ROUND(IF(O79=1,INDEX(新属性投放!$J$14:$J$33,卡牌属性!P79),INDEX(新属性投放!$J$41:$J$60,卡牌属性!P79))*INDEX($G$5:$G$42,L79)/SQRT(INDEX($I$5:$I$42,L79)),2)</f>
        <v>3323.19</v>
      </c>
      <c r="S79" s="31" t="s">
        <v>190</v>
      </c>
      <c r="T79" s="16">
        <f>ROUND(IF(O79=1,INDEX(新属性投放!$K$14:$K$33,卡牌属性!P79),INDEX(新属性投放!$K$41:$K$60,卡牌属性!P79))*INDEX($G$5:$G$42,L79),2)</f>
        <v>1645.35</v>
      </c>
      <c r="U79" s="31" t="s">
        <v>191</v>
      </c>
      <c r="V79" s="16">
        <f>ROUND(IF(O79=1,INDEX(新属性投放!$L$14:$L$33,卡牌属性!P79),INDEX(新属性投放!$L$41:$L$60,卡牌属性!P79))*INDEX($G$5:$G$42,L79)*SQRT(INDEX($I$5:$I$42,L79)),2)</f>
        <v>10021.57</v>
      </c>
      <c r="W79" s="31" t="s">
        <v>189</v>
      </c>
      <c r="X79" s="16">
        <f>ROUND(IF(O79=1,INDEX(新属性投放!$D$14:$D$33,卡牌属性!P79),INDEX(新属性投放!$D$41:$D$60,卡牌属性!P79))*INDEX($G$5:$G$42,L79)/SQRT(INDEX($I$5:$I$42,L79)),2)</f>
        <v>83.08</v>
      </c>
      <c r="Y79" s="31" t="s">
        <v>190</v>
      </c>
      <c r="Z79" s="16">
        <f>ROUND(IF(O79=1,INDEX(新属性投放!$E$14:$E$33,卡牌属性!P79),INDEX(新属性投放!$E$41:$E$60,卡牌属性!P79))*INDEX($G$5:$G$42,L79),2)</f>
        <v>41.54</v>
      </c>
      <c r="AA79" s="31" t="s">
        <v>191</v>
      </c>
      <c r="AB79" s="16">
        <f>ROUND(IF(O79=1,INDEX(新属性投放!$F$14:$F$33,卡牌属性!P79),INDEX(新属性投放!$F$41:$F$60,卡牌属性!P79))*INDEX($G$5:$G$42,L79)*SQRT(INDEX($I$5:$I$42,L79)),2)</f>
        <v>249.25</v>
      </c>
      <c r="AD79" s="16">
        <f t="shared" si="33"/>
        <v>830</v>
      </c>
      <c r="AE79" s="16">
        <f t="shared" si="34"/>
        <v>415</v>
      </c>
      <c r="AF79" s="16">
        <f t="shared" si="35"/>
        <v>2492</v>
      </c>
      <c r="AH79" s="16">
        <f t="shared" si="26"/>
        <v>5078</v>
      </c>
      <c r="AI79" s="16">
        <f t="shared" si="27"/>
        <v>2537</v>
      </c>
      <c r="AJ79" s="16">
        <f t="shared" si="28"/>
        <v>15245</v>
      </c>
    </row>
    <row r="80" spans="11:36" ht="16.5" x14ac:dyDescent="0.2">
      <c r="K80" s="15">
        <v>77</v>
      </c>
      <c r="L80" s="15">
        <f t="shared" si="29"/>
        <v>4</v>
      </c>
      <c r="M80" s="16">
        <f t="shared" si="30"/>
        <v>1101004</v>
      </c>
      <c r="N80" s="31" t="s">
        <v>686</v>
      </c>
      <c r="O80" s="16">
        <f t="shared" si="31"/>
        <v>1</v>
      </c>
      <c r="P80" s="16">
        <f t="shared" si="32"/>
        <v>17</v>
      </c>
      <c r="Q80" s="16" t="s">
        <v>51</v>
      </c>
      <c r="R80" s="16">
        <f>ROUND(IF(O80=1,INDEX(新属性投放!$J$14:$J$33,卡牌属性!P80),INDEX(新属性投放!$J$41:$J$60,卡牌属性!P80))*INDEX($G$5:$G$42,L80)/SQRT(INDEX($I$5:$I$42,L80)),2)</f>
        <v>3842.61</v>
      </c>
      <c r="S80" s="31" t="s">
        <v>190</v>
      </c>
      <c r="T80" s="16">
        <f>ROUND(IF(O80=1,INDEX(新属性投放!$K$14:$K$33,卡牌属性!P80),INDEX(新属性投放!$K$41:$K$60,卡牌属性!P80))*INDEX($G$5:$G$42,L80),2)</f>
        <v>1905.05</v>
      </c>
      <c r="U80" s="31" t="s">
        <v>191</v>
      </c>
      <c r="V80" s="16">
        <f>ROUND(IF(O80=1,INDEX(新属性投放!$L$14:$L$33,卡牌属性!P80),INDEX(新属性投放!$L$41:$L$60,卡牌属性!P80))*INDEX($G$5:$G$42,L80)*SQRT(INDEX($I$5:$I$42,L80)),2)</f>
        <v>11579.82</v>
      </c>
      <c r="W80" s="31" t="s">
        <v>189</v>
      </c>
      <c r="X80" s="16">
        <f>ROUND(IF(O80=1,INDEX(新属性投放!$D$14:$D$33,卡牌属性!P80),INDEX(新属性投放!$D$41:$D$60,卡牌属性!P80))*INDEX($G$5:$G$42,L80)/SQRT(INDEX($I$5:$I$42,L80)),2)</f>
        <v>96.07</v>
      </c>
      <c r="Y80" s="31" t="s">
        <v>190</v>
      </c>
      <c r="Z80" s="16">
        <f>ROUND(IF(O80=1,INDEX(新属性投放!$E$14:$E$33,卡牌属性!P80),INDEX(新属性投放!$E$41:$E$60,卡牌属性!P80))*INDEX($G$5:$G$42,L80),2)</f>
        <v>48.04</v>
      </c>
      <c r="AA80" s="31" t="s">
        <v>191</v>
      </c>
      <c r="AB80" s="16">
        <f>ROUND(IF(O80=1,INDEX(新属性投放!$F$14:$F$33,卡牌属性!P80),INDEX(新属性投放!$F$41:$F$60,卡牌属性!P80))*INDEX($G$5:$G$42,L80)*SQRT(INDEX($I$5:$I$42,L80)),2)</f>
        <v>288.20999999999998</v>
      </c>
      <c r="AD80" s="16">
        <f t="shared" si="33"/>
        <v>960</v>
      </c>
      <c r="AE80" s="16">
        <f t="shared" si="34"/>
        <v>480</v>
      </c>
      <c r="AF80" s="16">
        <f t="shared" si="35"/>
        <v>2882</v>
      </c>
      <c r="AH80" s="16">
        <f t="shared" si="26"/>
        <v>6038</v>
      </c>
      <c r="AI80" s="16">
        <f t="shared" si="27"/>
        <v>3017</v>
      </c>
      <c r="AJ80" s="16">
        <f t="shared" si="28"/>
        <v>18127</v>
      </c>
    </row>
    <row r="81" spans="11:36" ht="16.5" x14ac:dyDescent="0.2">
      <c r="K81" s="15">
        <v>78</v>
      </c>
      <c r="L81" s="15">
        <f t="shared" si="29"/>
        <v>4</v>
      </c>
      <c r="M81" s="16">
        <f t="shared" si="30"/>
        <v>1101004</v>
      </c>
      <c r="N81" s="31" t="s">
        <v>686</v>
      </c>
      <c r="O81" s="16">
        <f t="shared" si="31"/>
        <v>1</v>
      </c>
      <c r="P81" s="16">
        <f t="shared" si="32"/>
        <v>18</v>
      </c>
      <c r="Q81" s="16" t="s">
        <v>51</v>
      </c>
      <c r="R81" s="16">
        <f>ROUND(IF(O81=1,INDEX(新属性投放!$J$14:$J$33,卡牌属性!P81),INDEX(新属性投放!$J$41:$J$60,卡牌属性!P81))*INDEX($G$5:$G$42,L81)/SQRT(INDEX($I$5:$I$42,L81)),2)</f>
        <v>4442.5600000000004</v>
      </c>
      <c r="S81" s="31" t="s">
        <v>190</v>
      </c>
      <c r="T81" s="16">
        <f>ROUND(IF(O81=1,INDEX(新属性投放!$K$14:$K$33,卡牌属性!P81),INDEX(新属性投放!$K$41:$K$60,卡牌属性!P81))*INDEX($G$5:$G$42,L81),2)</f>
        <v>2205.0300000000002</v>
      </c>
      <c r="U81" s="31" t="s">
        <v>191</v>
      </c>
      <c r="V81" s="16">
        <f>ROUND(IF(O81=1,INDEX(新属性投放!$L$14:$L$33,卡牌属性!P81),INDEX(新属性投放!$L$41:$L$60,卡牌属性!P81))*INDEX($G$5:$G$42,L81)*SQRT(INDEX($I$5:$I$42,L81)),2)</f>
        <v>13379.67</v>
      </c>
      <c r="W81" s="31" t="s">
        <v>189</v>
      </c>
      <c r="X81" s="16">
        <f>ROUND(IF(O81=1,INDEX(新属性投放!$D$14:$D$33,卡牌属性!P81),INDEX(新属性投放!$D$41:$D$60,卡牌属性!P81))*INDEX($G$5:$G$42,L81)/SQRT(INDEX($I$5:$I$42,L81)),2)</f>
        <v>111.06</v>
      </c>
      <c r="Y81" s="31" t="s">
        <v>190</v>
      </c>
      <c r="Z81" s="16">
        <f>ROUND(IF(O81=1,INDEX(新属性投放!$E$14:$E$33,卡牌属性!P81),INDEX(新属性投放!$E$41:$E$60,卡牌属性!P81))*INDEX($G$5:$G$42,L81),2)</f>
        <v>55.53</v>
      </c>
      <c r="AA81" s="31" t="s">
        <v>191</v>
      </c>
      <c r="AB81" s="16">
        <f>ROUND(IF(O81=1,INDEX(新属性投放!$F$14:$F$33,卡牌属性!P81),INDEX(新属性投放!$F$41:$F$60,卡牌属性!P81))*INDEX($G$5:$G$42,L81)*SQRT(INDEX($I$5:$I$42,L81)),2)</f>
        <v>333.18</v>
      </c>
      <c r="AD81" s="16">
        <f t="shared" si="33"/>
        <v>1110</v>
      </c>
      <c r="AE81" s="16">
        <f t="shared" si="34"/>
        <v>555</v>
      </c>
      <c r="AF81" s="16">
        <f t="shared" si="35"/>
        <v>3331</v>
      </c>
      <c r="AH81" s="16">
        <f t="shared" si="26"/>
        <v>7148</v>
      </c>
      <c r="AI81" s="16">
        <f t="shared" si="27"/>
        <v>3572</v>
      </c>
      <c r="AJ81" s="16">
        <f t="shared" si="28"/>
        <v>21458</v>
      </c>
    </row>
    <row r="82" spans="11:36" ht="16.5" x14ac:dyDescent="0.2">
      <c r="K82" s="15">
        <v>79</v>
      </c>
      <c r="L82" s="15">
        <f t="shared" si="29"/>
        <v>4</v>
      </c>
      <c r="M82" s="16">
        <f t="shared" si="30"/>
        <v>1101004</v>
      </c>
      <c r="N82" s="31" t="s">
        <v>686</v>
      </c>
      <c r="O82" s="16">
        <f t="shared" si="31"/>
        <v>1</v>
      </c>
      <c r="P82" s="16">
        <f t="shared" si="32"/>
        <v>19</v>
      </c>
      <c r="Q82" s="16" t="s">
        <v>51</v>
      </c>
      <c r="R82" s="16">
        <f>ROUND(IF(O82=1,INDEX(新属性投放!$J$14:$J$33,卡牌属性!P82),INDEX(新属性投放!$J$41:$J$60,卡牌属性!P82))*INDEX($G$5:$G$42,L82)/SQRT(INDEX($I$5:$I$42,L82)),2)</f>
        <v>5136.95</v>
      </c>
      <c r="S82" s="31" t="s">
        <v>190</v>
      </c>
      <c r="T82" s="16">
        <f>ROUND(IF(O82=1,INDEX(新属性投放!$K$14:$K$33,卡牌属性!P82),INDEX(新属性投放!$K$41:$K$60,卡牌属性!P82))*INDEX($G$5:$G$42,L82),2)</f>
        <v>2551.58</v>
      </c>
      <c r="U82" s="31" t="s">
        <v>191</v>
      </c>
      <c r="V82" s="16">
        <f>ROUND(IF(O82=1,INDEX(新属性投放!$L$14:$L$33,卡牌属性!P82),INDEX(新属性投放!$L$41:$L$60,卡牌属性!P82))*INDEX($G$5:$G$42,L82)*SQRT(INDEX($I$5:$I$42,L82)),2)</f>
        <v>15462.85</v>
      </c>
      <c r="W82" s="31" t="s">
        <v>189</v>
      </c>
      <c r="X82" s="16">
        <f>ROUND(IF(O82=1,INDEX(新属性投放!$D$14:$D$33,卡牌属性!P82),INDEX(新属性投放!$D$41:$D$60,卡牌属性!P82))*INDEX($G$5:$G$42,L82)/SQRT(INDEX($I$5:$I$42,L82)),2)</f>
        <v>128.43</v>
      </c>
      <c r="Y82" s="31" t="s">
        <v>190</v>
      </c>
      <c r="Z82" s="16">
        <f>ROUND(IF(O82=1,INDEX(新属性投放!$E$14:$E$33,卡牌属性!P82),INDEX(新属性投放!$E$41:$E$60,卡牌属性!P82))*INDEX($G$5:$G$42,L82),2)</f>
        <v>64.209999999999994</v>
      </c>
      <c r="AA82" s="31" t="s">
        <v>191</v>
      </c>
      <c r="AB82" s="16">
        <f>ROUND(IF(O82=1,INDEX(新属性投放!$F$14:$F$33,卡牌属性!P82),INDEX(新属性投放!$F$41:$F$60,卡牌属性!P82))*INDEX($G$5:$G$42,L82)*SQRT(INDEX($I$5:$I$42,L82)),2)</f>
        <v>385.28</v>
      </c>
      <c r="AD82" s="16">
        <f t="shared" si="33"/>
        <v>1284</v>
      </c>
      <c r="AE82" s="16">
        <f t="shared" si="34"/>
        <v>642</v>
      </c>
      <c r="AF82" s="16">
        <f t="shared" si="35"/>
        <v>3852</v>
      </c>
      <c r="AH82" s="16">
        <f t="shared" si="26"/>
        <v>8432</v>
      </c>
      <c r="AI82" s="16">
        <f t="shared" si="27"/>
        <v>4214</v>
      </c>
      <c r="AJ82" s="16">
        <f t="shared" si="28"/>
        <v>25310</v>
      </c>
    </row>
    <row r="83" spans="11:36" ht="16.5" x14ac:dyDescent="0.2">
      <c r="K83" s="15">
        <v>80</v>
      </c>
      <c r="L83" s="15">
        <f t="shared" si="29"/>
        <v>4</v>
      </c>
      <c r="M83" s="16">
        <f t="shared" si="30"/>
        <v>1101004</v>
      </c>
      <c r="N83" s="31" t="s">
        <v>686</v>
      </c>
      <c r="O83" s="16">
        <f t="shared" si="31"/>
        <v>1</v>
      </c>
      <c r="P83" s="16">
        <f t="shared" si="32"/>
        <v>20</v>
      </c>
      <c r="Q83" s="16" t="s">
        <v>51</v>
      </c>
      <c r="R83" s="16">
        <f>ROUND(IF(O83=1,INDEX(新属性投放!$J$14:$J$33,卡牌属性!P83),INDEX(新属性投放!$J$41:$J$60,卡牌属性!P83))*INDEX($G$5:$G$42,L83)/SQRT(INDEX($I$5:$I$42,L83)),2)</f>
        <v>5938.99</v>
      </c>
      <c r="S83" s="31" t="s">
        <v>190</v>
      </c>
      <c r="T83" s="16">
        <f>ROUND(IF(O83=1,INDEX(新属性投放!$K$14:$K$33,卡牌属性!P83),INDEX(新属性投放!$K$41:$K$60,卡牌属性!P83))*INDEX($G$5:$G$42,L83),2)</f>
        <v>2953.24</v>
      </c>
      <c r="U83" s="31" t="s">
        <v>191</v>
      </c>
      <c r="V83" s="16">
        <f>ROUND(IF(O83=1,INDEX(新属性投放!$L$14:$L$33,卡牌属性!P83),INDEX(新属性投放!$L$41:$L$60,卡牌属性!P83))*INDEX($G$5:$G$42,L83)*SQRT(INDEX($I$5:$I$42,L83)),2)</f>
        <v>17868.96</v>
      </c>
      <c r="W83" s="31" t="s">
        <v>189</v>
      </c>
      <c r="X83" s="16">
        <f>ROUND(IF(O83=1,INDEX(新属性投放!$D$14:$D$33,卡牌属性!P83),INDEX(新属性投放!$D$41:$D$60,卡牌属性!P83))*INDEX($G$5:$G$42,L83)/SQRT(INDEX($I$5:$I$42,L83)),2)</f>
        <v>148.47</v>
      </c>
      <c r="Y83" s="31" t="s">
        <v>190</v>
      </c>
      <c r="Z83" s="16">
        <f>ROUND(IF(O83=1,INDEX(新属性投放!$E$14:$E$33,卡牌属性!P83),INDEX(新属性投放!$E$41:$E$60,卡牌属性!P83))*INDEX($G$5:$G$42,L83),2)</f>
        <v>74.239999999999995</v>
      </c>
      <c r="AA83" s="31" t="s">
        <v>191</v>
      </c>
      <c r="AB83" s="16">
        <f>ROUND(IF(O83=1,INDEX(新属性投放!$F$14:$F$33,卡牌属性!P83),INDEX(新属性投放!$F$41:$F$60,卡牌属性!P83))*INDEX($G$5:$G$42,L83)*SQRT(INDEX($I$5:$I$42,L83)),2)</f>
        <v>445.42</v>
      </c>
      <c r="AD83" s="16">
        <f t="shared" si="33"/>
        <v>1484</v>
      </c>
      <c r="AE83" s="16">
        <f t="shared" si="34"/>
        <v>742</v>
      </c>
      <c r="AF83" s="16">
        <f t="shared" si="35"/>
        <v>4454</v>
      </c>
      <c r="AH83" s="16">
        <f t="shared" si="26"/>
        <v>9916</v>
      </c>
      <c r="AI83" s="16">
        <f t="shared" si="27"/>
        <v>4956</v>
      </c>
      <c r="AJ83" s="16">
        <f t="shared" si="28"/>
        <v>29764</v>
      </c>
    </row>
    <row r="84" spans="11:36" ht="16.5" x14ac:dyDescent="0.2">
      <c r="K84" s="15">
        <v>81</v>
      </c>
      <c r="L84" s="15">
        <f t="shared" si="29"/>
        <v>5</v>
      </c>
      <c r="M84" s="16">
        <f t="shared" si="30"/>
        <v>1101005</v>
      </c>
      <c r="N84" s="31" t="s">
        <v>686</v>
      </c>
      <c r="O84" s="16">
        <f t="shared" si="31"/>
        <v>1</v>
      </c>
      <c r="P84" s="16">
        <f t="shared" si="32"/>
        <v>1</v>
      </c>
      <c r="Q84" s="16" t="s">
        <v>51</v>
      </c>
      <c r="R84" s="16">
        <f>ROUND(IF(O84=1,INDEX(新属性投放!$J$14:$J$33,卡牌属性!P84),INDEX(新属性投放!$J$41:$J$60,卡牌属性!P84))*INDEX($G$5:$G$42,L84)/SQRT(INDEX($I$5:$I$42,L84)),2)</f>
        <v>26</v>
      </c>
      <c r="S84" s="31" t="s">
        <v>190</v>
      </c>
      <c r="T84" s="16">
        <f>ROUND(IF(O84=1,INDEX(新属性投放!$K$14:$K$33,卡牌属性!P84),INDEX(新属性投放!$K$41:$K$60,卡牌属性!P84))*INDEX($G$5:$G$42,L84),2)</f>
        <v>0</v>
      </c>
      <c r="U84" s="31" t="s">
        <v>191</v>
      </c>
      <c r="V84" s="16">
        <f>ROUND(IF(O84=1,INDEX(新属性投放!$L$14:$L$33,卡牌属性!P84),INDEX(新属性投放!$L$41:$L$60,卡牌属性!P84))*INDEX($G$5:$G$42,L84)*SQRT(INDEX($I$5:$I$42,L84)),2)</f>
        <v>130</v>
      </c>
      <c r="W84" s="31" t="s">
        <v>189</v>
      </c>
      <c r="X84" s="16">
        <f>ROUND(IF(O84=1,INDEX(新属性投放!$D$14:$D$33,卡牌属性!P84),INDEX(新属性投放!$D$41:$D$60,卡牌属性!P84))*INDEX($G$5:$G$42,L84)/SQRT(INDEX($I$5:$I$42,L84)),2)</f>
        <v>3.9</v>
      </c>
      <c r="Y84" s="31" t="s">
        <v>190</v>
      </c>
      <c r="Z84" s="16">
        <f>ROUND(IF(O84=1,INDEX(新属性投放!$E$14:$E$33,卡牌属性!P84),INDEX(新属性投放!$E$41:$E$60,卡牌属性!P84))*INDEX($G$5:$G$42,L84),2)</f>
        <v>1.95</v>
      </c>
      <c r="AA84" s="31" t="s">
        <v>191</v>
      </c>
      <c r="AB84" s="16">
        <f>ROUND(IF(O84=1,INDEX(新属性投放!$F$14:$F$33,卡牌属性!P84),INDEX(新属性投放!$F$41:$F$60,卡牌属性!P84))*INDEX($G$5:$G$42,L84)*SQRT(INDEX($I$5:$I$42,L84)),2)</f>
        <v>11.7</v>
      </c>
      <c r="AD84" s="16">
        <f t="shared" si="33"/>
        <v>39</v>
      </c>
      <c r="AE84" s="16">
        <f t="shared" si="34"/>
        <v>19</v>
      </c>
      <c r="AF84" s="16">
        <f t="shared" si="35"/>
        <v>117</v>
      </c>
      <c r="AH84" s="16">
        <f t="shared" si="26"/>
        <v>9955</v>
      </c>
      <c r="AI84" s="16">
        <f t="shared" si="27"/>
        <v>4975</v>
      </c>
      <c r="AJ84" s="16">
        <f t="shared" si="28"/>
        <v>29881</v>
      </c>
    </row>
    <row r="85" spans="11:36" ht="16.5" x14ac:dyDescent="0.2">
      <c r="K85" s="15">
        <v>82</v>
      </c>
      <c r="L85" s="15">
        <f t="shared" si="29"/>
        <v>5</v>
      </c>
      <c r="M85" s="16">
        <f t="shared" si="30"/>
        <v>1101005</v>
      </c>
      <c r="N85" s="31" t="s">
        <v>686</v>
      </c>
      <c r="O85" s="16">
        <f t="shared" si="31"/>
        <v>1</v>
      </c>
      <c r="P85" s="16">
        <f t="shared" si="32"/>
        <v>2</v>
      </c>
      <c r="Q85" s="16" t="s">
        <v>51</v>
      </c>
      <c r="R85" s="16">
        <f>ROUND(IF(O85=1,INDEX(新属性投放!$J$14:$J$33,卡牌属性!P85),INDEX(新属性投放!$J$41:$J$60,卡牌属性!P85))*INDEX($G$5:$G$42,L85)/SQRT(INDEX($I$5:$I$42,L85)),2)</f>
        <v>93.6</v>
      </c>
      <c r="S85" s="31" t="s">
        <v>190</v>
      </c>
      <c r="T85" s="16">
        <f>ROUND(IF(O85=1,INDEX(新属性投放!$K$14:$K$33,卡牌属性!P85),INDEX(新属性投放!$K$41:$K$60,卡牌属性!P85))*INDEX($G$5:$G$42,L85),2)</f>
        <v>27.3</v>
      </c>
      <c r="U85" s="31" t="s">
        <v>191</v>
      </c>
      <c r="V85" s="16">
        <f>ROUND(IF(O85=1,INDEX(新属性投放!$L$14:$L$33,卡牌属性!P85),INDEX(新属性投放!$L$41:$L$60,卡牌属性!P85))*INDEX($G$5:$G$42,L85)*SQRT(INDEX($I$5:$I$42,L85)),2)</f>
        <v>332.8</v>
      </c>
      <c r="W85" s="31" t="s">
        <v>189</v>
      </c>
      <c r="X85" s="16">
        <f>ROUND(IF(O85=1,INDEX(新属性投放!$D$14:$D$33,卡牌属性!P85),INDEX(新属性投放!$D$41:$D$60,卡牌属性!P85))*INDEX($G$5:$G$42,L85)/SQRT(INDEX($I$5:$I$42,L85)),2)</f>
        <v>5.2</v>
      </c>
      <c r="Y85" s="31" t="s">
        <v>190</v>
      </c>
      <c r="Z85" s="16">
        <f>ROUND(IF(O85=1,INDEX(新属性投放!$E$14:$E$33,卡牌属性!P85),INDEX(新属性投放!$E$41:$E$60,卡牌属性!P85))*INDEX($G$5:$G$42,L85),2)</f>
        <v>2.6</v>
      </c>
      <c r="AA85" s="31" t="s">
        <v>191</v>
      </c>
      <c r="AB85" s="16">
        <f>ROUND(IF(O85=1,INDEX(新属性投放!$F$14:$F$33,卡牌属性!P85),INDEX(新属性投放!$F$41:$F$60,卡牌属性!P85))*INDEX($G$5:$G$42,L85)*SQRT(INDEX($I$5:$I$42,L85)),2)</f>
        <v>15.6</v>
      </c>
      <c r="AD85" s="16">
        <f t="shared" si="33"/>
        <v>52</v>
      </c>
      <c r="AE85" s="16">
        <f t="shared" si="34"/>
        <v>26</v>
      </c>
      <c r="AF85" s="16">
        <f t="shared" si="35"/>
        <v>156</v>
      </c>
      <c r="AH85" s="16">
        <f t="shared" si="26"/>
        <v>10007</v>
      </c>
      <c r="AI85" s="16">
        <f t="shared" si="27"/>
        <v>5001</v>
      </c>
      <c r="AJ85" s="16">
        <f t="shared" si="28"/>
        <v>30037</v>
      </c>
    </row>
    <row r="86" spans="11:36" ht="16.5" x14ac:dyDescent="0.2">
      <c r="K86" s="15">
        <v>83</v>
      </c>
      <c r="L86" s="15">
        <f t="shared" si="29"/>
        <v>5</v>
      </c>
      <c r="M86" s="16">
        <f t="shared" si="30"/>
        <v>1101005</v>
      </c>
      <c r="N86" s="31" t="s">
        <v>686</v>
      </c>
      <c r="O86" s="16">
        <f t="shared" si="31"/>
        <v>1</v>
      </c>
      <c r="P86" s="16">
        <f t="shared" si="32"/>
        <v>3</v>
      </c>
      <c r="Q86" s="16" t="s">
        <v>51</v>
      </c>
      <c r="R86" s="16">
        <f>ROUND(IF(O86=1,INDEX(新属性投放!$J$14:$J$33,卡牌属性!P86),INDEX(新属性投放!$J$41:$J$60,卡牌属性!P86))*INDEX($G$5:$G$42,L86)/SQRT(INDEX($I$5:$I$42,L86)),2)</f>
        <v>191.1</v>
      </c>
      <c r="S86" s="31" t="s">
        <v>190</v>
      </c>
      <c r="T86" s="16">
        <f>ROUND(IF(O86=1,INDEX(新属性投放!$K$14:$K$33,卡牌属性!P86),INDEX(新属性投放!$K$41:$K$60,卡牌属性!P86))*INDEX($G$5:$G$42,L86),2)</f>
        <v>76.7</v>
      </c>
      <c r="U86" s="31" t="s">
        <v>191</v>
      </c>
      <c r="V86" s="16">
        <f>ROUND(IF(O86=1,INDEX(新属性投放!$L$14:$L$33,卡牌属性!P86),INDEX(新属性投放!$L$41:$L$60,卡牌属性!P86))*INDEX($G$5:$G$42,L86)*SQRT(INDEX($I$5:$I$42,L86)),2)</f>
        <v>625.29999999999995</v>
      </c>
      <c r="W86" s="31" t="s">
        <v>189</v>
      </c>
      <c r="X86" s="16">
        <f>ROUND(IF(O86=1,INDEX(新属性投放!$D$14:$D$33,卡牌属性!P86),INDEX(新属性投放!$D$41:$D$60,卡牌属性!P86))*INDEX($G$5:$G$42,L86)/SQRT(INDEX($I$5:$I$42,L86)),2)</f>
        <v>7.84</v>
      </c>
      <c r="Y86" s="31" t="s">
        <v>190</v>
      </c>
      <c r="Z86" s="16">
        <f>ROUND(IF(O86=1,INDEX(新属性投放!$E$14:$E$33,卡牌属性!P86),INDEX(新属性投放!$E$41:$E$60,卡牌属性!P86))*INDEX($G$5:$G$42,L86),2)</f>
        <v>3.92</v>
      </c>
      <c r="AA86" s="31" t="s">
        <v>191</v>
      </c>
      <c r="AB86" s="16">
        <f>ROUND(IF(O86=1,INDEX(新属性投放!$F$14:$F$33,卡牌属性!P86),INDEX(新属性投放!$F$41:$F$60,卡牌属性!P86))*INDEX($G$5:$G$42,L86)*SQRT(INDEX($I$5:$I$42,L86)),2)</f>
        <v>23.52</v>
      </c>
      <c r="AD86" s="16">
        <f t="shared" si="33"/>
        <v>78</v>
      </c>
      <c r="AE86" s="16">
        <f t="shared" si="34"/>
        <v>39</v>
      </c>
      <c r="AF86" s="16">
        <f t="shared" si="35"/>
        <v>235</v>
      </c>
      <c r="AH86" s="16">
        <f t="shared" si="26"/>
        <v>10085</v>
      </c>
      <c r="AI86" s="16">
        <f t="shared" si="27"/>
        <v>5040</v>
      </c>
      <c r="AJ86" s="16">
        <f t="shared" si="28"/>
        <v>30272</v>
      </c>
    </row>
    <row r="87" spans="11:36" ht="16.5" x14ac:dyDescent="0.2">
      <c r="K87" s="15">
        <v>84</v>
      </c>
      <c r="L87" s="15">
        <f t="shared" si="29"/>
        <v>5</v>
      </c>
      <c r="M87" s="16">
        <f t="shared" si="30"/>
        <v>1101005</v>
      </c>
      <c r="N87" s="31" t="s">
        <v>686</v>
      </c>
      <c r="O87" s="16">
        <f t="shared" si="31"/>
        <v>1</v>
      </c>
      <c r="P87" s="16">
        <f t="shared" si="32"/>
        <v>4</v>
      </c>
      <c r="Q87" s="16" t="s">
        <v>51</v>
      </c>
      <c r="R87" s="16">
        <f>ROUND(IF(O87=1,INDEX(新属性投放!$J$14:$J$33,卡牌属性!P87),INDEX(新属性投放!$J$41:$J$60,卡牌属性!P87))*INDEX($G$5:$G$42,L87)/SQRT(INDEX($I$5:$I$42,L87)),2)</f>
        <v>288.99</v>
      </c>
      <c r="S87" s="31" t="s">
        <v>190</v>
      </c>
      <c r="T87" s="16">
        <f>ROUND(IF(O87=1,INDEX(新属性投放!$K$14:$K$33,卡牌属性!P87),INDEX(新属性投放!$K$41:$K$60,卡牌属性!P87))*INDEX($G$5:$G$42,L87),2)</f>
        <v>126.3</v>
      </c>
      <c r="U87" s="31" t="s">
        <v>191</v>
      </c>
      <c r="V87" s="16">
        <f>ROUND(IF(O87=1,INDEX(新属性投放!$L$14:$L$33,卡牌属性!P87),INDEX(新属性投放!$L$41:$L$60,卡牌属性!P87))*INDEX($G$5:$G$42,L87)*SQRT(INDEX($I$5:$I$42,L87)),2)</f>
        <v>918.97</v>
      </c>
      <c r="W87" s="31" t="s">
        <v>189</v>
      </c>
      <c r="X87" s="16">
        <f>ROUND(IF(O87=1,INDEX(新属性投放!$D$14:$D$33,卡牌属性!P87),INDEX(新属性投放!$D$41:$D$60,卡牌属性!P87))*INDEX($G$5:$G$42,L87)/SQRT(INDEX($I$5:$I$42,L87)),2)</f>
        <v>10.4</v>
      </c>
      <c r="Y87" s="31" t="s">
        <v>190</v>
      </c>
      <c r="Z87" s="16">
        <f>ROUND(IF(O87=1,INDEX(新属性投放!$E$14:$E$33,卡牌属性!P87),INDEX(新属性投放!$E$41:$E$60,卡牌属性!P87))*INDEX($G$5:$G$42,L87),2)</f>
        <v>5.2</v>
      </c>
      <c r="AA87" s="31" t="s">
        <v>191</v>
      </c>
      <c r="AB87" s="16">
        <f>ROUND(IF(O87=1,INDEX(新属性投放!$F$14:$F$33,卡牌属性!P87),INDEX(新属性投放!$F$41:$F$60,卡牌属性!P87))*INDEX($G$5:$G$42,L87)*SQRT(INDEX($I$5:$I$42,L87)),2)</f>
        <v>31.2</v>
      </c>
      <c r="AD87" s="16">
        <f t="shared" si="33"/>
        <v>104</v>
      </c>
      <c r="AE87" s="16">
        <f t="shared" si="34"/>
        <v>52</v>
      </c>
      <c r="AF87" s="16">
        <f t="shared" si="35"/>
        <v>312</v>
      </c>
      <c r="AH87" s="16">
        <f t="shared" si="26"/>
        <v>10189</v>
      </c>
      <c r="AI87" s="16">
        <f t="shared" si="27"/>
        <v>5092</v>
      </c>
      <c r="AJ87" s="16">
        <f t="shared" si="28"/>
        <v>30584</v>
      </c>
    </row>
    <row r="88" spans="11:36" ht="16.5" x14ac:dyDescent="0.2">
      <c r="K88" s="15">
        <v>85</v>
      </c>
      <c r="L88" s="15">
        <f t="shared" si="29"/>
        <v>5</v>
      </c>
      <c r="M88" s="16">
        <f t="shared" si="30"/>
        <v>1101005</v>
      </c>
      <c r="N88" s="31" t="s">
        <v>686</v>
      </c>
      <c r="O88" s="16">
        <f t="shared" si="31"/>
        <v>1</v>
      </c>
      <c r="P88" s="16">
        <f t="shared" si="32"/>
        <v>5</v>
      </c>
      <c r="Q88" s="16" t="s">
        <v>51</v>
      </c>
      <c r="R88" s="16">
        <f>ROUND(IF(O88=1,INDEX(新属性投放!$J$14:$J$33,卡牌属性!P88),INDEX(新属性投放!$J$41:$J$60,卡牌属性!P88))*INDEX($G$5:$G$42,L88)/SQRT(INDEX($I$5:$I$42,L88)),2)</f>
        <v>418.99</v>
      </c>
      <c r="S88" s="31" t="s">
        <v>190</v>
      </c>
      <c r="T88" s="16">
        <f>ROUND(IF(O88=1,INDEX(新属性投放!$K$14:$K$33,卡牌属性!P88),INDEX(新属性投放!$K$41:$K$60,卡牌属性!P88))*INDEX($G$5:$G$42,L88),2)</f>
        <v>191.3</v>
      </c>
      <c r="U88" s="31" t="s">
        <v>191</v>
      </c>
      <c r="V88" s="16">
        <f>ROUND(IF(O88=1,INDEX(新属性投放!$L$14:$L$33,卡牌属性!P88),INDEX(新属性投放!$L$41:$L$60,卡牌属性!P88))*INDEX($G$5:$G$42,L88)*SQRT(INDEX($I$5:$I$42,L88)),2)</f>
        <v>1308.97</v>
      </c>
      <c r="W88" s="31" t="s">
        <v>189</v>
      </c>
      <c r="X88" s="16">
        <f>ROUND(IF(O88=1,INDEX(新属性投放!$D$14:$D$33,卡牌属性!P88),INDEX(新属性投放!$D$41:$D$60,卡牌属性!P88))*INDEX($G$5:$G$42,L88)/SQRT(INDEX($I$5:$I$42,L88)),2)</f>
        <v>13.03</v>
      </c>
      <c r="Y88" s="31" t="s">
        <v>190</v>
      </c>
      <c r="Z88" s="16">
        <f>ROUND(IF(O88=1,INDEX(新属性投放!$E$14:$E$33,卡牌属性!P88),INDEX(新属性投放!$E$41:$E$60,卡牌属性!P88))*INDEX($G$5:$G$42,L88),2)</f>
        <v>6.51</v>
      </c>
      <c r="AA88" s="31" t="s">
        <v>191</v>
      </c>
      <c r="AB88" s="16">
        <f>ROUND(IF(O88=1,INDEX(新属性投放!$F$14:$F$33,卡牌属性!P88),INDEX(新属性投放!$F$41:$F$60,卡牌属性!P88))*INDEX($G$5:$G$42,L88)*SQRT(INDEX($I$5:$I$42,L88)),2)</f>
        <v>39.08</v>
      </c>
      <c r="AD88" s="16">
        <f t="shared" si="33"/>
        <v>130</v>
      </c>
      <c r="AE88" s="16">
        <f t="shared" si="34"/>
        <v>65</v>
      </c>
      <c r="AF88" s="16">
        <f t="shared" si="35"/>
        <v>390</v>
      </c>
      <c r="AH88" s="16">
        <f t="shared" ref="AH88" si="36">AD88</f>
        <v>130</v>
      </c>
      <c r="AI88" s="16">
        <f t="shared" ref="AI88" si="37">AE88</f>
        <v>65</v>
      </c>
      <c r="AJ88" s="16">
        <f t="shared" ref="AJ88" si="38">AF88</f>
        <v>390</v>
      </c>
    </row>
    <row r="89" spans="11:36" ht="16.5" x14ac:dyDescent="0.2">
      <c r="K89" s="15">
        <v>86</v>
      </c>
      <c r="L89" s="15">
        <f t="shared" si="29"/>
        <v>5</v>
      </c>
      <c r="M89" s="16">
        <f t="shared" si="30"/>
        <v>1101005</v>
      </c>
      <c r="N89" s="31" t="s">
        <v>686</v>
      </c>
      <c r="O89" s="16">
        <f t="shared" si="31"/>
        <v>1</v>
      </c>
      <c r="P89" s="16">
        <f t="shared" si="32"/>
        <v>6</v>
      </c>
      <c r="Q89" s="16" t="s">
        <v>51</v>
      </c>
      <c r="R89" s="16">
        <f>ROUND(IF(O89=1,INDEX(新属性投放!$J$14:$J$33,卡牌属性!P89),INDEX(新属性投放!$J$41:$J$60,卡牌属性!P89))*INDEX($G$5:$G$42,L89)/SQRT(INDEX($I$5:$I$42,L89)),2)</f>
        <v>581.75</v>
      </c>
      <c r="S89" s="31" t="s">
        <v>190</v>
      </c>
      <c r="T89" s="16">
        <f>ROUND(IF(O89=1,INDEX(新属性投放!$K$14:$K$33,卡牌属性!P89),INDEX(新属性投放!$K$41:$K$60,卡牌属性!P89))*INDEX($G$5:$G$42,L89),2)</f>
        <v>273.33</v>
      </c>
      <c r="U89" s="31" t="s">
        <v>191</v>
      </c>
      <c r="V89" s="16">
        <f>ROUND(IF(O89=1,INDEX(新属性投放!$L$14:$L$33,卡牌属性!P89),INDEX(新属性投放!$L$41:$L$60,卡牌属性!P89))*INDEX($G$5:$G$42,L89)*SQRT(INDEX($I$5:$I$42,L89)),2)</f>
        <v>1797.25</v>
      </c>
      <c r="W89" s="31" t="s">
        <v>189</v>
      </c>
      <c r="X89" s="16">
        <f>ROUND(IF(O89=1,INDEX(新属性投放!$D$14:$D$33,卡牌属性!P89),INDEX(新属性投放!$D$41:$D$60,卡牌属性!P89))*INDEX($G$5:$G$42,L89)/SQRT(INDEX($I$5:$I$42,L89)),2)</f>
        <v>16.29</v>
      </c>
      <c r="Y89" s="31" t="s">
        <v>190</v>
      </c>
      <c r="Z89" s="16">
        <f>ROUND(IF(O89=1,INDEX(新属性投放!$E$14:$E$33,卡牌属性!P89),INDEX(新属性投放!$E$41:$E$60,卡牌属性!P89))*INDEX($G$5:$G$42,L89),2)</f>
        <v>8.14</v>
      </c>
      <c r="AA89" s="31" t="s">
        <v>191</v>
      </c>
      <c r="AB89" s="16">
        <f>ROUND(IF(O89=1,INDEX(新属性投放!$F$14:$F$33,卡牌属性!P89),INDEX(新属性投放!$F$41:$F$60,卡牌属性!P89))*INDEX($G$5:$G$42,L89)*SQRT(INDEX($I$5:$I$42,L89)),2)</f>
        <v>48.87</v>
      </c>
      <c r="AD89" s="16">
        <f t="shared" si="33"/>
        <v>162</v>
      </c>
      <c r="AE89" s="16">
        <f t="shared" si="34"/>
        <v>81</v>
      </c>
      <c r="AF89" s="16">
        <f t="shared" si="35"/>
        <v>488</v>
      </c>
      <c r="AH89" s="16">
        <f t="shared" ref="AH89:AH108" si="39">AH88+AD89</f>
        <v>292</v>
      </c>
      <c r="AI89" s="16">
        <f t="shared" ref="AI89:AI108" si="40">AI88+AE89</f>
        <v>146</v>
      </c>
      <c r="AJ89" s="16">
        <f t="shared" ref="AJ89:AJ108" si="41">AJ88+AF89</f>
        <v>878</v>
      </c>
    </row>
    <row r="90" spans="11:36" ht="16.5" x14ac:dyDescent="0.2">
      <c r="K90" s="15">
        <v>87</v>
      </c>
      <c r="L90" s="15">
        <f t="shared" si="29"/>
        <v>5</v>
      </c>
      <c r="M90" s="16">
        <f t="shared" si="30"/>
        <v>1101005</v>
      </c>
      <c r="N90" s="31" t="s">
        <v>686</v>
      </c>
      <c r="O90" s="16">
        <f t="shared" si="31"/>
        <v>1</v>
      </c>
      <c r="P90" s="16">
        <f t="shared" si="32"/>
        <v>7</v>
      </c>
      <c r="Q90" s="16" t="s">
        <v>51</v>
      </c>
      <c r="R90" s="16">
        <f>ROUND(IF(O90=1,INDEX(新属性投放!$J$14:$J$33,卡牌属性!P90),INDEX(新属性投放!$J$41:$J$60,卡牌属性!P90))*INDEX($G$5:$G$42,L90)/SQRT(INDEX($I$5:$I$42,L90)),2)</f>
        <v>784.94</v>
      </c>
      <c r="S90" s="31" t="s">
        <v>190</v>
      </c>
      <c r="T90" s="16">
        <f>ROUND(IF(O90=1,INDEX(新属性投放!$K$14:$K$33,卡牌属性!P90),INDEX(新属性投放!$K$41:$K$60,卡牌属性!P90))*INDEX($G$5:$G$42,L90),2)</f>
        <v>375.57</v>
      </c>
      <c r="U90" s="31" t="s">
        <v>191</v>
      </c>
      <c r="V90" s="16">
        <f>ROUND(IF(O90=1,INDEX(新属性投放!$L$14:$L$33,卡牌属性!P90),INDEX(新属性投放!$L$41:$L$60,卡牌属性!P90))*INDEX($G$5:$G$42,L90)*SQRT(INDEX($I$5:$I$42,L90)),2)</f>
        <v>2406.8200000000002</v>
      </c>
      <c r="W90" s="31" t="s">
        <v>189</v>
      </c>
      <c r="X90" s="16">
        <f>ROUND(IF(O90=1,INDEX(新属性投放!$D$14:$D$33,卡牌属性!P90),INDEX(新属性投放!$D$41:$D$60,卡牌属性!P90))*INDEX($G$5:$G$42,L90)/SQRT(INDEX($I$5:$I$42,L90)),2)</f>
        <v>20.41</v>
      </c>
      <c r="Y90" s="31" t="s">
        <v>190</v>
      </c>
      <c r="Z90" s="16">
        <f>ROUND(IF(O90=1,INDEX(新属性投放!$E$14:$E$33,卡牌属性!P90),INDEX(新属性投放!$E$41:$E$60,卡牌属性!P90))*INDEX($G$5:$G$42,L90),2)</f>
        <v>10.210000000000001</v>
      </c>
      <c r="AA90" s="31" t="s">
        <v>191</v>
      </c>
      <c r="AB90" s="16">
        <f>ROUND(IF(O90=1,INDEX(新属性投放!$F$14:$F$33,卡牌属性!P90),INDEX(新属性投放!$F$41:$F$60,卡牌属性!P90))*INDEX($G$5:$G$42,L90)*SQRT(INDEX($I$5:$I$42,L90)),2)</f>
        <v>61.23</v>
      </c>
      <c r="AD90" s="16">
        <f t="shared" si="33"/>
        <v>204</v>
      </c>
      <c r="AE90" s="16">
        <f t="shared" si="34"/>
        <v>102</v>
      </c>
      <c r="AF90" s="16">
        <f t="shared" si="35"/>
        <v>612</v>
      </c>
      <c r="AH90" s="16">
        <f t="shared" si="39"/>
        <v>496</v>
      </c>
      <c r="AI90" s="16">
        <f t="shared" si="40"/>
        <v>248</v>
      </c>
      <c r="AJ90" s="16">
        <f t="shared" si="41"/>
        <v>1490</v>
      </c>
    </row>
    <row r="91" spans="11:36" ht="16.5" x14ac:dyDescent="0.2">
      <c r="K91" s="15">
        <v>88</v>
      </c>
      <c r="L91" s="15">
        <f t="shared" si="29"/>
        <v>5</v>
      </c>
      <c r="M91" s="16">
        <f t="shared" si="30"/>
        <v>1101005</v>
      </c>
      <c r="N91" s="31" t="s">
        <v>686</v>
      </c>
      <c r="O91" s="16">
        <f t="shared" si="31"/>
        <v>1</v>
      </c>
      <c r="P91" s="16">
        <f t="shared" si="32"/>
        <v>8</v>
      </c>
      <c r="Q91" s="16" t="s">
        <v>51</v>
      </c>
      <c r="R91" s="16">
        <f>ROUND(IF(O91=1,INDEX(新属性投放!$J$14:$J$33,卡牌属性!P91),INDEX(新属性投放!$J$41:$J$60,卡牌属性!P91))*INDEX($G$5:$G$42,L91)/SQRT(INDEX($I$5:$I$42,L91)),2)</f>
        <v>1039.74</v>
      </c>
      <c r="S91" s="31" t="s">
        <v>190</v>
      </c>
      <c r="T91" s="16">
        <f>ROUND(IF(O91=1,INDEX(新属性投放!$K$14:$K$33,卡牌属性!P91),INDEX(新属性投放!$K$41:$K$60,卡牌属性!P91))*INDEX($G$5:$G$42,L91),2)</f>
        <v>503.62</v>
      </c>
      <c r="U91" s="31" t="s">
        <v>191</v>
      </c>
      <c r="V91" s="16">
        <f>ROUND(IF(O91=1,INDEX(新属性投放!$L$14:$L$33,卡牌属性!P91),INDEX(新属性投放!$L$41:$L$60,卡牌属性!P91))*INDEX($G$5:$G$42,L91)*SQRT(INDEX($I$5:$I$42,L91)),2)</f>
        <v>3171.22</v>
      </c>
      <c r="W91" s="31" t="s">
        <v>189</v>
      </c>
      <c r="X91" s="16">
        <f>ROUND(IF(O91=1,INDEX(新属性投放!$D$14:$D$33,卡牌属性!P91),INDEX(新属性投放!$D$41:$D$60,卡牌属性!P91))*INDEX($G$5:$G$42,L91)/SQRT(INDEX($I$5:$I$42,L91)),2)</f>
        <v>26</v>
      </c>
      <c r="Y91" s="31" t="s">
        <v>190</v>
      </c>
      <c r="Z91" s="16">
        <f>ROUND(IF(O91=1,INDEX(新属性投放!$E$14:$E$33,卡牌属性!P91),INDEX(新属性投放!$E$41:$E$60,卡牌属性!P91))*INDEX($G$5:$G$42,L91),2)</f>
        <v>13</v>
      </c>
      <c r="AA91" s="31" t="s">
        <v>191</v>
      </c>
      <c r="AB91" s="16">
        <f>ROUND(IF(O91=1,INDEX(新属性投放!$F$14:$F$33,卡牌属性!P91),INDEX(新属性投放!$F$41:$F$60,卡牌属性!P91))*INDEX($G$5:$G$42,L91)*SQRT(INDEX($I$5:$I$42,L91)),2)</f>
        <v>78</v>
      </c>
      <c r="AD91" s="16">
        <f t="shared" si="33"/>
        <v>260</v>
      </c>
      <c r="AE91" s="16">
        <f t="shared" si="34"/>
        <v>130</v>
      </c>
      <c r="AF91" s="16">
        <f t="shared" si="35"/>
        <v>780</v>
      </c>
      <c r="AH91" s="16">
        <f t="shared" si="39"/>
        <v>756</v>
      </c>
      <c r="AI91" s="16">
        <f t="shared" si="40"/>
        <v>378</v>
      </c>
      <c r="AJ91" s="16">
        <f t="shared" si="41"/>
        <v>2270</v>
      </c>
    </row>
    <row r="92" spans="11:36" ht="16.5" x14ac:dyDescent="0.2">
      <c r="K92" s="15">
        <v>89</v>
      </c>
      <c r="L92" s="15">
        <f t="shared" si="29"/>
        <v>5</v>
      </c>
      <c r="M92" s="16">
        <f t="shared" si="30"/>
        <v>1101005</v>
      </c>
      <c r="N92" s="31" t="s">
        <v>686</v>
      </c>
      <c r="O92" s="16">
        <f t="shared" si="31"/>
        <v>1</v>
      </c>
      <c r="P92" s="16">
        <f t="shared" si="32"/>
        <v>9</v>
      </c>
      <c r="Q92" s="16" t="s">
        <v>51</v>
      </c>
      <c r="R92" s="16">
        <f>ROUND(IF(O92=1,INDEX(新属性投放!$J$14:$J$33,卡牌属性!P92),INDEX(新属性投放!$J$41:$J$60,卡牌属性!P92))*INDEX($G$5:$G$42,L92)/SQRT(INDEX($I$5:$I$42,L92)),2)</f>
        <v>1202.24</v>
      </c>
      <c r="S92" s="31" t="s">
        <v>190</v>
      </c>
      <c r="T92" s="16">
        <f>ROUND(IF(O92=1,INDEX(新属性投放!$K$14:$K$33,卡牌属性!P92),INDEX(新属性投放!$K$41:$K$60,卡牌属性!P92))*INDEX($G$5:$G$42,L92),2)</f>
        <v>585.52</v>
      </c>
      <c r="U92" s="31" t="s">
        <v>191</v>
      </c>
      <c r="V92" s="16">
        <f>ROUND(IF(O92=1,INDEX(新属性投放!$L$14:$L$33,卡牌属性!P92),INDEX(新属性投放!$L$41:$L$60,卡牌属性!P92))*INDEX($G$5:$G$42,L92)*SQRT(INDEX($I$5:$I$42,L92)),2)</f>
        <v>3658.72</v>
      </c>
      <c r="W92" s="31" t="s">
        <v>189</v>
      </c>
      <c r="X92" s="16">
        <f>ROUND(IF(O92=1,INDEX(新属性投放!$D$14:$D$33,卡牌属性!P92),INDEX(新属性投放!$D$41:$D$60,卡牌属性!P92))*INDEX($G$5:$G$42,L92)/SQRT(INDEX($I$5:$I$42,L92)),2)</f>
        <v>30.06</v>
      </c>
      <c r="Y92" s="31" t="s">
        <v>190</v>
      </c>
      <c r="Z92" s="16">
        <f>ROUND(IF(O92=1,INDEX(新属性投放!$E$14:$E$33,卡牌属性!P92),INDEX(新属性投放!$E$41:$E$60,卡牌属性!P92))*INDEX($G$5:$G$42,L92),2)</f>
        <v>15.03</v>
      </c>
      <c r="AA92" s="31" t="s">
        <v>191</v>
      </c>
      <c r="AB92" s="16">
        <f>ROUND(IF(O92=1,INDEX(新属性投放!$F$14:$F$33,卡牌属性!P92),INDEX(新属性投放!$F$41:$F$60,卡牌属性!P92))*INDEX($G$5:$G$42,L92)*SQRT(INDEX($I$5:$I$42,L92)),2)</f>
        <v>90.17</v>
      </c>
      <c r="AD92" s="16">
        <f t="shared" si="33"/>
        <v>300</v>
      </c>
      <c r="AE92" s="16">
        <f t="shared" si="34"/>
        <v>150</v>
      </c>
      <c r="AF92" s="16">
        <f t="shared" si="35"/>
        <v>901</v>
      </c>
      <c r="AH92" s="16">
        <f t="shared" si="39"/>
        <v>1056</v>
      </c>
      <c r="AI92" s="16">
        <f t="shared" si="40"/>
        <v>528</v>
      </c>
      <c r="AJ92" s="16">
        <f t="shared" si="41"/>
        <v>3171</v>
      </c>
    </row>
    <row r="93" spans="11:36" ht="16.5" x14ac:dyDescent="0.2">
      <c r="K93" s="15">
        <v>90</v>
      </c>
      <c r="L93" s="15">
        <f t="shared" si="29"/>
        <v>5</v>
      </c>
      <c r="M93" s="16">
        <f t="shared" si="30"/>
        <v>1101005</v>
      </c>
      <c r="N93" s="31" t="s">
        <v>686</v>
      </c>
      <c r="O93" s="16">
        <f t="shared" si="31"/>
        <v>1</v>
      </c>
      <c r="P93" s="16">
        <f t="shared" si="32"/>
        <v>10</v>
      </c>
      <c r="Q93" s="16" t="s">
        <v>51</v>
      </c>
      <c r="R93" s="16">
        <f>ROUND(IF(O93=1,INDEX(新属性投放!$J$14:$J$33,卡牌属性!P93),INDEX(新属性投放!$J$41:$J$60,卡牌属性!P93))*INDEX($G$5:$G$42,L93)/SQRT(INDEX($I$5:$I$42,L93)),2)</f>
        <v>1390.22</v>
      </c>
      <c r="S93" s="31" t="s">
        <v>190</v>
      </c>
      <c r="T93" s="16">
        <f>ROUND(IF(O93=1,INDEX(新属性投放!$K$14:$K$33,卡牌属性!P93),INDEX(新属性投放!$K$41:$K$60,卡牌属性!P93))*INDEX($G$5:$G$42,L93),2)</f>
        <v>678.86</v>
      </c>
      <c r="U93" s="31" t="s">
        <v>191</v>
      </c>
      <c r="V93" s="16">
        <f>ROUND(IF(O93=1,INDEX(新属性投放!$L$14:$L$33,卡牌属性!P93),INDEX(新属性投放!$L$41:$L$60,卡牌属性!P93))*INDEX($G$5:$G$42,L93)*SQRT(INDEX($I$5:$I$42,L93)),2)</f>
        <v>4222.66</v>
      </c>
      <c r="W93" s="31" t="s">
        <v>189</v>
      </c>
      <c r="X93" s="16">
        <f>ROUND(IF(O93=1,INDEX(新属性投放!$D$14:$D$33,卡牌属性!P93),INDEX(新属性投放!$D$41:$D$60,卡牌属性!P93))*INDEX($G$5:$G$42,L93)/SQRT(INDEX($I$5:$I$42,L93)),2)</f>
        <v>34.76</v>
      </c>
      <c r="Y93" s="31" t="s">
        <v>190</v>
      </c>
      <c r="Z93" s="16">
        <f>ROUND(IF(O93=1,INDEX(新属性投放!$E$14:$E$33,卡牌属性!P93),INDEX(新属性投放!$E$41:$E$60,卡牌属性!P93))*INDEX($G$5:$G$42,L93),2)</f>
        <v>17.38</v>
      </c>
      <c r="AA93" s="31" t="s">
        <v>191</v>
      </c>
      <c r="AB93" s="16">
        <f>ROUND(IF(O93=1,INDEX(新属性投放!$F$14:$F$33,卡牌属性!P93),INDEX(新属性投放!$F$41:$F$60,卡牌属性!P93))*INDEX($G$5:$G$42,L93)*SQRT(INDEX($I$5:$I$42,L93)),2)</f>
        <v>104.29</v>
      </c>
      <c r="AD93" s="16">
        <f t="shared" si="33"/>
        <v>347</v>
      </c>
      <c r="AE93" s="16">
        <f t="shared" si="34"/>
        <v>173</v>
      </c>
      <c r="AF93" s="16">
        <f t="shared" si="35"/>
        <v>1042</v>
      </c>
      <c r="AH93" s="16">
        <f t="shared" si="39"/>
        <v>1403</v>
      </c>
      <c r="AI93" s="16">
        <f t="shared" si="40"/>
        <v>701</v>
      </c>
      <c r="AJ93" s="16">
        <f t="shared" si="41"/>
        <v>4213</v>
      </c>
    </row>
    <row r="94" spans="11:36" ht="16.5" x14ac:dyDescent="0.2">
      <c r="K94" s="15">
        <v>91</v>
      </c>
      <c r="L94" s="15">
        <f t="shared" si="29"/>
        <v>5</v>
      </c>
      <c r="M94" s="16">
        <f t="shared" si="30"/>
        <v>1101005</v>
      </c>
      <c r="N94" s="31" t="s">
        <v>686</v>
      </c>
      <c r="O94" s="16">
        <f t="shared" si="31"/>
        <v>1</v>
      </c>
      <c r="P94" s="16">
        <f t="shared" si="32"/>
        <v>11</v>
      </c>
      <c r="Q94" s="16" t="s">
        <v>51</v>
      </c>
      <c r="R94" s="16">
        <f>ROUND(IF(O94=1,INDEX(新属性投放!$J$14:$J$33,卡牌属性!P94),INDEX(新属性投放!$J$41:$J$60,卡牌属性!P94))*INDEX($G$5:$G$42,L94)/SQRT(INDEX($I$5:$I$42,L94)),2)</f>
        <v>1606.93</v>
      </c>
      <c r="S94" s="31" t="s">
        <v>190</v>
      </c>
      <c r="T94" s="16">
        <f>ROUND(IF(O94=1,INDEX(新属性投放!$K$14:$K$33,卡牌属性!P94),INDEX(新属性投放!$K$41:$K$60,卡牌属性!P94))*INDEX($G$5:$G$42,L94),2)</f>
        <v>787.87</v>
      </c>
      <c r="U94" s="31" t="s">
        <v>191</v>
      </c>
      <c r="V94" s="16">
        <f>ROUND(IF(O94=1,INDEX(新属性投放!$L$14:$L$33,卡牌属性!P94),INDEX(新属性投放!$L$41:$L$60,卡牌属性!P94))*INDEX($G$5:$G$42,L94)*SQRT(INDEX($I$5:$I$42,L94)),2)</f>
        <v>4872.79</v>
      </c>
      <c r="W94" s="31" t="s">
        <v>189</v>
      </c>
      <c r="X94" s="16">
        <f>ROUND(IF(O94=1,INDEX(新属性投放!$D$14:$D$33,卡牌属性!P94),INDEX(新属性投放!$D$41:$D$60,卡牌属性!P94))*INDEX($G$5:$G$42,L94)/SQRT(INDEX($I$5:$I$42,L94)),2)</f>
        <v>40.17</v>
      </c>
      <c r="Y94" s="31" t="s">
        <v>190</v>
      </c>
      <c r="Z94" s="16">
        <f>ROUND(IF(O94=1,INDEX(新属性投放!$E$14:$E$33,卡牌属性!P94),INDEX(新属性投放!$E$41:$E$60,卡牌属性!P94))*INDEX($G$5:$G$42,L94),2)</f>
        <v>20.09</v>
      </c>
      <c r="AA94" s="31" t="s">
        <v>191</v>
      </c>
      <c r="AB94" s="16">
        <f>ROUND(IF(O94=1,INDEX(新属性投放!$F$14:$F$33,卡牌属性!P94),INDEX(新属性投放!$F$41:$F$60,卡牌属性!P94))*INDEX($G$5:$G$42,L94)*SQRT(INDEX($I$5:$I$42,L94)),2)</f>
        <v>120.51</v>
      </c>
      <c r="AD94" s="16">
        <f t="shared" si="33"/>
        <v>401</v>
      </c>
      <c r="AE94" s="16">
        <f t="shared" si="34"/>
        <v>200</v>
      </c>
      <c r="AF94" s="16">
        <f t="shared" si="35"/>
        <v>1205</v>
      </c>
      <c r="AH94" s="16">
        <f t="shared" si="39"/>
        <v>1804</v>
      </c>
      <c r="AI94" s="16">
        <f t="shared" si="40"/>
        <v>901</v>
      </c>
      <c r="AJ94" s="16">
        <f t="shared" si="41"/>
        <v>5418</v>
      </c>
    </row>
    <row r="95" spans="11:36" ht="16.5" x14ac:dyDescent="0.2">
      <c r="K95" s="15">
        <v>92</v>
      </c>
      <c r="L95" s="15">
        <f t="shared" si="29"/>
        <v>5</v>
      </c>
      <c r="M95" s="16">
        <f t="shared" si="30"/>
        <v>1101005</v>
      </c>
      <c r="N95" s="31" t="s">
        <v>686</v>
      </c>
      <c r="O95" s="16">
        <f t="shared" si="31"/>
        <v>1</v>
      </c>
      <c r="P95" s="16">
        <f t="shared" si="32"/>
        <v>12</v>
      </c>
      <c r="Q95" s="16" t="s">
        <v>51</v>
      </c>
      <c r="R95" s="16">
        <f>ROUND(IF(O95=1,INDEX(新属性投放!$J$14:$J$33,卡牌属性!P95),INDEX(新属性投放!$J$41:$J$60,卡牌属性!P95))*INDEX($G$5:$G$42,L95)/SQRT(INDEX($I$5:$I$42,L95)),2)</f>
        <v>1858.48</v>
      </c>
      <c r="S95" s="31" t="s">
        <v>190</v>
      </c>
      <c r="T95" s="16">
        <f>ROUND(IF(O95=1,INDEX(新属性投放!$K$14:$K$33,卡牌属性!P95),INDEX(新属性投放!$K$41:$K$60,卡牌属性!P95))*INDEX($G$5:$G$42,L95),2)</f>
        <v>912.99</v>
      </c>
      <c r="U95" s="31" t="s">
        <v>191</v>
      </c>
      <c r="V95" s="16">
        <f>ROUND(IF(O95=1,INDEX(新属性投放!$L$14:$L$33,卡牌属性!P95),INDEX(新属性投放!$L$41:$L$60,卡牌属性!P95))*INDEX($G$5:$G$42,L95)*SQRT(INDEX($I$5:$I$42,L95)),2)</f>
        <v>5627.44</v>
      </c>
      <c r="W95" s="31" t="s">
        <v>189</v>
      </c>
      <c r="X95" s="16">
        <f>ROUND(IF(O95=1,INDEX(新属性投放!$D$14:$D$33,卡牌属性!P95),INDEX(新属性投放!$D$41:$D$60,卡牌属性!P95))*INDEX($G$5:$G$42,L95)/SQRT(INDEX($I$5:$I$42,L95)),2)</f>
        <v>46.46</v>
      </c>
      <c r="Y95" s="31" t="s">
        <v>190</v>
      </c>
      <c r="Z95" s="16">
        <f>ROUND(IF(O95=1,INDEX(新属性投放!$E$14:$E$33,卡牌属性!P95),INDEX(新属性投放!$E$41:$E$60,卡牌属性!P95))*INDEX($G$5:$G$42,L95),2)</f>
        <v>23.23</v>
      </c>
      <c r="AA95" s="31" t="s">
        <v>191</v>
      </c>
      <c r="AB95" s="16">
        <f>ROUND(IF(O95=1,INDEX(新属性投放!$F$14:$F$33,卡牌属性!P95),INDEX(新属性投放!$F$41:$F$60,卡牌属性!P95))*INDEX($G$5:$G$42,L95)*SQRT(INDEX($I$5:$I$42,L95)),2)</f>
        <v>139.38999999999999</v>
      </c>
      <c r="AD95" s="16">
        <f t="shared" si="33"/>
        <v>464</v>
      </c>
      <c r="AE95" s="16">
        <f t="shared" si="34"/>
        <v>232</v>
      </c>
      <c r="AF95" s="16">
        <f t="shared" si="35"/>
        <v>1393</v>
      </c>
      <c r="AH95" s="16">
        <f t="shared" si="39"/>
        <v>2268</v>
      </c>
      <c r="AI95" s="16">
        <f t="shared" si="40"/>
        <v>1133</v>
      </c>
      <c r="AJ95" s="16">
        <f t="shared" si="41"/>
        <v>6811</v>
      </c>
    </row>
    <row r="96" spans="11:36" ht="16.5" x14ac:dyDescent="0.2">
      <c r="K96" s="15">
        <v>93</v>
      </c>
      <c r="L96" s="15">
        <f t="shared" si="29"/>
        <v>5</v>
      </c>
      <c r="M96" s="16">
        <f t="shared" si="30"/>
        <v>1101005</v>
      </c>
      <c r="N96" s="31" t="s">
        <v>686</v>
      </c>
      <c r="O96" s="16">
        <f t="shared" si="31"/>
        <v>1</v>
      </c>
      <c r="P96" s="16">
        <f t="shared" si="32"/>
        <v>13</v>
      </c>
      <c r="Q96" s="16" t="s">
        <v>51</v>
      </c>
      <c r="R96" s="16">
        <f>ROUND(IF(O96=1,INDEX(新属性投放!$J$14:$J$33,卡牌属性!P96),INDEX(新属性投放!$J$41:$J$60,卡牌属性!P96))*INDEX($G$5:$G$42,L96)/SQRT(INDEX($I$5:$I$42,L96)),2)</f>
        <v>2149.29</v>
      </c>
      <c r="S96" s="31" t="s">
        <v>190</v>
      </c>
      <c r="T96" s="16">
        <f>ROUND(IF(O96=1,INDEX(新属性投放!$K$14:$K$33,卡牌属性!P96),INDEX(新属性投放!$K$41:$K$60,卡牌属性!P96))*INDEX($G$5:$G$42,L96),2)</f>
        <v>1057.75</v>
      </c>
      <c r="U96" s="31" t="s">
        <v>191</v>
      </c>
      <c r="V96" s="16">
        <f>ROUND(IF(O96=1,INDEX(新属性投放!$L$14:$L$33,卡牌属性!P96),INDEX(新属性投放!$L$41:$L$60,卡牌属性!P96))*INDEX($G$5:$G$42,L96)*SQRT(INDEX($I$5:$I$42,L96)),2)</f>
        <v>6499.87</v>
      </c>
      <c r="W96" s="31" t="s">
        <v>189</v>
      </c>
      <c r="X96" s="16">
        <f>ROUND(IF(O96=1,INDEX(新属性投放!$D$14:$D$33,卡牌属性!P96),INDEX(新属性投放!$D$41:$D$60,卡牌属性!P96))*INDEX($G$5:$G$42,L96)/SQRT(INDEX($I$5:$I$42,L96)),2)</f>
        <v>53.73</v>
      </c>
      <c r="Y96" s="31" t="s">
        <v>190</v>
      </c>
      <c r="Z96" s="16">
        <f>ROUND(IF(O96=1,INDEX(新属性投放!$E$14:$E$33,卡牌属性!P96),INDEX(新属性投放!$E$41:$E$60,卡牌属性!P96))*INDEX($G$5:$G$42,L96),2)</f>
        <v>26.86</v>
      </c>
      <c r="AA96" s="31" t="s">
        <v>191</v>
      </c>
      <c r="AB96" s="16">
        <f>ROUND(IF(O96=1,INDEX(新属性投放!$F$14:$F$33,卡牌属性!P96),INDEX(新属性投放!$F$41:$F$60,卡牌属性!P96))*INDEX($G$5:$G$42,L96)*SQRT(INDEX($I$5:$I$42,L96)),2)</f>
        <v>161.19</v>
      </c>
      <c r="AD96" s="16">
        <f t="shared" si="33"/>
        <v>537</v>
      </c>
      <c r="AE96" s="16">
        <f t="shared" si="34"/>
        <v>268</v>
      </c>
      <c r="AF96" s="16">
        <f t="shared" si="35"/>
        <v>1611</v>
      </c>
      <c r="AH96" s="16">
        <f t="shared" si="39"/>
        <v>2805</v>
      </c>
      <c r="AI96" s="16">
        <f t="shared" si="40"/>
        <v>1401</v>
      </c>
      <c r="AJ96" s="16">
        <f t="shared" si="41"/>
        <v>8422</v>
      </c>
    </row>
    <row r="97" spans="11:36" ht="16.5" x14ac:dyDescent="0.2">
      <c r="K97" s="15">
        <v>94</v>
      </c>
      <c r="L97" s="15">
        <f t="shared" si="29"/>
        <v>5</v>
      </c>
      <c r="M97" s="16">
        <f t="shared" si="30"/>
        <v>1101005</v>
      </c>
      <c r="N97" s="31" t="s">
        <v>686</v>
      </c>
      <c r="O97" s="16">
        <f t="shared" si="31"/>
        <v>1</v>
      </c>
      <c r="P97" s="16">
        <f t="shared" si="32"/>
        <v>14</v>
      </c>
      <c r="Q97" s="16" t="s">
        <v>51</v>
      </c>
      <c r="R97" s="16">
        <f>ROUND(IF(O97=1,INDEX(新属性投放!$J$14:$J$33,卡牌属性!P97),INDEX(新属性投放!$J$41:$J$60,卡牌属性!P97))*INDEX($G$5:$G$42,L97)/SQRT(INDEX($I$5:$I$42,L97)),2)</f>
        <v>2485.54</v>
      </c>
      <c r="S97" s="31" t="s">
        <v>190</v>
      </c>
      <c r="T97" s="16">
        <f>ROUND(IF(O97=1,INDEX(新属性投放!$K$14:$K$33,卡牌属性!P97),INDEX(新属性投放!$K$41:$K$60,卡牌属性!P97))*INDEX($G$5:$G$42,L97),2)</f>
        <v>1225.8699999999999</v>
      </c>
      <c r="U97" s="31" t="s">
        <v>191</v>
      </c>
      <c r="V97" s="16">
        <f>ROUND(IF(O97=1,INDEX(新属性投放!$L$14:$L$33,卡牌属性!P97),INDEX(新属性投放!$L$41:$L$60,卡牌属性!P97))*INDEX($G$5:$G$42,L97)*SQRT(INDEX($I$5:$I$42,L97)),2)</f>
        <v>7508.61</v>
      </c>
      <c r="W97" s="31" t="s">
        <v>189</v>
      </c>
      <c r="X97" s="16">
        <f>ROUND(IF(O97=1,INDEX(新属性投放!$D$14:$D$33,卡牌属性!P97),INDEX(新属性投放!$D$41:$D$60,卡牌属性!P97))*INDEX($G$5:$G$42,L97)/SQRT(INDEX($I$5:$I$42,L97)),2)</f>
        <v>62.14</v>
      </c>
      <c r="Y97" s="31" t="s">
        <v>190</v>
      </c>
      <c r="Z97" s="16">
        <f>ROUND(IF(O97=1,INDEX(新属性投放!$E$14:$E$33,卡牌属性!P97),INDEX(新属性投放!$E$41:$E$60,卡牌属性!P97))*INDEX($G$5:$G$42,L97),2)</f>
        <v>31.07</v>
      </c>
      <c r="AA97" s="31" t="s">
        <v>191</v>
      </c>
      <c r="AB97" s="16">
        <f>ROUND(IF(O97=1,INDEX(新属性投放!$F$14:$F$33,卡牌属性!P97),INDEX(新属性投放!$F$41:$F$60,卡牌属性!P97))*INDEX($G$5:$G$42,L97)*SQRT(INDEX($I$5:$I$42,L97)),2)</f>
        <v>186.42</v>
      </c>
      <c r="AD97" s="16">
        <f t="shared" si="33"/>
        <v>621</v>
      </c>
      <c r="AE97" s="16">
        <f t="shared" si="34"/>
        <v>310</v>
      </c>
      <c r="AF97" s="16">
        <f t="shared" si="35"/>
        <v>1864</v>
      </c>
      <c r="AH97" s="16">
        <f t="shared" si="39"/>
        <v>3426</v>
      </c>
      <c r="AI97" s="16">
        <f t="shared" si="40"/>
        <v>1711</v>
      </c>
      <c r="AJ97" s="16">
        <f t="shared" si="41"/>
        <v>10286</v>
      </c>
    </row>
    <row r="98" spans="11:36" ht="16.5" x14ac:dyDescent="0.2">
      <c r="K98" s="15">
        <v>95</v>
      </c>
      <c r="L98" s="15">
        <f t="shared" si="29"/>
        <v>5</v>
      </c>
      <c r="M98" s="16">
        <f t="shared" si="30"/>
        <v>1101005</v>
      </c>
      <c r="N98" s="31" t="s">
        <v>686</v>
      </c>
      <c r="O98" s="16">
        <f t="shared" si="31"/>
        <v>1</v>
      </c>
      <c r="P98" s="16">
        <f t="shared" si="32"/>
        <v>15</v>
      </c>
      <c r="Q98" s="16" t="s">
        <v>51</v>
      </c>
      <c r="R98" s="16">
        <f>ROUND(IF(O98=1,INDEX(新属性投放!$J$14:$J$33,卡牌属性!P98),INDEX(新属性投放!$J$41:$J$60,卡牌属性!P98))*INDEX($G$5:$G$42,L98)/SQRT(INDEX($I$5:$I$42,L98)),2)</f>
        <v>2874.24</v>
      </c>
      <c r="S98" s="31" t="s">
        <v>190</v>
      </c>
      <c r="T98" s="16">
        <f>ROUND(IF(O98=1,INDEX(新属性投放!$K$14:$K$33,卡牌属性!P98),INDEX(新属性投放!$K$41:$K$60,卡牌属性!P98))*INDEX($G$5:$G$42,L98),2)</f>
        <v>1420.22</v>
      </c>
      <c r="U98" s="31" t="s">
        <v>191</v>
      </c>
      <c r="V98" s="16">
        <f>ROUND(IF(O98=1,INDEX(新属性投放!$L$14:$L$33,卡牌属性!P98),INDEX(新属性投放!$L$41:$L$60,卡牌属性!P98))*INDEX($G$5:$G$42,L98)*SQRT(INDEX($I$5:$I$42,L98)),2)</f>
        <v>8674.7099999999991</v>
      </c>
      <c r="W98" s="31" t="s">
        <v>189</v>
      </c>
      <c r="X98" s="16">
        <f>ROUND(IF(O98=1,INDEX(新属性投放!$D$14:$D$33,卡牌属性!P98),INDEX(新属性投放!$D$41:$D$60,卡牌属性!P98))*INDEX($G$5:$G$42,L98)/SQRT(INDEX($I$5:$I$42,L98)),2)</f>
        <v>71.849999999999994</v>
      </c>
      <c r="Y98" s="31" t="s">
        <v>190</v>
      </c>
      <c r="Z98" s="16">
        <f>ROUND(IF(O98=1,INDEX(新属性投放!$E$14:$E$33,卡牌属性!P98),INDEX(新属性投放!$E$41:$E$60,卡牌属性!P98))*INDEX($G$5:$G$42,L98),2)</f>
        <v>35.93</v>
      </c>
      <c r="AA98" s="31" t="s">
        <v>191</v>
      </c>
      <c r="AB98" s="16">
        <f>ROUND(IF(O98=1,INDEX(新属性投放!$F$14:$F$33,卡牌属性!P98),INDEX(新属性投放!$F$41:$F$60,卡牌属性!P98))*INDEX($G$5:$G$42,L98)*SQRT(INDEX($I$5:$I$42,L98)),2)</f>
        <v>215.55</v>
      </c>
      <c r="AD98" s="16">
        <f t="shared" si="33"/>
        <v>718</v>
      </c>
      <c r="AE98" s="16">
        <f t="shared" si="34"/>
        <v>359</v>
      </c>
      <c r="AF98" s="16">
        <f t="shared" si="35"/>
        <v>2155</v>
      </c>
      <c r="AH98" s="16">
        <f t="shared" si="39"/>
        <v>4144</v>
      </c>
      <c r="AI98" s="16">
        <f t="shared" si="40"/>
        <v>2070</v>
      </c>
      <c r="AJ98" s="16">
        <f t="shared" si="41"/>
        <v>12441</v>
      </c>
    </row>
    <row r="99" spans="11:36" ht="16.5" x14ac:dyDescent="0.2">
      <c r="K99" s="15">
        <v>96</v>
      </c>
      <c r="L99" s="15">
        <f t="shared" si="29"/>
        <v>5</v>
      </c>
      <c r="M99" s="16">
        <f t="shared" si="30"/>
        <v>1101005</v>
      </c>
      <c r="N99" s="31" t="s">
        <v>686</v>
      </c>
      <c r="O99" s="16">
        <f t="shared" si="31"/>
        <v>1</v>
      </c>
      <c r="P99" s="16">
        <f t="shared" si="32"/>
        <v>16</v>
      </c>
      <c r="Q99" s="16" t="s">
        <v>51</v>
      </c>
      <c r="R99" s="16">
        <f>ROUND(IF(O99=1,INDEX(新属性投放!$J$14:$J$33,卡牌属性!P99),INDEX(新属性投放!$J$41:$J$60,卡牌属性!P99))*INDEX($G$5:$G$42,L99)/SQRT(INDEX($I$5:$I$42,L99)),2)</f>
        <v>3323.19</v>
      </c>
      <c r="S99" s="31" t="s">
        <v>190</v>
      </c>
      <c r="T99" s="16">
        <f>ROUND(IF(O99=1,INDEX(新属性投放!$K$14:$K$33,卡牌属性!P99),INDEX(新属性投放!$K$41:$K$60,卡牌属性!P99))*INDEX($G$5:$G$42,L99),2)</f>
        <v>1645.35</v>
      </c>
      <c r="U99" s="31" t="s">
        <v>191</v>
      </c>
      <c r="V99" s="16">
        <f>ROUND(IF(O99=1,INDEX(新属性投放!$L$14:$L$33,卡牌属性!P99),INDEX(新属性投放!$L$41:$L$60,卡牌属性!P99))*INDEX($G$5:$G$42,L99)*SQRT(INDEX($I$5:$I$42,L99)),2)</f>
        <v>10021.57</v>
      </c>
      <c r="W99" s="31" t="s">
        <v>189</v>
      </c>
      <c r="X99" s="16">
        <f>ROUND(IF(O99=1,INDEX(新属性投放!$D$14:$D$33,卡牌属性!P99),INDEX(新属性投放!$D$41:$D$60,卡牌属性!P99))*INDEX($G$5:$G$42,L99)/SQRT(INDEX($I$5:$I$42,L99)),2)</f>
        <v>83.08</v>
      </c>
      <c r="Y99" s="31" t="s">
        <v>190</v>
      </c>
      <c r="Z99" s="16">
        <f>ROUND(IF(O99=1,INDEX(新属性投放!$E$14:$E$33,卡牌属性!P99),INDEX(新属性投放!$E$41:$E$60,卡牌属性!P99))*INDEX($G$5:$G$42,L99),2)</f>
        <v>41.54</v>
      </c>
      <c r="AA99" s="31" t="s">
        <v>191</v>
      </c>
      <c r="AB99" s="16">
        <f>ROUND(IF(O99=1,INDEX(新属性投放!$F$14:$F$33,卡牌属性!P99),INDEX(新属性投放!$F$41:$F$60,卡牌属性!P99))*INDEX($G$5:$G$42,L99)*SQRT(INDEX($I$5:$I$42,L99)),2)</f>
        <v>249.25</v>
      </c>
      <c r="AD99" s="16">
        <f t="shared" si="33"/>
        <v>830</v>
      </c>
      <c r="AE99" s="16">
        <f t="shared" si="34"/>
        <v>415</v>
      </c>
      <c r="AF99" s="16">
        <f t="shared" si="35"/>
        <v>2492</v>
      </c>
      <c r="AH99" s="16">
        <f t="shared" si="39"/>
        <v>4974</v>
      </c>
      <c r="AI99" s="16">
        <f t="shared" si="40"/>
        <v>2485</v>
      </c>
      <c r="AJ99" s="16">
        <f t="shared" si="41"/>
        <v>14933</v>
      </c>
    </row>
    <row r="100" spans="11:36" ht="16.5" x14ac:dyDescent="0.2">
      <c r="K100" s="15">
        <v>97</v>
      </c>
      <c r="L100" s="15">
        <f t="shared" si="29"/>
        <v>5</v>
      </c>
      <c r="M100" s="16">
        <f t="shared" si="30"/>
        <v>1101005</v>
      </c>
      <c r="N100" s="31" t="s">
        <v>686</v>
      </c>
      <c r="O100" s="16">
        <f t="shared" si="31"/>
        <v>1</v>
      </c>
      <c r="P100" s="16">
        <f t="shared" si="32"/>
        <v>17</v>
      </c>
      <c r="Q100" s="16" t="s">
        <v>51</v>
      </c>
      <c r="R100" s="16">
        <f>ROUND(IF(O100=1,INDEX(新属性投放!$J$14:$J$33,卡牌属性!P100),INDEX(新属性投放!$J$41:$J$60,卡牌属性!P100))*INDEX($G$5:$G$42,L100)/SQRT(INDEX($I$5:$I$42,L100)),2)</f>
        <v>3842.61</v>
      </c>
      <c r="S100" s="31" t="s">
        <v>190</v>
      </c>
      <c r="T100" s="16">
        <f>ROUND(IF(O100=1,INDEX(新属性投放!$K$14:$K$33,卡牌属性!P100),INDEX(新属性投放!$K$41:$K$60,卡牌属性!P100))*INDEX($G$5:$G$42,L100),2)</f>
        <v>1905.05</v>
      </c>
      <c r="U100" s="31" t="s">
        <v>191</v>
      </c>
      <c r="V100" s="16">
        <f>ROUND(IF(O100=1,INDEX(新属性投放!$L$14:$L$33,卡牌属性!P100),INDEX(新属性投放!$L$41:$L$60,卡牌属性!P100))*INDEX($G$5:$G$42,L100)*SQRT(INDEX($I$5:$I$42,L100)),2)</f>
        <v>11579.82</v>
      </c>
      <c r="W100" s="31" t="s">
        <v>189</v>
      </c>
      <c r="X100" s="16">
        <f>ROUND(IF(O100=1,INDEX(新属性投放!$D$14:$D$33,卡牌属性!P100),INDEX(新属性投放!$D$41:$D$60,卡牌属性!P100))*INDEX($G$5:$G$42,L100)/SQRT(INDEX($I$5:$I$42,L100)),2)</f>
        <v>96.07</v>
      </c>
      <c r="Y100" s="31" t="s">
        <v>190</v>
      </c>
      <c r="Z100" s="16">
        <f>ROUND(IF(O100=1,INDEX(新属性投放!$E$14:$E$33,卡牌属性!P100),INDEX(新属性投放!$E$41:$E$60,卡牌属性!P100))*INDEX($G$5:$G$42,L100),2)</f>
        <v>48.04</v>
      </c>
      <c r="AA100" s="31" t="s">
        <v>191</v>
      </c>
      <c r="AB100" s="16">
        <f>ROUND(IF(O100=1,INDEX(新属性投放!$F$14:$F$33,卡牌属性!P100),INDEX(新属性投放!$F$41:$F$60,卡牌属性!P100))*INDEX($G$5:$G$42,L100)*SQRT(INDEX($I$5:$I$42,L100)),2)</f>
        <v>288.20999999999998</v>
      </c>
      <c r="AD100" s="16">
        <f t="shared" si="33"/>
        <v>960</v>
      </c>
      <c r="AE100" s="16">
        <f t="shared" si="34"/>
        <v>480</v>
      </c>
      <c r="AF100" s="16">
        <f t="shared" si="35"/>
        <v>2882</v>
      </c>
      <c r="AH100" s="16">
        <f t="shared" si="39"/>
        <v>5934</v>
      </c>
      <c r="AI100" s="16">
        <f t="shared" si="40"/>
        <v>2965</v>
      </c>
      <c r="AJ100" s="16">
        <f t="shared" si="41"/>
        <v>17815</v>
      </c>
    </row>
    <row r="101" spans="11:36" ht="16.5" x14ac:dyDescent="0.2">
      <c r="K101" s="15">
        <v>98</v>
      </c>
      <c r="L101" s="15">
        <f t="shared" si="29"/>
        <v>5</v>
      </c>
      <c r="M101" s="16">
        <f t="shared" si="30"/>
        <v>1101005</v>
      </c>
      <c r="N101" s="31" t="s">
        <v>686</v>
      </c>
      <c r="O101" s="16">
        <f t="shared" si="31"/>
        <v>1</v>
      </c>
      <c r="P101" s="16">
        <f t="shared" si="32"/>
        <v>18</v>
      </c>
      <c r="Q101" s="16" t="s">
        <v>51</v>
      </c>
      <c r="R101" s="16">
        <f>ROUND(IF(O101=1,INDEX(新属性投放!$J$14:$J$33,卡牌属性!P101),INDEX(新属性投放!$J$41:$J$60,卡牌属性!P101))*INDEX($G$5:$G$42,L101)/SQRT(INDEX($I$5:$I$42,L101)),2)</f>
        <v>4442.5600000000004</v>
      </c>
      <c r="S101" s="31" t="s">
        <v>190</v>
      </c>
      <c r="T101" s="16">
        <f>ROUND(IF(O101=1,INDEX(新属性投放!$K$14:$K$33,卡牌属性!P101),INDEX(新属性投放!$K$41:$K$60,卡牌属性!P101))*INDEX($G$5:$G$42,L101),2)</f>
        <v>2205.0300000000002</v>
      </c>
      <c r="U101" s="31" t="s">
        <v>191</v>
      </c>
      <c r="V101" s="16">
        <f>ROUND(IF(O101=1,INDEX(新属性投放!$L$14:$L$33,卡牌属性!P101),INDEX(新属性投放!$L$41:$L$60,卡牌属性!P101))*INDEX($G$5:$G$42,L101)*SQRT(INDEX($I$5:$I$42,L101)),2)</f>
        <v>13379.67</v>
      </c>
      <c r="W101" s="31" t="s">
        <v>189</v>
      </c>
      <c r="X101" s="16">
        <f>ROUND(IF(O101=1,INDEX(新属性投放!$D$14:$D$33,卡牌属性!P101),INDEX(新属性投放!$D$41:$D$60,卡牌属性!P101))*INDEX($G$5:$G$42,L101)/SQRT(INDEX($I$5:$I$42,L101)),2)</f>
        <v>111.06</v>
      </c>
      <c r="Y101" s="31" t="s">
        <v>190</v>
      </c>
      <c r="Z101" s="16">
        <f>ROUND(IF(O101=1,INDEX(新属性投放!$E$14:$E$33,卡牌属性!P101),INDEX(新属性投放!$E$41:$E$60,卡牌属性!P101))*INDEX($G$5:$G$42,L101),2)</f>
        <v>55.53</v>
      </c>
      <c r="AA101" s="31" t="s">
        <v>191</v>
      </c>
      <c r="AB101" s="16">
        <f>ROUND(IF(O101=1,INDEX(新属性投放!$F$14:$F$33,卡牌属性!P101),INDEX(新属性投放!$F$41:$F$60,卡牌属性!P101))*INDEX($G$5:$G$42,L101)*SQRT(INDEX($I$5:$I$42,L101)),2)</f>
        <v>333.18</v>
      </c>
      <c r="AD101" s="16">
        <f t="shared" si="33"/>
        <v>1110</v>
      </c>
      <c r="AE101" s="16">
        <f t="shared" si="34"/>
        <v>555</v>
      </c>
      <c r="AF101" s="16">
        <f t="shared" si="35"/>
        <v>3331</v>
      </c>
      <c r="AH101" s="16">
        <f t="shared" si="39"/>
        <v>7044</v>
      </c>
      <c r="AI101" s="16">
        <f t="shared" si="40"/>
        <v>3520</v>
      </c>
      <c r="AJ101" s="16">
        <f t="shared" si="41"/>
        <v>21146</v>
      </c>
    </row>
    <row r="102" spans="11:36" ht="16.5" x14ac:dyDescent="0.2">
      <c r="K102" s="15">
        <v>99</v>
      </c>
      <c r="L102" s="15">
        <f t="shared" si="29"/>
        <v>5</v>
      </c>
      <c r="M102" s="16">
        <f t="shared" si="30"/>
        <v>1101005</v>
      </c>
      <c r="N102" s="31" t="s">
        <v>686</v>
      </c>
      <c r="O102" s="16">
        <f t="shared" si="31"/>
        <v>1</v>
      </c>
      <c r="P102" s="16">
        <f t="shared" si="32"/>
        <v>19</v>
      </c>
      <c r="Q102" s="16" t="s">
        <v>51</v>
      </c>
      <c r="R102" s="16">
        <f>ROUND(IF(O102=1,INDEX(新属性投放!$J$14:$J$33,卡牌属性!P102),INDEX(新属性投放!$J$41:$J$60,卡牌属性!P102))*INDEX($G$5:$G$42,L102)/SQRT(INDEX($I$5:$I$42,L102)),2)</f>
        <v>5136.95</v>
      </c>
      <c r="S102" s="31" t="s">
        <v>190</v>
      </c>
      <c r="T102" s="16">
        <f>ROUND(IF(O102=1,INDEX(新属性投放!$K$14:$K$33,卡牌属性!P102),INDEX(新属性投放!$K$41:$K$60,卡牌属性!P102))*INDEX($G$5:$G$42,L102),2)</f>
        <v>2551.58</v>
      </c>
      <c r="U102" s="31" t="s">
        <v>191</v>
      </c>
      <c r="V102" s="16">
        <f>ROUND(IF(O102=1,INDEX(新属性投放!$L$14:$L$33,卡牌属性!P102),INDEX(新属性投放!$L$41:$L$60,卡牌属性!P102))*INDEX($G$5:$G$42,L102)*SQRT(INDEX($I$5:$I$42,L102)),2)</f>
        <v>15462.85</v>
      </c>
      <c r="W102" s="31" t="s">
        <v>189</v>
      </c>
      <c r="X102" s="16">
        <f>ROUND(IF(O102=1,INDEX(新属性投放!$D$14:$D$33,卡牌属性!P102),INDEX(新属性投放!$D$41:$D$60,卡牌属性!P102))*INDEX($G$5:$G$42,L102)/SQRT(INDEX($I$5:$I$42,L102)),2)</f>
        <v>128.43</v>
      </c>
      <c r="Y102" s="31" t="s">
        <v>190</v>
      </c>
      <c r="Z102" s="16">
        <f>ROUND(IF(O102=1,INDEX(新属性投放!$E$14:$E$33,卡牌属性!P102),INDEX(新属性投放!$E$41:$E$60,卡牌属性!P102))*INDEX($G$5:$G$42,L102),2)</f>
        <v>64.209999999999994</v>
      </c>
      <c r="AA102" s="31" t="s">
        <v>191</v>
      </c>
      <c r="AB102" s="16">
        <f>ROUND(IF(O102=1,INDEX(新属性投放!$F$14:$F$33,卡牌属性!P102),INDEX(新属性投放!$F$41:$F$60,卡牌属性!P102))*INDEX($G$5:$G$42,L102)*SQRT(INDEX($I$5:$I$42,L102)),2)</f>
        <v>385.28</v>
      </c>
      <c r="AD102" s="16">
        <f t="shared" si="33"/>
        <v>1284</v>
      </c>
      <c r="AE102" s="16">
        <f t="shared" si="34"/>
        <v>642</v>
      </c>
      <c r="AF102" s="16">
        <f t="shared" si="35"/>
        <v>3852</v>
      </c>
      <c r="AH102" s="16">
        <f t="shared" si="39"/>
        <v>8328</v>
      </c>
      <c r="AI102" s="16">
        <f t="shared" si="40"/>
        <v>4162</v>
      </c>
      <c r="AJ102" s="16">
        <f t="shared" si="41"/>
        <v>24998</v>
      </c>
    </row>
    <row r="103" spans="11:36" ht="16.5" x14ac:dyDescent="0.2">
      <c r="K103" s="15">
        <v>100</v>
      </c>
      <c r="L103" s="15">
        <f t="shared" si="29"/>
        <v>5</v>
      </c>
      <c r="M103" s="16">
        <f t="shared" si="30"/>
        <v>1101005</v>
      </c>
      <c r="N103" s="31" t="s">
        <v>686</v>
      </c>
      <c r="O103" s="16">
        <f t="shared" si="31"/>
        <v>1</v>
      </c>
      <c r="P103" s="16">
        <f t="shared" si="32"/>
        <v>20</v>
      </c>
      <c r="Q103" s="16" t="s">
        <v>51</v>
      </c>
      <c r="R103" s="16">
        <f>ROUND(IF(O103=1,INDEX(新属性投放!$J$14:$J$33,卡牌属性!P103),INDEX(新属性投放!$J$41:$J$60,卡牌属性!P103))*INDEX($G$5:$G$42,L103)/SQRT(INDEX($I$5:$I$42,L103)),2)</f>
        <v>5938.99</v>
      </c>
      <c r="S103" s="31" t="s">
        <v>190</v>
      </c>
      <c r="T103" s="16">
        <f>ROUND(IF(O103=1,INDEX(新属性投放!$K$14:$K$33,卡牌属性!P103),INDEX(新属性投放!$K$41:$K$60,卡牌属性!P103))*INDEX($G$5:$G$42,L103),2)</f>
        <v>2953.24</v>
      </c>
      <c r="U103" s="31" t="s">
        <v>191</v>
      </c>
      <c r="V103" s="16">
        <f>ROUND(IF(O103=1,INDEX(新属性投放!$L$14:$L$33,卡牌属性!P103),INDEX(新属性投放!$L$41:$L$60,卡牌属性!P103))*INDEX($G$5:$G$42,L103)*SQRT(INDEX($I$5:$I$42,L103)),2)</f>
        <v>17868.96</v>
      </c>
      <c r="W103" s="31" t="s">
        <v>189</v>
      </c>
      <c r="X103" s="16">
        <f>ROUND(IF(O103=1,INDEX(新属性投放!$D$14:$D$33,卡牌属性!P103),INDEX(新属性投放!$D$41:$D$60,卡牌属性!P103))*INDEX($G$5:$G$42,L103)/SQRT(INDEX($I$5:$I$42,L103)),2)</f>
        <v>148.47</v>
      </c>
      <c r="Y103" s="31" t="s">
        <v>190</v>
      </c>
      <c r="Z103" s="16">
        <f>ROUND(IF(O103=1,INDEX(新属性投放!$E$14:$E$33,卡牌属性!P103),INDEX(新属性投放!$E$41:$E$60,卡牌属性!P103))*INDEX($G$5:$G$42,L103),2)</f>
        <v>74.239999999999995</v>
      </c>
      <c r="AA103" s="31" t="s">
        <v>191</v>
      </c>
      <c r="AB103" s="16">
        <f>ROUND(IF(O103=1,INDEX(新属性投放!$F$14:$F$33,卡牌属性!P103),INDEX(新属性投放!$F$41:$F$60,卡牌属性!P103))*INDEX($G$5:$G$42,L103)*SQRT(INDEX($I$5:$I$42,L103)),2)</f>
        <v>445.42</v>
      </c>
      <c r="AD103" s="16">
        <f t="shared" si="33"/>
        <v>1484</v>
      </c>
      <c r="AE103" s="16">
        <f t="shared" si="34"/>
        <v>742</v>
      </c>
      <c r="AF103" s="16">
        <f t="shared" si="35"/>
        <v>4454</v>
      </c>
      <c r="AH103" s="16">
        <f t="shared" si="39"/>
        <v>9812</v>
      </c>
      <c r="AI103" s="16">
        <f t="shared" si="40"/>
        <v>4904</v>
      </c>
      <c r="AJ103" s="16">
        <f t="shared" si="41"/>
        <v>29452</v>
      </c>
    </row>
    <row r="104" spans="11:36" ht="16.5" x14ac:dyDescent="0.2">
      <c r="K104" s="15">
        <v>101</v>
      </c>
      <c r="L104" s="15">
        <f t="shared" si="29"/>
        <v>6</v>
      </c>
      <c r="M104" s="16">
        <f t="shared" si="30"/>
        <v>1101006</v>
      </c>
      <c r="N104" s="31" t="s">
        <v>686</v>
      </c>
      <c r="O104" s="16">
        <f t="shared" si="31"/>
        <v>1</v>
      </c>
      <c r="P104" s="16">
        <f t="shared" si="32"/>
        <v>1</v>
      </c>
      <c r="Q104" s="16" t="s">
        <v>51</v>
      </c>
      <c r="R104" s="16">
        <f>ROUND(IF(O104=1,INDEX(新属性投放!$J$14:$J$33,卡牌属性!P104),INDEX(新属性投放!$J$41:$J$60,卡牌属性!P104))*INDEX($G$5:$G$42,L104)/SQRT(INDEX($I$5:$I$42,L104)),2)</f>
        <v>23</v>
      </c>
      <c r="S104" s="31" t="s">
        <v>190</v>
      </c>
      <c r="T104" s="16">
        <f>ROUND(IF(O104=1,INDEX(新属性投放!$K$14:$K$33,卡牌属性!P104),INDEX(新属性投放!$K$41:$K$60,卡牌属性!P104))*INDEX($G$5:$G$42,L104),2)</f>
        <v>0</v>
      </c>
      <c r="U104" s="31" t="s">
        <v>191</v>
      </c>
      <c r="V104" s="16">
        <f>ROUND(IF(O104=1,INDEX(新属性投放!$L$14:$L$33,卡牌属性!P104),INDEX(新属性投放!$L$41:$L$60,卡牌属性!P104))*INDEX($G$5:$G$42,L104)*SQRT(INDEX($I$5:$I$42,L104)),2)</f>
        <v>115</v>
      </c>
      <c r="W104" s="31" t="s">
        <v>189</v>
      </c>
      <c r="X104" s="16">
        <f>ROUND(IF(O104=1,INDEX(新属性投放!$D$14:$D$33,卡牌属性!P104),INDEX(新属性投放!$D$41:$D$60,卡牌属性!P104))*INDEX($G$5:$G$42,L104)/SQRT(INDEX($I$5:$I$42,L104)),2)</f>
        <v>3.45</v>
      </c>
      <c r="Y104" s="31" t="s">
        <v>190</v>
      </c>
      <c r="Z104" s="16">
        <f>ROUND(IF(O104=1,INDEX(新属性投放!$E$14:$E$33,卡牌属性!P104),INDEX(新属性投放!$E$41:$E$60,卡牌属性!P104))*INDEX($G$5:$G$42,L104),2)</f>
        <v>1.73</v>
      </c>
      <c r="AA104" s="31" t="s">
        <v>191</v>
      </c>
      <c r="AB104" s="16">
        <f>ROUND(IF(O104=1,INDEX(新属性投放!$F$14:$F$33,卡牌属性!P104),INDEX(新属性投放!$F$41:$F$60,卡牌属性!P104))*INDEX($G$5:$G$42,L104)*SQRT(INDEX($I$5:$I$42,L104)),2)</f>
        <v>10.35</v>
      </c>
      <c r="AD104" s="16">
        <f t="shared" si="33"/>
        <v>34</v>
      </c>
      <c r="AE104" s="16">
        <f t="shared" si="34"/>
        <v>17</v>
      </c>
      <c r="AF104" s="16">
        <f t="shared" si="35"/>
        <v>103</v>
      </c>
      <c r="AH104" s="16">
        <f t="shared" si="39"/>
        <v>9846</v>
      </c>
      <c r="AI104" s="16">
        <f t="shared" si="40"/>
        <v>4921</v>
      </c>
      <c r="AJ104" s="16">
        <f t="shared" si="41"/>
        <v>29555</v>
      </c>
    </row>
    <row r="105" spans="11:36" ht="16.5" x14ac:dyDescent="0.2">
      <c r="K105" s="15">
        <v>102</v>
      </c>
      <c r="L105" s="15">
        <f t="shared" si="29"/>
        <v>6</v>
      </c>
      <c r="M105" s="16">
        <f t="shared" si="30"/>
        <v>1101006</v>
      </c>
      <c r="N105" s="31" t="s">
        <v>686</v>
      </c>
      <c r="O105" s="16">
        <f t="shared" si="31"/>
        <v>1</v>
      </c>
      <c r="P105" s="16">
        <f t="shared" si="32"/>
        <v>2</v>
      </c>
      <c r="Q105" s="16" t="s">
        <v>51</v>
      </c>
      <c r="R105" s="16">
        <f>ROUND(IF(O105=1,INDEX(新属性投放!$J$14:$J$33,卡牌属性!P105),INDEX(新属性投放!$J$41:$J$60,卡牌属性!P105))*INDEX($G$5:$G$42,L105)/SQRT(INDEX($I$5:$I$42,L105)),2)</f>
        <v>82.8</v>
      </c>
      <c r="S105" s="31" t="s">
        <v>190</v>
      </c>
      <c r="T105" s="16">
        <f>ROUND(IF(O105=1,INDEX(新属性投放!$K$14:$K$33,卡牌属性!P105),INDEX(新属性投放!$K$41:$K$60,卡牌属性!P105))*INDEX($G$5:$G$42,L105),2)</f>
        <v>24.15</v>
      </c>
      <c r="U105" s="31" t="s">
        <v>191</v>
      </c>
      <c r="V105" s="16">
        <f>ROUND(IF(O105=1,INDEX(新属性投放!$L$14:$L$33,卡牌属性!P105),INDEX(新属性投放!$L$41:$L$60,卡牌属性!P105))*INDEX($G$5:$G$42,L105)*SQRT(INDEX($I$5:$I$42,L105)),2)</f>
        <v>294.39999999999998</v>
      </c>
      <c r="W105" s="31" t="s">
        <v>189</v>
      </c>
      <c r="X105" s="16">
        <f>ROUND(IF(O105=1,INDEX(新属性投放!$D$14:$D$33,卡牌属性!P105),INDEX(新属性投放!$D$41:$D$60,卡牌属性!P105))*INDEX($G$5:$G$42,L105)/SQRT(INDEX($I$5:$I$42,L105)),2)</f>
        <v>4.5999999999999996</v>
      </c>
      <c r="Y105" s="31" t="s">
        <v>190</v>
      </c>
      <c r="Z105" s="16">
        <f>ROUND(IF(O105=1,INDEX(新属性投放!$E$14:$E$33,卡牌属性!P105),INDEX(新属性投放!$E$41:$E$60,卡牌属性!P105))*INDEX($G$5:$G$42,L105),2)</f>
        <v>2.2999999999999998</v>
      </c>
      <c r="AA105" s="31" t="s">
        <v>191</v>
      </c>
      <c r="AB105" s="16">
        <f>ROUND(IF(O105=1,INDEX(新属性投放!$F$14:$F$33,卡牌属性!P105),INDEX(新属性投放!$F$41:$F$60,卡牌属性!P105))*INDEX($G$5:$G$42,L105)*SQRT(INDEX($I$5:$I$42,L105)),2)</f>
        <v>13.8</v>
      </c>
      <c r="AD105" s="16">
        <f t="shared" si="33"/>
        <v>46</v>
      </c>
      <c r="AE105" s="16">
        <f t="shared" si="34"/>
        <v>23</v>
      </c>
      <c r="AF105" s="16">
        <f t="shared" si="35"/>
        <v>138</v>
      </c>
      <c r="AH105" s="16">
        <f t="shared" si="39"/>
        <v>9892</v>
      </c>
      <c r="AI105" s="16">
        <f t="shared" si="40"/>
        <v>4944</v>
      </c>
      <c r="AJ105" s="16">
        <f t="shared" si="41"/>
        <v>29693</v>
      </c>
    </row>
    <row r="106" spans="11:36" ht="16.5" x14ac:dyDescent="0.2">
      <c r="K106" s="15">
        <v>103</v>
      </c>
      <c r="L106" s="15">
        <f t="shared" si="29"/>
        <v>6</v>
      </c>
      <c r="M106" s="16">
        <f t="shared" si="30"/>
        <v>1101006</v>
      </c>
      <c r="N106" s="31" t="s">
        <v>686</v>
      </c>
      <c r="O106" s="16">
        <f t="shared" si="31"/>
        <v>1</v>
      </c>
      <c r="P106" s="16">
        <f t="shared" si="32"/>
        <v>3</v>
      </c>
      <c r="Q106" s="16" t="s">
        <v>51</v>
      </c>
      <c r="R106" s="16">
        <f>ROUND(IF(O106=1,INDEX(新属性投放!$J$14:$J$33,卡牌属性!P106),INDEX(新属性投放!$J$41:$J$60,卡牌属性!P106))*INDEX($G$5:$G$42,L106)/SQRT(INDEX($I$5:$I$42,L106)),2)</f>
        <v>169.05</v>
      </c>
      <c r="S106" s="31" t="s">
        <v>190</v>
      </c>
      <c r="T106" s="16">
        <f>ROUND(IF(O106=1,INDEX(新属性投放!$K$14:$K$33,卡牌属性!P106),INDEX(新属性投放!$K$41:$K$60,卡牌属性!P106))*INDEX($G$5:$G$42,L106),2)</f>
        <v>67.849999999999994</v>
      </c>
      <c r="U106" s="31" t="s">
        <v>191</v>
      </c>
      <c r="V106" s="16">
        <f>ROUND(IF(O106=1,INDEX(新属性投放!$L$14:$L$33,卡牌属性!P106),INDEX(新属性投放!$L$41:$L$60,卡牌属性!P106))*INDEX($G$5:$G$42,L106)*SQRT(INDEX($I$5:$I$42,L106)),2)</f>
        <v>553.15</v>
      </c>
      <c r="W106" s="31" t="s">
        <v>189</v>
      </c>
      <c r="X106" s="16">
        <f>ROUND(IF(O106=1,INDEX(新属性投放!$D$14:$D$33,卡牌属性!P106),INDEX(新属性投放!$D$41:$D$60,卡牌属性!P106))*INDEX($G$5:$G$42,L106)/SQRT(INDEX($I$5:$I$42,L106)),2)</f>
        <v>6.93</v>
      </c>
      <c r="Y106" s="31" t="s">
        <v>190</v>
      </c>
      <c r="Z106" s="16">
        <f>ROUND(IF(O106=1,INDEX(新属性投放!$E$14:$E$33,卡牌属性!P106),INDEX(新属性投放!$E$41:$E$60,卡牌属性!P106))*INDEX($G$5:$G$42,L106),2)</f>
        <v>3.47</v>
      </c>
      <c r="AA106" s="31" t="s">
        <v>191</v>
      </c>
      <c r="AB106" s="16">
        <f>ROUND(IF(O106=1,INDEX(新属性投放!$F$14:$F$33,卡牌属性!P106),INDEX(新属性投放!$F$41:$F$60,卡牌属性!P106))*INDEX($G$5:$G$42,L106)*SQRT(INDEX($I$5:$I$42,L106)),2)</f>
        <v>20.8</v>
      </c>
      <c r="AD106" s="16">
        <f t="shared" si="33"/>
        <v>69</v>
      </c>
      <c r="AE106" s="16">
        <f t="shared" si="34"/>
        <v>34</v>
      </c>
      <c r="AF106" s="16">
        <f t="shared" si="35"/>
        <v>208</v>
      </c>
      <c r="AH106" s="16">
        <f t="shared" si="39"/>
        <v>9961</v>
      </c>
      <c r="AI106" s="16">
        <f t="shared" si="40"/>
        <v>4978</v>
      </c>
      <c r="AJ106" s="16">
        <f t="shared" si="41"/>
        <v>29901</v>
      </c>
    </row>
    <row r="107" spans="11:36" ht="16.5" x14ac:dyDescent="0.2">
      <c r="K107" s="15">
        <v>104</v>
      </c>
      <c r="L107" s="15">
        <f t="shared" si="29"/>
        <v>6</v>
      </c>
      <c r="M107" s="16">
        <f t="shared" si="30"/>
        <v>1101006</v>
      </c>
      <c r="N107" s="31" t="s">
        <v>686</v>
      </c>
      <c r="O107" s="16">
        <f t="shared" si="31"/>
        <v>1</v>
      </c>
      <c r="P107" s="16">
        <f t="shared" si="32"/>
        <v>4</v>
      </c>
      <c r="Q107" s="16" t="s">
        <v>51</v>
      </c>
      <c r="R107" s="16">
        <f>ROUND(IF(O107=1,INDEX(新属性投放!$J$14:$J$33,卡牌属性!P107),INDEX(新属性投放!$J$41:$J$60,卡牌属性!P107))*INDEX($G$5:$G$42,L107)/SQRT(INDEX($I$5:$I$42,L107)),2)</f>
        <v>255.65</v>
      </c>
      <c r="S107" s="31" t="s">
        <v>190</v>
      </c>
      <c r="T107" s="16">
        <f>ROUND(IF(O107=1,INDEX(新属性投放!$K$14:$K$33,卡牌属性!P107),INDEX(新属性投放!$K$41:$K$60,卡牌属性!P107))*INDEX($G$5:$G$42,L107),2)</f>
        <v>111.72</v>
      </c>
      <c r="U107" s="31" t="s">
        <v>191</v>
      </c>
      <c r="V107" s="16">
        <f>ROUND(IF(O107=1,INDEX(新属性投放!$L$14:$L$33,卡牌属性!P107),INDEX(新属性投放!$L$41:$L$60,卡牌属性!P107))*INDEX($G$5:$G$42,L107)*SQRT(INDEX($I$5:$I$42,L107)),2)</f>
        <v>812.94</v>
      </c>
      <c r="W107" s="31" t="s">
        <v>189</v>
      </c>
      <c r="X107" s="16">
        <f>ROUND(IF(O107=1,INDEX(新属性投放!$D$14:$D$33,卡牌属性!P107),INDEX(新属性投放!$D$41:$D$60,卡牌属性!P107))*INDEX($G$5:$G$42,L107)/SQRT(INDEX($I$5:$I$42,L107)),2)</f>
        <v>9.1999999999999993</v>
      </c>
      <c r="Y107" s="31" t="s">
        <v>190</v>
      </c>
      <c r="Z107" s="16">
        <f>ROUND(IF(O107=1,INDEX(新属性投放!$E$14:$E$33,卡牌属性!P107),INDEX(新属性投放!$E$41:$E$60,卡牌属性!P107))*INDEX($G$5:$G$42,L107),2)</f>
        <v>4.5999999999999996</v>
      </c>
      <c r="AA107" s="31" t="s">
        <v>191</v>
      </c>
      <c r="AB107" s="16">
        <f>ROUND(IF(O107=1,INDEX(新属性投放!$F$14:$F$33,卡牌属性!P107),INDEX(新属性投放!$F$41:$F$60,卡牌属性!P107))*INDEX($G$5:$G$42,L107)*SQRT(INDEX($I$5:$I$42,L107)),2)</f>
        <v>27.6</v>
      </c>
      <c r="AD107" s="16">
        <f t="shared" si="33"/>
        <v>92</v>
      </c>
      <c r="AE107" s="16">
        <f t="shared" si="34"/>
        <v>46</v>
      </c>
      <c r="AF107" s="16">
        <f t="shared" si="35"/>
        <v>276</v>
      </c>
      <c r="AH107" s="16">
        <f t="shared" si="39"/>
        <v>10053</v>
      </c>
      <c r="AI107" s="16">
        <f t="shared" si="40"/>
        <v>5024</v>
      </c>
      <c r="AJ107" s="16">
        <f t="shared" si="41"/>
        <v>30177</v>
      </c>
    </row>
    <row r="108" spans="11:36" ht="16.5" x14ac:dyDescent="0.2">
      <c r="K108" s="15">
        <v>105</v>
      </c>
      <c r="L108" s="15">
        <f t="shared" si="29"/>
        <v>6</v>
      </c>
      <c r="M108" s="16">
        <f t="shared" si="30"/>
        <v>1101006</v>
      </c>
      <c r="N108" s="31" t="s">
        <v>686</v>
      </c>
      <c r="O108" s="16">
        <f t="shared" si="31"/>
        <v>1</v>
      </c>
      <c r="P108" s="16">
        <f t="shared" si="32"/>
        <v>5</v>
      </c>
      <c r="Q108" s="16" t="s">
        <v>51</v>
      </c>
      <c r="R108" s="16">
        <f>ROUND(IF(O108=1,INDEX(新属性投放!$J$14:$J$33,卡牌属性!P108),INDEX(新属性投放!$J$41:$J$60,卡牌属性!P108))*INDEX($G$5:$G$42,L108)/SQRT(INDEX($I$5:$I$42,L108)),2)</f>
        <v>370.65</v>
      </c>
      <c r="S108" s="31" t="s">
        <v>190</v>
      </c>
      <c r="T108" s="16">
        <f>ROUND(IF(O108=1,INDEX(新属性投放!$K$14:$K$33,卡牌属性!P108),INDEX(新属性投放!$K$41:$K$60,卡牌属性!P108))*INDEX($G$5:$G$42,L108),2)</f>
        <v>169.22</v>
      </c>
      <c r="U108" s="31" t="s">
        <v>191</v>
      </c>
      <c r="V108" s="16">
        <f>ROUND(IF(O108=1,INDEX(新属性投放!$L$14:$L$33,卡牌属性!P108),INDEX(新属性投放!$L$41:$L$60,卡牌属性!P108))*INDEX($G$5:$G$42,L108)*SQRT(INDEX($I$5:$I$42,L108)),2)</f>
        <v>1157.94</v>
      </c>
      <c r="W108" s="31" t="s">
        <v>189</v>
      </c>
      <c r="X108" s="16">
        <f>ROUND(IF(O108=1,INDEX(新属性投放!$D$14:$D$33,卡牌属性!P108),INDEX(新属性投放!$D$41:$D$60,卡牌属性!P108))*INDEX($G$5:$G$42,L108)/SQRT(INDEX($I$5:$I$42,L108)),2)</f>
        <v>11.52</v>
      </c>
      <c r="Y108" s="31" t="s">
        <v>190</v>
      </c>
      <c r="Z108" s="16">
        <f>ROUND(IF(O108=1,INDEX(新属性投放!$E$14:$E$33,卡牌属性!P108),INDEX(新属性投放!$E$41:$E$60,卡牌属性!P108))*INDEX($G$5:$G$42,L108),2)</f>
        <v>5.76</v>
      </c>
      <c r="AA108" s="31" t="s">
        <v>191</v>
      </c>
      <c r="AB108" s="16">
        <f>ROUND(IF(O108=1,INDEX(新属性投放!$F$14:$F$33,卡牌属性!P108),INDEX(新属性投放!$F$41:$F$60,卡牌属性!P108))*INDEX($G$5:$G$42,L108)*SQRT(INDEX($I$5:$I$42,L108)),2)</f>
        <v>34.57</v>
      </c>
      <c r="AD108" s="16">
        <f t="shared" si="33"/>
        <v>115</v>
      </c>
      <c r="AE108" s="16">
        <f t="shared" si="34"/>
        <v>57</v>
      </c>
      <c r="AF108" s="16">
        <f t="shared" si="35"/>
        <v>345</v>
      </c>
      <c r="AH108" s="16">
        <f t="shared" si="39"/>
        <v>10168</v>
      </c>
      <c r="AI108" s="16">
        <f t="shared" si="40"/>
        <v>5081</v>
      </c>
      <c r="AJ108" s="16">
        <f t="shared" si="41"/>
        <v>30522</v>
      </c>
    </row>
    <row r="109" spans="11:36" ht="16.5" x14ac:dyDescent="0.2">
      <c r="K109" s="15">
        <v>106</v>
      </c>
      <c r="L109" s="15">
        <f t="shared" si="29"/>
        <v>6</v>
      </c>
      <c r="M109" s="16">
        <f t="shared" si="30"/>
        <v>1101006</v>
      </c>
      <c r="N109" s="31" t="s">
        <v>686</v>
      </c>
      <c r="O109" s="16">
        <f t="shared" si="31"/>
        <v>1</v>
      </c>
      <c r="P109" s="16">
        <f t="shared" si="32"/>
        <v>6</v>
      </c>
      <c r="Q109" s="16" t="s">
        <v>51</v>
      </c>
      <c r="R109" s="16">
        <f>ROUND(IF(O109=1,INDEX(新属性投放!$J$14:$J$33,卡牌属性!P109),INDEX(新属性投放!$J$41:$J$60,卡牌属性!P109))*INDEX($G$5:$G$42,L109)/SQRT(INDEX($I$5:$I$42,L109)),2)</f>
        <v>514.63</v>
      </c>
      <c r="S109" s="31" t="s">
        <v>190</v>
      </c>
      <c r="T109" s="16">
        <f>ROUND(IF(O109=1,INDEX(新属性投放!$K$14:$K$33,卡牌属性!P109),INDEX(新属性投放!$K$41:$K$60,卡牌属性!P109))*INDEX($G$5:$G$42,L109),2)</f>
        <v>241.79</v>
      </c>
      <c r="U109" s="31" t="s">
        <v>191</v>
      </c>
      <c r="V109" s="16">
        <f>ROUND(IF(O109=1,INDEX(新属性投放!$L$14:$L$33,卡牌属性!P109),INDEX(新属性投放!$L$41:$L$60,卡牌属性!P109))*INDEX($G$5:$G$42,L109)*SQRT(INDEX($I$5:$I$42,L109)),2)</f>
        <v>1589.88</v>
      </c>
      <c r="W109" s="31" t="s">
        <v>189</v>
      </c>
      <c r="X109" s="16">
        <f>ROUND(IF(O109=1,INDEX(新属性投放!$D$14:$D$33,卡牌属性!P109),INDEX(新属性投放!$D$41:$D$60,卡牌属性!P109))*INDEX($G$5:$G$42,L109)/SQRT(INDEX($I$5:$I$42,L109)),2)</f>
        <v>14.41</v>
      </c>
      <c r="Y109" s="31" t="s">
        <v>190</v>
      </c>
      <c r="Z109" s="16">
        <f>ROUND(IF(O109=1,INDEX(新属性投放!$E$14:$E$33,卡牌属性!P109),INDEX(新属性投放!$E$41:$E$60,卡牌属性!P109))*INDEX($G$5:$G$42,L109),2)</f>
        <v>7.2</v>
      </c>
      <c r="AA109" s="31" t="s">
        <v>191</v>
      </c>
      <c r="AB109" s="16">
        <f>ROUND(IF(O109=1,INDEX(新属性投放!$F$14:$F$33,卡牌属性!P109),INDEX(新属性投放!$F$41:$F$60,卡牌属性!P109))*INDEX($G$5:$G$42,L109)*SQRT(INDEX($I$5:$I$42,L109)),2)</f>
        <v>43.23</v>
      </c>
      <c r="AD109" s="16">
        <f t="shared" si="33"/>
        <v>144</v>
      </c>
      <c r="AE109" s="16">
        <f t="shared" si="34"/>
        <v>72</v>
      </c>
      <c r="AF109" s="16">
        <f t="shared" si="35"/>
        <v>432</v>
      </c>
      <c r="AH109" s="16">
        <f t="shared" ref="AH109" si="42">AD109</f>
        <v>144</v>
      </c>
      <c r="AI109" s="16">
        <f t="shared" ref="AI109" si="43">AE109</f>
        <v>72</v>
      </c>
      <c r="AJ109" s="16">
        <f t="shared" ref="AJ109" si="44">AF109</f>
        <v>432</v>
      </c>
    </row>
    <row r="110" spans="11:36" ht="16.5" x14ac:dyDescent="0.2">
      <c r="K110" s="15">
        <v>107</v>
      </c>
      <c r="L110" s="15">
        <f t="shared" si="29"/>
        <v>6</v>
      </c>
      <c r="M110" s="16">
        <f t="shared" si="30"/>
        <v>1101006</v>
      </c>
      <c r="N110" s="31" t="s">
        <v>686</v>
      </c>
      <c r="O110" s="16">
        <f t="shared" si="31"/>
        <v>1</v>
      </c>
      <c r="P110" s="16">
        <f t="shared" si="32"/>
        <v>7</v>
      </c>
      <c r="Q110" s="16" t="s">
        <v>51</v>
      </c>
      <c r="R110" s="16">
        <f>ROUND(IF(O110=1,INDEX(新属性投放!$J$14:$J$33,卡牌属性!P110),INDEX(新属性投放!$J$41:$J$60,卡牌属性!P110))*INDEX($G$5:$G$42,L110)/SQRT(INDEX($I$5:$I$42,L110)),2)</f>
        <v>694.37</v>
      </c>
      <c r="S110" s="31" t="s">
        <v>190</v>
      </c>
      <c r="T110" s="16">
        <f>ROUND(IF(O110=1,INDEX(新属性投放!$K$14:$K$33,卡牌属性!P110),INDEX(新属性投放!$K$41:$K$60,卡牌属性!P110))*INDEX($G$5:$G$42,L110),2)</f>
        <v>332.24</v>
      </c>
      <c r="U110" s="31" t="s">
        <v>191</v>
      </c>
      <c r="V110" s="16">
        <f>ROUND(IF(O110=1,INDEX(新属性投放!$L$14:$L$33,卡牌属性!P110),INDEX(新属性投放!$L$41:$L$60,卡牌属性!P110))*INDEX($G$5:$G$42,L110)*SQRT(INDEX($I$5:$I$42,L110)),2)</f>
        <v>2129.11</v>
      </c>
      <c r="W110" s="31" t="s">
        <v>189</v>
      </c>
      <c r="X110" s="16">
        <f>ROUND(IF(O110=1,INDEX(新属性投放!$D$14:$D$33,卡牌属性!P110),INDEX(新属性投放!$D$41:$D$60,卡牌属性!P110))*INDEX($G$5:$G$42,L110)/SQRT(INDEX($I$5:$I$42,L110)),2)</f>
        <v>18.059999999999999</v>
      </c>
      <c r="Y110" s="31" t="s">
        <v>190</v>
      </c>
      <c r="Z110" s="16">
        <f>ROUND(IF(O110=1,INDEX(新属性投放!$E$14:$E$33,卡牌属性!P110),INDEX(新属性投放!$E$41:$E$60,卡牌属性!P110))*INDEX($G$5:$G$42,L110),2)</f>
        <v>9.0299999999999994</v>
      </c>
      <c r="AA110" s="31" t="s">
        <v>191</v>
      </c>
      <c r="AB110" s="16">
        <f>ROUND(IF(O110=1,INDEX(新属性投放!$F$14:$F$33,卡牌属性!P110),INDEX(新属性投放!$F$41:$F$60,卡牌属性!P110))*INDEX($G$5:$G$42,L110)*SQRT(INDEX($I$5:$I$42,L110)),2)</f>
        <v>54.17</v>
      </c>
      <c r="AD110" s="16">
        <f t="shared" si="33"/>
        <v>180</v>
      </c>
      <c r="AE110" s="16">
        <f t="shared" si="34"/>
        <v>90</v>
      </c>
      <c r="AF110" s="16">
        <f t="shared" si="35"/>
        <v>541</v>
      </c>
      <c r="AH110" s="16">
        <f t="shared" ref="AH110:AH129" si="45">AH109+AD110</f>
        <v>324</v>
      </c>
      <c r="AI110" s="16">
        <f t="shared" ref="AI110:AI129" si="46">AI109+AE110</f>
        <v>162</v>
      </c>
      <c r="AJ110" s="16">
        <f t="shared" ref="AJ110:AJ129" si="47">AJ109+AF110</f>
        <v>973</v>
      </c>
    </row>
    <row r="111" spans="11:36" ht="16.5" x14ac:dyDescent="0.2">
      <c r="K111" s="15">
        <v>108</v>
      </c>
      <c r="L111" s="15">
        <f t="shared" si="29"/>
        <v>6</v>
      </c>
      <c r="M111" s="16">
        <f t="shared" si="30"/>
        <v>1101006</v>
      </c>
      <c r="N111" s="31" t="s">
        <v>686</v>
      </c>
      <c r="O111" s="16">
        <f t="shared" si="31"/>
        <v>1</v>
      </c>
      <c r="P111" s="16">
        <f t="shared" si="32"/>
        <v>8</v>
      </c>
      <c r="Q111" s="16" t="s">
        <v>51</v>
      </c>
      <c r="R111" s="16">
        <f>ROUND(IF(O111=1,INDEX(新属性投放!$J$14:$J$33,卡牌属性!P111),INDEX(新属性投放!$J$41:$J$60,卡牌属性!P111))*INDEX($G$5:$G$42,L111)/SQRT(INDEX($I$5:$I$42,L111)),2)</f>
        <v>919.77</v>
      </c>
      <c r="S111" s="31" t="s">
        <v>190</v>
      </c>
      <c r="T111" s="16">
        <f>ROUND(IF(O111=1,INDEX(新属性投放!$K$14:$K$33,卡牌属性!P111),INDEX(新属性投放!$K$41:$K$60,卡牌属性!P111))*INDEX($G$5:$G$42,L111),2)</f>
        <v>445.51</v>
      </c>
      <c r="U111" s="31" t="s">
        <v>191</v>
      </c>
      <c r="V111" s="16">
        <f>ROUND(IF(O111=1,INDEX(新属性投放!$L$14:$L$33,卡牌属性!P111),INDEX(新属性投放!$L$41:$L$60,卡牌属性!P111))*INDEX($G$5:$G$42,L111)*SQRT(INDEX($I$5:$I$42,L111)),2)</f>
        <v>2805.31</v>
      </c>
      <c r="W111" s="31" t="s">
        <v>189</v>
      </c>
      <c r="X111" s="16">
        <f>ROUND(IF(O111=1,INDEX(新属性投放!$D$14:$D$33,卡牌属性!P111),INDEX(新属性投放!$D$41:$D$60,卡牌属性!P111))*INDEX($G$5:$G$42,L111)/SQRT(INDEX($I$5:$I$42,L111)),2)</f>
        <v>23</v>
      </c>
      <c r="Y111" s="31" t="s">
        <v>190</v>
      </c>
      <c r="Z111" s="16">
        <f>ROUND(IF(O111=1,INDEX(新属性投放!$E$14:$E$33,卡牌属性!P111),INDEX(新属性投放!$E$41:$E$60,卡牌属性!P111))*INDEX($G$5:$G$42,L111),2)</f>
        <v>11.5</v>
      </c>
      <c r="AA111" s="31" t="s">
        <v>191</v>
      </c>
      <c r="AB111" s="16">
        <f>ROUND(IF(O111=1,INDEX(新属性投放!$F$14:$F$33,卡牌属性!P111),INDEX(新属性投放!$F$41:$F$60,卡牌属性!P111))*INDEX($G$5:$G$42,L111)*SQRT(INDEX($I$5:$I$42,L111)),2)</f>
        <v>69</v>
      </c>
      <c r="AD111" s="16">
        <f t="shared" si="33"/>
        <v>230</v>
      </c>
      <c r="AE111" s="16">
        <f t="shared" si="34"/>
        <v>115</v>
      </c>
      <c r="AF111" s="16">
        <f t="shared" si="35"/>
        <v>690</v>
      </c>
      <c r="AH111" s="16">
        <f t="shared" si="45"/>
        <v>554</v>
      </c>
      <c r="AI111" s="16">
        <f t="shared" si="46"/>
        <v>277</v>
      </c>
      <c r="AJ111" s="16">
        <f t="shared" si="47"/>
        <v>1663</v>
      </c>
    </row>
    <row r="112" spans="11:36" ht="16.5" x14ac:dyDescent="0.2">
      <c r="K112" s="15">
        <v>109</v>
      </c>
      <c r="L112" s="15">
        <f t="shared" si="29"/>
        <v>6</v>
      </c>
      <c r="M112" s="16">
        <f t="shared" si="30"/>
        <v>1101006</v>
      </c>
      <c r="N112" s="31" t="s">
        <v>686</v>
      </c>
      <c r="O112" s="16">
        <f t="shared" si="31"/>
        <v>1</v>
      </c>
      <c r="P112" s="16">
        <f t="shared" si="32"/>
        <v>9</v>
      </c>
      <c r="Q112" s="16" t="s">
        <v>51</v>
      </c>
      <c r="R112" s="16">
        <f>ROUND(IF(O112=1,INDEX(新属性投放!$J$14:$J$33,卡牌属性!P112),INDEX(新属性投放!$J$41:$J$60,卡牌属性!P112))*INDEX($G$5:$G$42,L112)/SQRT(INDEX($I$5:$I$42,L112)),2)</f>
        <v>1063.52</v>
      </c>
      <c r="S112" s="31" t="s">
        <v>190</v>
      </c>
      <c r="T112" s="16">
        <f>ROUND(IF(O112=1,INDEX(新属性投放!$K$14:$K$33,卡牌属性!P112),INDEX(新属性投放!$K$41:$K$60,卡牌属性!P112))*INDEX($G$5:$G$42,L112),2)</f>
        <v>517.96</v>
      </c>
      <c r="U112" s="31" t="s">
        <v>191</v>
      </c>
      <c r="V112" s="16">
        <f>ROUND(IF(O112=1,INDEX(新属性投放!$L$14:$L$33,卡牌属性!P112),INDEX(新属性投放!$L$41:$L$60,卡牌属性!P112))*INDEX($G$5:$G$42,L112)*SQRT(INDEX($I$5:$I$42,L112)),2)</f>
        <v>3236.56</v>
      </c>
      <c r="W112" s="31" t="s">
        <v>189</v>
      </c>
      <c r="X112" s="16">
        <f>ROUND(IF(O112=1,INDEX(新属性投放!$D$14:$D$33,卡牌属性!P112),INDEX(新属性投放!$D$41:$D$60,卡牌属性!P112))*INDEX($G$5:$G$42,L112)/SQRT(INDEX($I$5:$I$42,L112)),2)</f>
        <v>26.59</v>
      </c>
      <c r="Y112" s="31" t="s">
        <v>190</v>
      </c>
      <c r="Z112" s="16">
        <f>ROUND(IF(O112=1,INDEX(新属性投放!$E$14:$E$33,卡牌属性!P112),INDEX(新属性投放!$E$41:$E$60,卡牌属性!P112))*INDEX($G$5:$G$42,L112),2)</f>
        <v>13.29</v>
      </c>
      <c r="AA112" s="31" t="s">
        <v>191</v>
      </c>
      <c r="AB112" s="16">
        <f>ROUND(IF(O112=1,INDEX(新属性投放!$F$14:$F$33,卡牌属性!P112),INDEX(新属性投放!$F$41:$F$60,卡牌属性!P112))*INDEX($G$5:$G$42,L112)*SQRT(INDEX($I$5:$I$42,L112)),2)</f>
        <v>79.760000000000005</v>
      </c>
      <c r="AD112" s="16">
        <f t="shared" si="33"/>
        <v>265</v>
      </c>
      <c r="AE112" s="16">
        <f t="shared" si="34"/>
        <v>132</v>
      </c>
      <c r="AF112" s="16">
        <f t="shared" si="35"/>
        <v>797</v>
      </c>
      <c r="AH112" s="16">
        <f t="shared" si="45"/>
        <v>819</v>
      </c>
      <c r="AI112" s="16">
        <f t="shared" si="46"/>
        <v>409</v>
      </c>
      <c r="AJ112" s="16">
        <f t="shared" si="47"/>
        <v>2460</v>
      </c>
    </row>
    <row r="113" spans="11:36" ht="16.5" x14ac:dyDescent="0.2">
      <c r="K113" s="15">
        <v>110</v>
      </c>
      <c r="L113" s="15">
        <f t="shared" si="29"/>
        <v>6</v>
      </c>
      <c r="M113" s="16">
        <f t="shared" si="30"/>
        <v>1101006</v>
      </c>
      <c r="N113" s="31" t="s">
        <v>686</v>
      </c>
      <c r="O113" s="16">
        <f t="shared" si="31"/>
        <v>1</v>
      </c>
      <c r="P113" s="16">
        <f t="shared" si="32"/>
        <v>10</v>
      </c>
      <c r="Q113" s="16" t="s">
        <v>51</v>
      </c>
      <c r="R113" s="16">
        <f>ROUND(IF(O113=1,INDEX(新属性投放!$J$14:$J$33,卡牌属性!P113),INDEX(新属性投放!$J$41:$J$60,卡牌属性!P113))*INDEX($G$5:$G$42,L113)/SQRT(INDEX($I$5:$I$42,L113)),2)</f>
        <v>1229.81</v>
      </c>
      <c r="S113" s="31" t="s">
        <v>190</v>
      </c>
      <c r="T113" s="16">
        <f>ROUND(IF(O113=1,INDEX(新属性投放!$K$14:$K$33,卡牌属性!P113),INDEX(新属性投放!$K$41:$K$60,卡牌属性!P113))*INDEX($G$5:$G$42,L113),2)</f>
        <v>600.53</v>
      </c>
      <c r="U113" s="31" t="s">
        <v>191</v>
      </c>
      <c r="V113" s="16">
        <f>ROUND(IF(O113=1,INDEX(新属性投放!$L$14:$L$33,卡牌属性!P113),INDEX(新属性投放!$L$41:$L$60,卡牌属性!P113))*INDEX($G$5:$G$42,L113)*SQRT(INDEX($I$5:$I$42,L113)),2)</f>
        <v>3735.43</v>
      </c>
      <c r="W113" s="31" t="s">
        <v>189</v>
      </c>
      <c r="X113" s="16">
        <f>ROUND(IF(O113=1,INDEX(新属性投放!$D$14:$D$33,卡牌属性!P113),INDEX(新属性投放!$D$41:$D$60,卡牌属性!P113))*INDEX($G$5:$G$42,L113)/SQRT(INDEX($I$5:$I$42,L113)),2)</f>
        <v>30.75</v>
      </c>
      <c r="Y113" s="31" t="s">
        <v>190</v>
      </c>
      <c r="Z113" s="16">
        <f>ROUND(IF(O113=1,INDEX(新属性投放!$E$14:$E$33,卡牌属性!P113),INDEX(新属性投放!$E$41:$E$60,卡牌属性!P113))*INDEX($G$5:$G$42,L113),2)</f>
        <v>15.38</v>
      </c>
      <c r="AA113" s="31" t="s">
        <v>191</v>
      </c>
      <c r="AB113" s="16">
        <f>ROUND(IF(O113=1,INDEX(新属性投放!$F$14:$F$33,卡牌属性!P113),INDEX(新属性投放!$F$41:$F$60,卡牌属性!P113))*INDEX($G$5:$G$42,L113)*SQRT(INDEX($I$5:$I$42,L113)),2)</f>
        <v>92.25</v>
      </c>
      <c r="AD113" s="16">
        <f t="shared" si="33"/>
        <v>307</v>
      </c>
      <c r="AE113" s="16">
        <f t="shared" si="34"/>
        <v>153</v>
      </c>
      <c r="AF113" s="16">
        <f t="shared" si="35"/>
        <v>922</v>
      </c>
      <c r="AH113" s="16">
        <f t="shared" si="45"/>
        <v>1126</v>
      </c>
      <c r="AI113" s="16">
        <f t="shared" si="46"/>
        <v>562</v>
      </c>
      <c r="AJ113" s="16">
        <f t="shared" si="47"/>
        <v>3382</v>
      </c>
    </row>
    <row r="114" spans="11:36" ht="16.5" x14ac:dyDescent="0.2">
      <c r="K114" s="15">
        <v>111</v>
      </c>
      <c r="L114" s="15">
        <f t="shared" si="29"/>
        <v>6</v>
      </c>
      <c r="M114" s="16">
        <f t="shared" si="30"/>
        <v>1101006</v>
      </c>
      <c r="N114" s="31" t="s">
        <v>686</v>
      </c>
      <c r="O114" s="16">
        <f t="shared" si="31"/>
        <v>1</v>
      </c>
      <c r="P114" s="16">
        <f t="shared" si="32"/>
        <v>11</v>
      </c>
      <c r="Q114" s="16" t="s">
        <v>51</v>
      </c>
      <c r="R114" s="16">
        <f>ROUND(IF(O114=1,INDEX(新属性投放!$J$14:$J$33,卡牌属性!P114),INDEX(新属性投放!$J$41:$J$60,卡牌属性!P114))*INDEX($G$5:$G$42,L114)/SQRT(INDEX($I$5:$I$42,L114)),2)</f>
        <v>1421.52</v>
      </c>
      <c r="S114" s="31" t="s">
        <v>190</v>
      </c>
      <c r="T114" s="16">
        <f>ROUND(IF(O114=1,INDEX(新属性投放!$K$14:$K$33,卡牌属性!P114),INDEX(新属性投放!$K$41:$K$60,卡牌属性!P114))*INDEX($G$5:$G$42,L114),2)</f>
        <v>696.96</v>
      </c>
      <c r="U114" s="31" t="s">
        <v>191</v>
      </c>
      <c r="V114" s="16">
        <f>ROUND(IF(O114=1,INDEX(新属性投放!$L$14:$L$33,卡牌属性!P114),INDEX(新属性投放!$L$41:$L$60,卡牌属性!P114))*INDEX($G$5:$G$42,L114)*SQRT(INDEX($I$5:$I$42,L114)),2)</f>
        <v>4310.55</v>
      </c>
      <c r="W114" s="31" t="s">
        <v>189</v>
      </c>
      <c r="X114" s="16">
        <f>ROUND(IF(O114=1,INDEX(新属性投放!$D$14:$D$33,卡牌属性!P114),INDEX(新属性投放!$D$41:$D$60,卡牌属性!P114))*INDEX($G$5:$G$42,L114)/SQRT(INDEX($I$5:$I$42,L114)),2)</f>
        <v>35.54</v>
      </c>
      <c r="Y114" s="31" t="s">
        <v>190</v>
      </c>
      <c r="Z114" s="16">
        <f>ROUND(IF(O114=1,INDEX(新属性投放!$E$14:$E$33,卡牌属性!P114),INDEX(新属性投放!$E$41:$E$60,卡牌属性!P114))*INDEX($G$5:$G$42,L114),2)</f>
        <v>17.77</v>
      </c>
      <c r="AA114" s="31" t="s">
        <v>191</v>
      </c>
      <c r="AB114" s="16">
        <f>ROUND(IF(O114=1,INDEX(新属性投放!$F$14:$F$33,卡牌属性!P114),INDEX(新属性投放!$F$41:$F$60,卡牌属性!P114))*INDEX($G$5:$G$42,L114)*SQRT(INDEX($I$5:$I$42,L114)),2)</f>
        <v>106.61</v>
      </c>
      <c r="AD114" s="16">
        <f t="shared" si="33"/>
        <v>355</v>
      </c>
      <c r="AE114" s="16">
        <f t="shared" si="34"/>
        <v>177</v>
      </c>
      <c r="AF114" s="16">
        <f t="shared" si="35"/>
        <v>1066</v>
      </c>
      <c r="AH114" s="16">
        <f t="shared" si="45"/>
        <v>1481</v>
      </c>
      <c r="AI114" s="16">
        <f t="shared" si="46"/>
        <v>739</v>
      </c>
      <c r="AJ114" s="16">
        <f t="shared" si="47"/>
        <v>4448</v>
      </c>
    </row>
    <row r="115" spans="11:36" ht="16.5" x14ac:dyDescent="0.2">
      <c r="K115" s="15">
        <v>112</v>
      </c>
      <c r="L115" s="15">
        <f t="shared" si="29"/>
        <v>6</v>
      </c>
      <c r="M115" s="16">
        <f t="shared" si="30"/>
        <v>1101006</v>
      </c>
      <c r="N115" s="31" t="s">
        <v>686</v>
      </c>
      <c r="O115" s="16">
        <f t="shared" si="31"/>
        <v>1</v>
      </c>
      <c r="P115" s="16">
        <f t="shared" si="32"/>
        <v>12</v>
      </c>
      <c r="Q115" s="16" t="s">
        <v>51</v>
      </c>
      <c r="R115" s="16">
        <f>ROUND(IF(O115=1,INDEX(新属性投放!$J$14:$J$33,卡牌属性!P115),INDEX(新属性投放!$J$41:$J$60,卡牌属性!P115))*INDEX($G$5:$G$42,L115)/SQRT(INDEX($I$5:$I$42,L115)),2)</f>
        <v>1644.04</v>
      </c>
      <c r="S115" s="31" t="s">
        <v>190</v>
      </c>
      <c r="T115" s="16">
        <f>ROUND(IF(O115=1,INDEX(新属性投放!$K$14:$K$33,卡牌属性!P115),INDEX(新属性投放!$K$41:$K$60,卡牌属性!P115))*INDEX($G$5:$G$42,L115),2)</f>
        <v>807.65</v>
      </c>
      <c r="U115" s="31" t="s">
        <v>191</v>
      </c>
      <c r="V115" s="16">
        <f>ROUND(IF(O115=1,INDEX(新属性投放!$L$14:$L$33,卡牌属性!P115),INDEX(新属性投放!$L$41:$L$60,卡牌属性!P115))*INDEX($G$5:$G$42,L115)*SQRT(INDEX($I$5:$I$42,L115)),2)</f>
        <v>4978.12</v>
      </c>
      <c r="W115" s="31" t="s">
        <v>189</v>
      </c>
      <c r="X115" s="16">
        <f>ROUND(IF(O115=1,INDEX(新属性投放!$D$14:$D$33,卡牌属性!P115),INDEX(新属性投放!$D$41:$D$60,卡牌属性!P115))*INDEX($G$5:$G$42,L115)/SQRT(INDEX($I$5:$I$42,L115)),2)</f>
        <v>41.1</v>
      </c>
      <c r="Y115" s="31" t="s">
        <v>190</v>
      </c>
      <c r="Z115" s="16">
        <f>ROUND(IF(O115=1,INDEX(新属性投放!$E$14:$E$33,卡牌属性!P115),INDEX(新属性投放!$E$41:$E$60,卡牌属性!P115))*INDEX($G$5:$G$42,L115),2)</f>
        <v>20.55</v>
      </c>
      <c r="AA115" s="31" t="s">
        <v>191</v>
      </c>
      <c r="AB115" s="16">
        <f>ROUND(IF(O115=1,INDEX(新属性投放!$F$14:$F$33,卡牌属性!P115),INDEX(新属性投放!$F$41:$F$60,卡牌属性!P115))*INDEX($G$5:$G$42,L115)*SQRT(INDEX($I$5:$I$42,L115)),2)</f>
        <v>123.3</v>
      </c>
      <c r="AD115" s="16">
        <f t="shared" si="33"/>
        <v>411</v>
      </c>
      <c r="AE115" s="16">
        <f t="shared" si="34"/>
        <v>205</v>
      </c>
      <c r="AF115" s="16">
        <f t="shared" si="35"/>
        <v>1233</v>
      </c>
      <c r="AH115" s="16">
        <f t="shared" si="45"/>
        <v>1892</v>
      </c>
      <c r="AI115" s="16">
        <f t="shared" si="46"/>
        <v>944</v>
      </c>
      <c r="AJ115" s="16">
        <f t="shared" si="47"/>
        <v>5681</v>
      </c>
    </row>
    <row r="116" spans="11:36" ht="16.5" x14ac:dyDescent="0.2">
      <c r="K116" s="15">
        <v>113</v>
      </c>
      <c r="L116" s="15">
        <f t="shared" si="29"/>
        <v>6</v>
      </c>
      <c r="M116" s="16">
        <f t="shared" si="30"/>
        <v>1101006</v>
      </c>
      <c r="N116" s="31" t="s">
        <v>686</v>
      </c>
      <c r="O116" s="16">
        <f t="shared" si="31"/>
        <v>1</v>
      </c>
      <c r="P116" s="16">
        <f t="shared" si="32"/>
        <v>13</v>
      </c>
      <c r="Q116" s="16" t="s">
        <v>51</v>
      </c>
      <c r="R116" s="16">
        <f>ROUND(IF(O116=1,INDEX(新属性投放!$J$14:$J$33,卡牌属性!P116),INDEX(新属性投放!$J$41:$J$60,卡牌属性!P116))*INDEX($G$5:$G$42,L116)/SQRT(INDEX($I$5:$I$42,L116)),2)</f>
        <v>1901.3</v>
      </c>
      <c r="S116" s="31" t="s">
        <v>190</v>
      </c>
      <c r="T116" s="16">
        <f>ROUND(IF(O116=1,INDEX(新属性投放!$K$14:$K$33,卡牌属性!P116),INDEX(新属性投放!$K$41:$K$60,卡牌属性!P116))*INDEX($G$5:$G$42,L116),2)</f>
        <v>935.7</v>
      </c>
      <c r="U116" s="31" t="s">
        <v>191</v>
      </c>
      <c r="V116" s="16">
        <f>ROUND(IF(O116=1,INDEX(新属性投放!$L$14:$L$33,卡牌属性!P116),INDEX(新属性投放!$L$41:$L$60,卡牌属性!P116))*INDEX($G$5:$G$42,L116)*SQRT(INDEX($I$5:$I$42,L116)),2)</f>
        <v>5749.89</v>
      </c>
      <c r="W116" s="31" t="s">
        <v>189</v>
      </c>
      <c r="X116" s="16">
        <f>ROUND(IF(O116=1,INDEX(新属性投放!$D$14:$D$33,卡牌属性!P116),INDEX(新属性投放!$D$41:$D$60,卡牌属性!P116))*INDEX($G$5:$G$42,L116)/SQRT(INDEX($I$5:$I$42,L116)),2)</f>
        <v>47.53</v>
      </c>
      <c r="Y116" s="31" t="s">
        <v>190</v>
      </c>
      <c r="Z116" s="16">
        <f>ROUND(IF(O116=1,INDEX(新属性投放!$E$14:$E$33,卡牌属性!P116),INDEX(新属性投放!$E$41:$E$60,卡牌属性!P116))*INDEX($G$5:$G$42,L116),2)</f>
        <v>23.76</v>
      </c>
      <c r="AA116" s="31" t="s">
        <v>191</v>
      </c>
      <c r="AB116" s="16">
        <f>ROUND(IF(O116=1,INDEX(新属性投放!$F$14:$F$33,卡牌属性!P116),INDEX(新属性投放!$F$41:$F$60,卡牌属性!P116))*INDEX($G$5:$G$42,L116)*SQRT(INDEX($I$5:$I$42,L116)),2)</f>
        <v>142.59</v>
      </c>
      <c r="AD116" s="16">
        <f t="shared" si="33"/>
        <v>475</v>
      </c>
      <c r="AE116" s="16">
        <f t="shared" si="34"/>
        <v>237</v>
      </c>
      <c r="AF116" s="16">
        <f t="shared" si="35"/>
        <v>1425</v>
      </c>
      <c r="AH116" s="16">
        <f t="shared" si="45"/>
        <v>2367</v>
      </c>
      <c r="AI116" s="16">
        <f t="shared" si="46"/>
        <v>1181</v>
      </c>
      <c r="AJ116" s="16">
        <f t="shared" si="47"/>
        <v>7106</v>
      </c>
    </row>
    <row r="117" spans="11:36" ht="16.5" x14ac:dyDescent="0.2">
      <c r="K117" s="15">
        <v>114</v>
      </c>
      <c r="L117" s="15">
        <f t="shared" si="29"/>
        <v>6</v>
      </c>
      <c r="M117" s="16">
        <f t="shared" si="30"/>
        <v>1101006</v>
      </c>
      <c r="N117" s="31" t="s">
        <v>686</v>
      </c>
      <c r="O117" s="16">
        <f t="shared" si="31"/>
        <v>1</v>
      </c>
      <c r="P117" s="16">
        <f t="shared" si="32"/>
        <v>14</v>
      </c>
      <c r="Q117" s="16" t="s">
        <v>51</v>
      </c>
      <c r="R117" s="16">
        <f>ROUND(IF(O117=1,INDEX(新属性投放!$J$14:$J$33,卡牌属性!P117),INDEX(新属性投放!$J$41:$J$60,卡牌属性!P117))*INDEX($G$5:$G$42,L117)/SQRT(INDEX($I$5:$I$42,L117)),2)</f>
        <v>2198.7399999999998</v>
      </c>
      <c r="S117" s="31" t="s">
        <v>190</v>
      </c>
      <c r="T117" s="16">
        <f>ROUND(IF(O117=1,INDEX(新属性投放!$K$14:$K$33,卡牌属性!P117),INDEX(新属性投放!$K$41:$K$60,卡牌属性!P117))*INDEX($G$5:$G$42,L117),2)</f>
        <v>1084.42</v>
      </c>
      <c r="U117" s="31" t="s">
        <v>191</v>
      </c>
      <c r="V117" s="16">
        <f>ROUND(IF(O117=1,INDEX(新属性投放!$L$14:$L$33,卡牌属性!P117),INDEX(新属性投放!$L$41:$L$60,卡牌属性!P117))*INDEX($G$5:$G$42,L117)*SQRT(INDEX($I$5:$I$42,L117)),2)</f>
        <v>6642.23</v>
      </c>
      <c r="W117" s="31" t="s">
        <v>189</v>
      </c>
      <c r="X117" s="16">
        <f>ROUND(IF(O117=1,INDEX(新属性投放!$D$14:$D$33,卡牌属性!P117),INDEX(新属性投放!$D$41:$D$60,卡牌属性!P117))*INDEX($G$5:$G$42,L117)/SQRT(INDEX($I$5:$I$42,L117)),2)</f>
        <v>54.97</v>
      </c>
      <c r="Y117" s="31" t="s">
        <v>190</v>
      </c>
      <c r="Z117" s="16">
        <f>ROUND(IF(O117=1,INDEX(新属性投放!$E$14:$E$33,卡牌属性!P117),INDEX(新属性投放!$E$41:$E$60,卡牌属性!P117))*INDEX($G$5:$G$42,L117),2)</f>
        <v>27.49</v>
      </c>
      <c r="AA117" s="31" t="s">
        <v>191</v>
      </c>
      <c r="AB117" s="16">
        <f>ROUND(IF(O117=1,INDEX(新属性投放!$F$14:$F$33,卡牌属性!P117),INDEX(新属性投放!$F$41:$F$60,卡牌属性!P117))*INDEX($G$5:$G$42,L117)*SQRT(INDEX($I$5:$I$42,L117)),2)</f>
        <v>164.91</v>
      </c>
      <c r="AD117" s="16">
        <f t="shared" si="33"/>
        <v>549</v>
      </c>
      <c r="AE117" s="16">
        <f t="shared" si="34"/>
        <v>274</v>
      </c>
      <c r="AF117" s="16">
        <f t="shared" si="35"/>
        <v>1649</v>
      </c>
      <c r="AH117" s="16">
        <f t="shared" si="45"/>
        <v>2916</v>
      </c>
      <c r="AI117" s="16">
        <f t="shared" si="46"/>
        <v>1455</v>
      </c>
      <c r="AJ117" s="16">
        <f t="shared" si="47"/>
        <v>8755</v>
      </c>
    </row>
    <row r="118" spans="11:36" ht="16.5" x14ac:dyDescent="0.2">
      <c r="K118" s="15">
        <v>115</v>
      </c>
      <c r="L118" s="15">
        <f t="shared" si="29"/>
        <v>6</v>
      </c>
      <c r="M118" s="16">
        <f t="shared" si="30"/>
        <v>1101006</v>
      </c>
      <c r="N118" s="31" t="s">
        <v>686</v>
      </c>
      <c r="O118" s="16">
        <f t="shared" si="31"/>
        <v>1</v>
      </c>
      <c r="P118" s="16">
        <f t="shared" si="32"/>
        <v>15</v>
      </c>
      <c r="Q118" s="16" t="s">
        <v>51</v>
      </c>
      <c r="R118" s="16">
        <f>ROUND(IF(O118=1,INDEX(新属性投放!$J$14:$J$33,卡牌属性!P118),INDEX(新属性投放!$J$41:$J$60,卡牌属性!P118))*INDEX($G$5:$G$42,L118)/SQRT(INDEX($I$5:$I$42,L118)),2)</f>
        <v>2542.59</v>
      </c>
      <c r="S118" s="31" t="s">
        <v>190</v>
      </c>
      <c r="T118" s="16">
        <f>ROUND(IF(O118=1,INDEX(新属性投放!$K$14:$K$33,卡牌属性!P118),INDEX(新属性投放!$K$41:$K$60,卡牌属性!P118))*INDEX($G$5:$G$42,L118),2)</f>
        <v>1256.3499999999999</v>
      </c>
      <c r="U118" s="31" t="s">
        <v>191</v>
      </c>
      <c r="V118" s="16">
        <f>ROUND(IF(O118=1,INDEX(新属性投放!$L$14:$L$33,卡牌属性!P118),INDEX(新属性投放!$L$41:$L$60,卡牌属性!P118))*INDEX($G$5:$G$42,L118)*SQRT(INDEX($I$5:$I$42,L118)),2)</f>
        <v>7673.78</v>
      </c>
      <c r="W118" s="31" t="s">
        <v>189</v>
      </c>
      <c r="X118" s="16">
        <f>ROUND(IF(O118=1,INDEX(新属性投放!$D$14:$D$33,卡牌属性!P118),INDEX(新属性投放!$D$41:$D$60,卡牌属性!P118))*INDEX($G$5:$G$42,L118)/SQRT(INDEX($I$5:$I$42,L118)),2)</f>
        <v>63.56</v>
      </c>
      <c r="Y118" s="31" t="s">
        <v>190</v>
      </c>
      <c r="Z118" s="16">
        <f>ROUND(IF(O118=1,INDEX(新属性投放!$E$14:$E$33,卡牌属性!P118),INDEX(新属性投放!$E$41:$E$60,卡牌属性!P118))*INDEX($G$5:$G$42,L118),2)</f>
        <v>31.78</v>
      </c>
      <c r="AA118" s="31" t="s">
        <v>191</v>
      </c>
      <c r="AB118" s="16">
        <f>ROUND(IF(O118=1,INDEX(新属性投放!$F$14:$F$33,卡牌属性!P118),INDEX(新属性投放!$F$41:$F$60,卡牌属性!P118))*INDEX($G$5:$G$42,L118)*SQRT(INDEX($I$5:$I$42,L118)),2)</f>
        <v>190.68</v>
      </c>
      <c r="AD118" s="16">
        <f t="shared" si="33"/>
        <v>635</v>
      </c>
      <c r="AE118" s="16">
        <f t="shared" si="34"/>
        <v>317</v>
      </c>
      <c r="AF118" s="16">
        <f t="shared" si="35"/>
        <v>1906</v>
      </c>
      <c r="AH118" s="16">
        <f t="shared" si="45"/>
        <v>3551</v>
      </c>
      <c r="AI118" s="16">
        <f t="shared" si="46"/>
        <v>1772</v>
      </c>
      <c r="AJ118" s="16">
        <f t="shared" si="47"/>
        <v>10661</v>
      </c>
    </row>
    <row r="119" spans="11:36" ht="16.5" x14ac:dyDescent="0.2">
      <c r="K119" s="15">
        <v>116</v>
      </c>
      <c r="L119" s="15">
        <f t="shared" si="29"/>
        <v>6</v>
      </c>
      <c r="M119" s="16">
        <f t="shared" si="30"/>
        <v>1101006</v>
      </c>
      <c r="N119" s="31" t="s">
        <v>686</v>
      </c>
      <c r="O119" s="16">
        <f t="shared" si="31"/>
        <v>1</v>
      </c>
      <c r="P119" s="16">
        <f t="shared" si="32"/>
        <v>16</v>
      </c>
      <c r="Q119" s="16" t="s">
        <v>51</v>
      </c>
      <c r="R119" s="16">
        <f>ROUND(IF(O119=1,INDEX(新属性投放!$J$14:$J$33,卡牌属性!P119),INDEX(新属性投放!$J$41:$J$60,卡牌属性!P119))*INDEX($G$5:$G$42,L119)/SQRT(INDEX($I$5:$I$42,L119)),2)</f>
        <v>2939.75</v>
      </c>
      <c r="S119" s="31" t="s">
        <v>190</v>
      </c>
      <c r="T119" s="16">
        <f>ROUND(IF(O119=1,INDEX(新属性投放!$K$14:$K$33,卡牌属性!P119),INDEX(新属性投放!$K$41:$K$60,卡牌属性!P119))*INDEX($G$5:$G$42,L119),2)</f>
        <v>1455.5</v>
      </c>
      <c r="U119" s="31" t="s">
        <v>191</v>
      </c>
      <c r="V119" s="16">
        <f>ROUND(IF(O119=1,INDEX(新属性投放!$L$14:$L$33,卡牌属性!P119),INDEX(新属性投放!$L$41:$L$60,卡牌属性!P119))*INDEX($G$5:$G$42,L119)*SQRT(INDEX($I$5:$I$42,L119)),2)</f>
        <v>8865.24</v>
      </c>
      <c r="W119" s="31" t="s">
        <v>189</v>
      </c>
      <c r="X119" s="16">
        <f>ROUND(IF(O119=1,INDEX(新属性投放!$D$14:$D$33,卡牌属性!P119),INDEX(新属性投放!$D$41:$D$60,卡牌属性!P119))*INDEX($G$5:$G$42,L119)/SQRT(INDEX($I$5:$I$42,L119)),2)</f>
        <v>73.5</v>
      </c>
      <c r="Y119" s="31" t="s">
        <v>190</v>
      </c>
      <c r="Z119" s="16">
        <f>ROUND(IF(O119=1,INDEX(新属性投放!$E$14:$E$33,卡牌属性!P119),INDEX(新属性投放!$E$41:$E$60,卡牌属性!P119))*INDEX($G$5:$G$42,L119),2)</f>
        <v>36.75</v>
      </c>
      <c r="AA119" s="31" t="s">
        <v>191</v>
      </c>
      <c r="AB119" s="16">
        <f>ROUND(IF(O119=1,INDEX(新属性投放!$F$14:$F$33,卡牌属性!P119),INDEX(新属性投放!$F$41:$F$60,卡牌属性!P119))*INDEX($G$5:$G$42,L119)*SQRT(INDEX($I$5:$I$42,L119)),2)</f>
        <v>220.49</v>
      </c>
      <c r="AD119" s="16">
        <f t="shared" si="33"/>
        <v>735</v>
      </c>
      <c r="AE119" s="16">
        <f t="shared" si="34"/>
        <v>367</v>
      </c>
      <c r="AF119" s="16">
        <f t="shared" si="35"/>
        <v>2204</v>
      </c>
      <c r="AH119" s="16">
        <f t="shared" si="45"/>
        <v>4286</v>
      </c>
      <c r="AI119" s="16">
        <f t="shared" si="46"/>
        <v>2139</v>
      </c>
      <c r="AJ119" s="16">
        <f t="shared" si="47"/>
        <v>12865</v>
      </c>
    </row>
    <row r="120" spans="11:36" ht="16.5" x14ac:dyDescent="0.2">
      <c r="K120" s="15">
        <v>117</v>
      </c>
      <c r="L120" s="15">
        <f t="shared" si="29"/>
        <v>6</v>
      </c>
      <c r="M120" s="16">
        <f t="shared" si="30"/>
        <v>1101006</v>
      </c>
      <c r="N120" s="31" t="s">
        <v>686</v>
      </c>
      <c r="O120" s="16">
        <f t="shared" si="31"/>
        <v>1</v>
      </c>
      <c r="P120" s="16">
        <f t="shared" si="32"/>
        <v>17</v>
      </c>
      <c r="Q120" s="16" t="s">
        <v>51</v>
      </c>
      <c r="R120" s="16">
        <f>ROUND(IF(O120=1,INDEX(新属性投放!$J$14:$J$33,卡牌属性!P120),INDEX(新属性投放!$J$41:$J$60,卡牌属性!P120))*INDEX($G$5:$G$42,L120)/SQRT(INDEX($I$5:$I$42,L120)),2)</f>
        <v>3399.23</v>
      </c>
      <c r="S120" s="31" t="s">
        <v>190</v>
      </c>
      <c r="T120" s="16">
        <f>ROUND(IF(O120=1,INDEX(新属性投放!$K$14:$K$33,卡牌属性!P120),INDEX(新属性投放!$K$41:$K$60,卡牌属性!P120))*INDEX($G$5:$G$42,L120),2)</f>
        <v>1685.24</v>
      </c>
      <c r="U120" s="31" t="s">
        <v>191</v>
      </c>
      <c r="V120" s="16">
        <f>ROUND(IF(O120=1,INDEX(新属性投放!$L$14:$L$33,卡牌属性!P120),INDEX(新属性投放!$L$41:$L$60,卡牌属性!P120))*INDEX($G$5:$G$42,L120)*SQRT(INDEX($I$5:$I$42,L120)),2)</f>
        <v>10243.68</v>
      </c>
      <c r="W120" s="31" t="s">
        <v>189</v>
      </c>
      <c r="X120" s="16">
        <f>ROUND(IF(O120=1,INDEX(新属性投放!$D$14:$D$33,卡牌属性!P120),INDEX(新属性投放!$D$41:$D$60,卡牌属性!P120))*INDEX($G$5:$G$42,L120)/SQRT(INDEX($I$5:$I$42,L120)),2)</f>
        <v>84.99</v>
      </c>
      <c r="Y120" s="31" t="s">
        <v>190</v>
      </c>
      <c r="Z120" s="16">
        <f>ROUND(IF(O120=1,INDEX(新属性投放!$E$14:$E$33,卡牌属性!P120),INDEX(新属性投放!$E$41:$E$60,卡牌属性!P120))*INDEX($G$5:$G$42,L120),2)</f>
        <v>42.49</v>
      </c>
      <c r="AA120" s="31" t="s">
        <v>191</v>
      </c>
      <c r="AB120" s="16">
        <f>ROUND(IF(O120=1,INDEX(新属性投放!$F$14:$F$33,卡牌属性!P120),INDEX(新属性投放!$F$41:$F$60,卡牌属性!P120))*INDEX($G$5:$G$42,L120)*SQRT(INDEX($I$5:$I$42,L120)),2)</f>
        <v>254.96</v>
      </c>
      <c r="AD120" s="16">
        <f t="shared" si="33"/>
        <v>849</v>
      </c>
      <c r="AE120" s="16">
        <f t="shared" si="34"/>
        <v>424</v>
      </c>
      <c r="AF120" s="16">
        <f t="shared" si="35"/>
        <v>2549</v>
      </c>
      <c r="AH120" s="16">
        <f t="shared" si="45"/>
        <v>5135</v>
      </c>
      <c r="AI120" s="16">
        <f t="shared" si="46"/>
        <v>2563</v>
      </c>
      <c r="AJ120" s="16">
        <f t="shared" si="47"/>
        <v>15414</v>
      </c>
    </row>
    <row r="121" spans="11:36" ht="16.5" x14ac:dyDescent="0.2">
      <c r="K121" s="15">
        <v>118</v>
      </c>
      <c r="L121" s="15">
        <f t="shared" si="29"/>
        <v>6</v>
      </c>
      <c r="M121" s="16">
        <f t="shared" si="30"/>
        <v>1101006</v>
      </c>
      <c r="N121" s="31" t="s">
        <v>686</v>
      </c>
      <c r="O121" s="16">
        <f t="shared" si="31"/>
        <v>1</v>
      </c>
      <c r="P121" s="16">
        <f t="shared" si="32"/>
        <v>18</v>
      </c>
      <c r="Q121" s="16" t="s">
        <v>51</v>
      </c>
      <c r="R121" s="16">
        <f>ROUND(IF(O121=1,INDEX(新属性投放!$J$14:$J$33,卡牌属性!P121),INDEX(新属性投放!$J$41:$J$60,卡牌属性!P121))*INDEX($G$5:$G$42,L121)/SQRT(INDEX($I$5:$I$42,L121)),2)</f>
        <v>3929.95</v>
      </c>
      <c r="S121" s="31" t="s">
        <v>190</v>
      </c>
      <c r="T121" s="16">
        <f>ROUND(IF(O121=1,INDEX(新属性投放!$K$14:$K$33,卡牌属性!P121),INDEX(新属性投放!$K$41:$K$60,卡牌属性!P121))*INDEX($G$5:$G$42,L121),2)</f>
        <v>1950.6</v>
      </c>
      <c r="U121" s="31" t="s">
        <v>191</v>
      </c>
      <c r="V121" s="16">
        <f>ROUND(IF(O121=1,INDEX(新属性投放!$L$14:$L$33,卡牌属性!P121),INDEX(新属性投放!$L$41:$L$60,卡牌属性!P121))*INDEX($G$5:$G$42,L121)*SQRT(INDEX($I$5:$I$42,L121)),2)</f>
        <v>11835.86</v>
      </c>
      <c r="W121" s="31" t="s">
        <v>189</v>
      </c>
      <c r="X121" s="16">
        <f>ROUND(IF(O121=1,INDEX(新属性投放!$D$14:$D$33,卡牌属性!P121),INDEX(新属性投放!$D$41:$D$60,卡牌属性!P121))*INDEX($G$5:$G$42,L121)/SQRT(INDEX($I$5:$I$42,L121)),2)</f>
        <v>98.24</v>
      </c>
      <c r="Y121" s="31" t="s">
        <v>190</v>
      </c>
      <c r="Z121" s="16">
        <f>ROUND(IF(O121=1,INDEX(新属性投放!$E$14:$E$33,卡牌属性!P121),INDEX(新属性投放!$E$41:$E$60,卡牌属性!P121))*INDEX($G$5:$G$42,L121),2)</f>
        <v>49.12</v>
      </c>
      <c r="AA121" s="31" t="s">
        <v>191</v>
      </c>
      <c r="AB121" s="16">
        <f>ROUND(IF(O121=1,INDEX(新属性投放!$F$14:$F$33,卡牌属性!P121),INDEX(新属性投放!$F$41:$F$60,卡牌属性!P121))*INDEX($G$5:$G$42,L121)*SQRT(INDEX($I$5:$I$42,L121)),2)</f>
        <v>294.73</v>
      </c>
      <c r="AD121" s="16">
        <f t="shared" si="33"/>
        <v>982</v>
      </c>
      <c r="AE121" s="16">
        <f t="shared" si="34"/>
        <v>491</v>
      </c>
      <c r="AF121" s="16">
        <f t="shared" si="35"/>
        <v>2947</v>
      </c>
      <c r="AH121" s="16">
        <f t="shared" si="45"/>
        <v>6117</v>
      </c>
      <c r="AI121" s="16">
        <f t="shared" si="46"/>
        <v>3054</v>
      </c>
      <c r="AJ121" s="16">
        <f t="shared" si="47"/>
        <v>18361</v>
      </c>
    </row>
    <row r="122" spans="11:36" ht="16.5" x14ac:dyDescent="0.2">
      <c r="K122" s="15">
        <v>119</v>
      </c>
      <c r="L122" s="15">
        <f t="shared" si="29"/>
        <v>6</v>
      </c>
      <c r="M122" s="16">
        <f t="shared" si="30"/>
        <v>1101006</v>
      </c>
      <c r="N122" s="31" t="s">
        <v>686</v>
      </c>
      <c r="O122" s="16">
        <f t="shared" si="31"/>
        <v>1</v>
      </c>
      <c r="P122" s="16">
        <f t="shared" si="32"/>
        <v>19</v>
      </c>
      <c r="Q122" s="16" t="s">
        <v>51</v>
      </c>
      <c r="R122" s="16">
        <f>ROUND(IF(O122=1,INDEX(新属性投放!$J$14:$J$33,卡牌属性!P122),INDEX(新属性投放!$J$41:$J$60,卡牌属性!P122))*INDEX($G$5:$G$42,L122)/SQRT(INDEX($I$5:$I$42,L122)),2)</f>
        <v>4544.2299999999996</v>
      </c>
      <c r="S122" s="31" t="s">
        <v>190</v>
      </c>
      <c r="T122" s="16">
        <f>ROUND(IF(O122=1,INDEX(新属性投放!$K$14:$K$33,卡牌属性!P122),INDEX(新属性投放!$K$41:$K$60,卡牌属性!P122))*INDEX($G$5:$G$42,L122),2)</f>
        <v>2257.16</v>
      </c>
      <c r="U122" s="31" t="s">
        <v>191</v>
      </c>
      <c r="V122" s="16">
        <f>ROUND(IF(O122=1,INDEX(新属性投放!$L$14:$L$33,卡牌属性!P122),INDEX(新属性投放!$L$41:$L$60,卡牌属性!P122))*INDEX($G$5:$G$42,L122)*SQRT(INDEX($I$5:$I$42,L122)),2)</f>
        <v>13678.68</v>
      </c>
      <c r="W122" s="31" t="s">
        <v>189</v>
      </c>
      <c r="X122" s="16">
        <f>ROUND(IF(O122=1,INDEX(新属性投放!$D$14:$D$33,卡牌属性!P122),INDEX(新属性投放!$D$41:$D$60,卡牌属性!P122))*INDEX($G$5:$G$42,L122)/SQRT(INDEX($I$5:$I$42,L122)),2)</f>
        <v>113.61</v>
      </c>
      <c r="Y122" s="31" t="s">
        <v>190</v>
      </c>
      <c r="Z122" s="16">
        <f>ROUND(IF(O122=1,INDEX(新属性投放!$E$14:$E$33,卡牌属性!P122),INDEX(新属性投放!$E$41:$E$60,卡牌属性!P122))*INDEX($G$5:$G$42,L122),2)</f>
        <v>56.8</v>
      </c>
      <c r="AA122" s="31" t="s">
        <v>191</v>
      </c>
      <c r="AB122" s="16">
        <f>ROUND(IF(O122=1,INDEX(新属性投放!$F$14:$F$33,卡牌属性!P122),INDEX(新属性投放!$F$41:$F$60,卡牌属性!P122))*INDEX($G$5:$G$42,L122)*SQRT(INDEX($I$5:$I$42,L122)),2)</f>
        <v>340.83</v>
      </c>
      <c r="AD122" s="16">
        <f t="shared" si="33"/>
        <v>1136</v>
      </c>
      <c r="AE122" s="16">
        <f t="shared" si="34"/>
        <v>568</v>
      </c>
      <c r="AF122" s="16">
        <f t="shared" si="35"/>
        <v>3408</v>
      </c>
      <c r="AH122" s="16">
        <f t="shared" si="45"/>
        <v>7253</v>
      </c>
      <c r="AI122" s="16">
        <f t="shared" si="46"/>
        <v>3622</v>
      </c>
      <c r="AJ122" s="16">
        <f t="shared" si="47"/>
        <v>21769</v>
      </c>
    </row>
    <row r="123" spans="11:36" ht="16.5" x14ac:dyDescent="0.2">
      <c r="K123" s="15">
        <v>120</v>
      </c>
      <c r="L123" s="15">
        <f t="shared" si="29"/>
        <v>6</v>
      </c>
      <c r="M123" s="16">
        <f t="shared" si="30"/>
        <v>1101006</v>
      </c>
      <c r="N123" s="31" t="s">
        <v>686</v>
      </c>
      <c r="O123" s="16">
        <f t="shared" si="31"/>
        <v>1</v>
      </c>
      <c r="P123" s="16">
        <f t="shared" si="32"/>
        <v>20</v>
      </c>
      <c r="Q123" s="16" t="s">
        <v>51</v>
      </c>
      <c r="R123" s="16">
        <f>ROUND(IF(O123=1,INDEX(新属性投放!$J$14:$J$33,卡牌属性!P123),INDEX(新属性投放!$J$41:$J$60,卡牌属性!P123))*INDEX($G$5:$G$42,L123)/SQRT(INDEX($I$5:$I$42,L123)),2)</f>
        <v>5253.72</v>
      </c>
      <c r="S123" s="31" t="s">
        <v>190</v>
      </c>
      <c r="T123" s="16">
        <f>ROUND(IF(O123=1,INDEX(新属性投放!$K$14:$K$33,卡牌属性!P123),INDEX(新属性投放!$K$41:$K$60,卡牌属性!P123))*INDEX($G$5:$G$42,L123),2)</f>
        <v>2612.48</v>
      </c>
      <c r="U123" s="31" t="s">
        <v>191</v>
      </c>
      <c r="V123" s="16">
        <f>ROUND(IF(O123=1,INDEX(新属性投放!$L$14:$L$33,卡牌属性!P123),INDEX(新属性投放!$L$41:$L$60,卡牌属性!P123))*INDEX($G$5:$G$42,L123)*SQRT(INDEX($I$5:$I$42,L123)),2)</f>
        <v>15807.15</v>
      </c>
      <c r="W123" s="31" t="s">
        <v>189</v>
      </c>
      <c r="X123" s="16">
        <f>ROUND(IF(O123=1,INDEX(新属性投放!$D$14:$D$33,卡牌属性!P123),INDEX(新属性投放!$D$41:$D$60,卡牌属性!P123))*INDEX($G$5:$G$42,L123)/SQRT(INDEX($I$5:$I$42,L123)),2)</f>
        <v>131.34</v>
      </c>
      <c r="Y123" s="31" t="s">
        <v>190</v>
      </c>
      <c r="Z123" s="16">
        <f>ROUND(IF(O123=1,INDEX(新属性投放!$E$14:$E$33,卡牌属性!P123),INDEX(新属性投放!$E$41:$E$60,卡牌属性!P123))*INDEX($G$5:$G$42,L123),2)</f>
        <v>65.67</v>
      </c>
      <c r="AA123" s="31" t="s">
        <v>191</v>
      </c>
      <c r="AB123" s="16">
        <f>ROUND(IF(O123=1,INDEX(新属性投放!$F$14:$F$33,卡牌属性!P123),INDEX(新属性投放!$F$41:$F$60,卡牌属性!P123))*INDEX($G$5:$G$42,L123)*SQRT(INDEX($I$5:$I$42,L123)),2)</f>
        <v>394.02</v>
      </c>
      <c r="AD123" s="16">
        <f t="shared" si="33"/>
        <v>1313</v>
      </c>
      <c r="AE123" s="16">
        <f t="shared" si="34"/>
        <v>656</v>
      </c>
      <c r="AF123" s="16">
        <f t="shared" si="35"/>
        <v>3940</v>
      </c>
      <c r="AH123" s="16">
        <f t="shared" si="45"/>
        <v>8566</v>
      </c>
      <c r="AI123" s="16">
        <f t="shared" si="46"/>
        <v>4278</v>
      </c>
      <c r="AJ123" s="16">
        <f t="shared" si="47"/>
        <v>25709</v>
      </c>
    </row>
    <row r="124" spans="11:36" ht="16.5" x14ac:dyDescent="0.2">
      <c r="K124" s="15">
        <v>121</v>
      </c>
      <c r="L124" s="15">
        <f t="shared" si="29"/>
        <v>7</v>
      </c>
      <c r="M124" s="16">
        <f t="shared" si="30"/>
        <v>1101007</v>
      </c>
      <c r="N124" s="31" t="s">
        <v>686</v>
      </c>
      <c r="O124" s="16">
        <f t="shared" si="31"/>
        <v>1</v>
      </c>
      <c r="P124" s="16">
        <f t="shared" si="32"/>
        <v>1</v>
      </c>
      <c r="Q124" s="16" t="s">
        <v>51</v>
      </c>
      <c r="R124" s="16">
        <f>ROUND(IF(O124=1,INDEX(新属性投放!$J$14:$J$33,卡牌属性!P124),INDEX(新属性投放!$J$41:$J$60,卡牌属性!P124))*INDEX($G$5:$G$42,L124)/SQRT(INDEX($I$5:$I$42,L124)),2)</f>
        <v>26</v>
      </c>
      <c r="S124" s="31" t="s">
        <v>190</v>
      </c>
      <c r="T124" s="16">
        <f>ROUND(IF(O124=1,INDEX(新属性投放!$K$14:$K$33,卡牌属性!P124),INDEX(新属性投放!$K$41:$K$60,卡牌属性!P124))*INDEX($G$5:$G$42,L124),2)</f>
        <v>0</v>
      </c>
      <c r="U124" s="31" t="s">
        <v>191</v>
      </c>
      <c r="V124" s="16">
        <f>ROUND(IF(O124=1,INDEX(新属性投放!$L$14:$L$33,卡牌属性!P124),INDEX(新属性投放!$L$41:$L$60,卡牌属性!P124))*INDEX($G$5:$G$42,L124)*SQRT(INDEX($I$5:$I$42,L124)),2)</f>
        <v>130</v>
      </c>
      <c r="W124" s="31" t="s">
        <v>189</v>
      </c>
      <c r="X124" s="16">
        <f>ROUND(IF(O124=1,INDEX(新属性投放!$D$14:$D$33,卡牌属性!P124),INDEX(新属性投放!$D$41:$D$60,卡牌属性!P124))*INDEX($G$5:$G$42,L124)/SQRT(INDEX($I$5:$I$42,L124)),2)</f>
        <v>3.9</v>
      </c>
      <c r="Y124" s="31" t="s">
        <v>190</v>
      </c>
      <c r="Z124" s="16">
        <f>ROUND(IF(O124=1,INDEX(新属性投放!$E$14:$E$33,卡牌属性!P124),INDEX(新属性投放!$E$41:$E$60,卡牌属性!P124))*INDEX($G$5:$G$42,L124),2)</f>
        <v>1.95</v>
      </c>
      <c r="AA124" s="31" t="s">
        <v>191</v>
      </c>
      <c r="AB124" s="16">
        <f>ROUND(IF(O124=1,INDEX(新属性投放!$F$14:$F$33,卡牌属性!P124),INDEX(新属性投放!$F$41:$F$60,卡牌属性!P124))*INDEX($G$5:$G$42,L124)*SQRT(INDEX($I$5:$I$42,L124)),2)</f>
        <v>11.7</v>
      </c>
      <c r="AD124" s="16">
        <f t="shared" si="33"/>
        <v>39</v>
      </c>
      <c r="AE124" s="16">
        <f t="shared" si="34"/>
        <v>19</v>
      </c>
      <c r="AF124" s="16">
        <f t="shared" si="35"/>
        <v>117</v>
      </c>
      <c r="AH124" s="16">
        <f t="shared" si="45"/>
        <v>8605</v>
      </c>
      <c r="AI124" s="16">
        <f t="shared" si="46"/>
        <v>4297</v>
      </c>
      <c r="AJ124" s="16">
        <f t="shared" si="47"/>
        <v>25826</v>
      </c>
    </row>
    <row r="125" spans="11:36" ht="16.5" x14ac:dyDescent="0.2">
      <c r="K125" s="15">
        <v>122</v>
      </c>
      <c r="L125" s="15">
        <f t="shared" si="29"/>
        <v>7</v>
      </c>
      <c r="M125" s="16">
        <f t="shared" si="30"/>
        <v>1101007</v>
      </c>
      <c r="N125" s="31" t="s">
        <v>686</v>
      </c>
      <c r="O125" s="16">
        <f t="shared" si="31"/>
        <v>1</v>
      </c>
      <c r="P125" s="16">
        <f t="shared" si="32"/>
        <v>2</v>
      </c>
      <c r="Q125" s="16" t="s">
        <v>51</v>
      </c>
      <c r="R125" s="16">
        <f>ROUND(IF(O125=1,INDEX(新属性投放!$J$14:$J$33,卡牌属性!P125),INDEX(新属性投放!$J$41:$J$60,卡牌属性!P125))*INDEX($G$5:$G$42,L125)/SQRT(INDEX($I$5:$I$42,L125)),2)</f>
        <v>93.6</v>
      </c>
      <c r="S125" s="31" t="s">
        <v>190</v>
      </c>
      <c r="T125" s="16">
        <f>ROUND(IF(O125=1,INDEX(新属性投放!$K$14:$K$33,卡牌属性!P125),INDEX(新属性投放!$K$41:$K$60,卡牌属性!P125))*INDEX($G$5:$G$42,L125),2)</f>
        <v>27.3</v>
      </c>
      <c r="U125" s="31" t="s">
        <v>191</v>
      </c>
      <c r="V125" s="16">
        <f>ROUND(IF(O125=1,INDEX(新属性投放!$L$14:$L$33,卡牌属性!P125),INDEX(新属性投放!$L$41:$L$60,卡牌属性!P125))*INDEX($G$5:$G$42,L125)*SQRT(INDEX($I$5:$I$42,L125)),2)</f>
        <v>332.8</v>
      </c>
      <c r="W125" s="31" t="s">
        <v>189</v>
      </c>
      <c r="X125" s="16">
        <f>ROUND(IF(O125=1,INDEX(新属性投放!$D$14:$D$33,卡牌属性!P125),INDEX(新属性投放!$D$41:$D$60,卡牌属性!P125))*INDEX($G$5:$G$42,L125)/SQRT(INDEX($I$5:$I$42,L125)),2)</f>
        <v>5.2</v>
      </c>
      <c r="Y125" s="31" t="s">
        <v>190</v>
      </c>
      <c r="Z125" s="16">
        <f>ROUND(IF(O125=1,INDEX(新属性投放!$E$14:$E$33,卡牌属性!P125),INDEX(新属性投放!$E$41:$E$60,卡牌属性!P125))*INDEX($G$5:$G$42,L125),2)</f>
        <v>2.6</v>
      </c>
      <c r="AA125" s="31" t="s">
        <v>191</v>
      </c>
      <c r="AB125" s="16">
        <f>ROUND(IF(O125=1,INDEX(新属性投放!$F$14:$F$33,卡牌属性!P125),INDEX(新属性投放!$F$41:$F$60,卡牌属性!P125))*INDEX($G$5:$G$42,L125)*SQRT(INDEX($I$5:$I$42,L125)),2)</f>
        <v>15.6</v>
      </c>
      <c r="AD125" s="16">
        <f t="shared" si="33"/>
        <v>52</v>
      </c>
      <c r="AE125" s="16">
        <f t="shared" si="34"/>
        <v>26</v>
      </c>
      <c r="AF125" s="16">
        <f t="shared" si="35"/>
        <v>156</v>
      </c>
      <c r="AH125" s="16">
        <f t="shared" si="45"/>
        <v>8657</v>
      </c>
      <c r="AI125" s="16">
        <f t="shared" si="46"/>
        <v>4323</v>
      </c>
      <c r="AJ125" s="16">
        <f t="shared" si="47"/>
        <v>25982</v>
      </c>
    </row>
    <row r="126" spans="11:36" ht="16.5" x14ac:dyDescent="0.2">
      <c r="K126" s="15">
        <v>123</v>
      </c>
      <c r="L126" s="15">
        <f t="shared" si="29"/>
        <v>7</v>
      </c>
      <c r="M126" s="16">
        <f t="shared" si="30"/>
        <v>1101007</v>
      </c>
      <c r="N126" s="31" t="s">
        <v>686</v>
      </c>
      <c r="O126" s="16">
        <f t="shared" si="31"/>
        <v>1</v>
      </c>
      <c r="P126" s="16">
        <f t="shared" si="32"/>
        <v>3</v>
      </c>
      <c r="Q126" s="16" t="s">
        <v>51</v>
      </c>
      <c r="R126" s="16">
        <f>ROUND(IF(O126=1,INDEX(新属性投放!$J$14:$J$33,卡牌属性!P126),INDEX(新属性投放!$J$41:$J$60,卡牌属性!P126))*INDEX($G$5:$G$42,L126)/SQRT(INDEX($I$5:$I$42,L126)),2)</f>
        <v>191.1</v>
      </c>
      <c r="S126" s="31" t="s">
        <v>190</v>
      </c>
      <c r="T126" s="16">
        <f>ROUND(IF(O126=1,INDEX(新属性投放!$K$14:$K$33,卡牌属性!P126),INDEX(新属性投放!$K$41:$K$60,卡牌属性!P126))*INDEX($G$5:$G$42,L126),2)</f>
        <v>76.7</v>
      </c>
      <c r="U126" s="31" t="s">
        <v>191</v>
      </c>
      <c r="V126" s="16">
        <f>ROUND(IF(O126=1,INDEX(新属性投放!$L$14:$L$33,卡牌属性!P126),INDEX(新属性投放!$L$41:$L$60,卡牌属性!P126))*INDEX($G$5:$G$42,L126)*SQRT(INDEX($I$5:$I$42,L126)),2)</f>
        <v>625.29999999999995</v>
      </c>
      <c r="W126" s="31" t="s">
        <v>189</v>
      </c>
      <c r="X126" s="16">
        <f>ROUND(IF(O126=1,INDEX(新属性投放!$D$14:$D$33,卡牌属性!P126),INDEX(新属性投放!$D$41:$D$60,卡牌属性!P126))*INDEX($G$5:$G$42,L126)/SQRT(INDEX($I$5:$I$42,L126)),2)</f>
        <v>7.84</v>
      </c>
      <c r="Y126" s="31" t="s">
        <v>190</v>
      </c>
      <c r="Z126" s="16">
        <f>ROUND(IF(O126=1,INDEX(新属性投放!$E$14:$E$33,卡牌属性!P126),INDEX(新属性投放!$E$41:$E$60,卡牌属性!P126))*INDEX($G$5:$G$42,L126),2)</f>
        <v>3.92</v>
      </c>
      <c r="AA126" s="31" t="s">
        <v>191</v>
      </c>
      <c r="AB126" s="16">
        <f>ROUND(IF(O126=1,INDEX(新属性投放!$F$14:$F$33,卡牌属性!P126),INDEX(新属性投放!$F$41:$F$60,卡牌属性!P126))*INDEX($G$5:$G$42,L126)*SQRT(INDEX($I$5:$I$42,L126)),2)</f>
        <v>23.52</v>
      </c>
      <c r="AD126" s="16">
        <f t="shared" si="33"/>
        <v>78</v>
      </c>
      <c r="AE126" s="16">
        <f t="shared" si="34"/>
        <v>39</v>
      </c>
      <c r="AF126" s="16">
        <f t="shared" si="35"/>
        <v>235</v>
      </c>
      <c r="AH126" s="16">
        <f t="shared" si="45"/>
        <v>8735</v>
      </c>
      <c r="AI126" s="16">
        <f t="shared" si="46"/>
        <v>4362</v>
      </c>
      <c r="AJ126" s="16">
        <f t="shared" si="47"/>
        <v>26217</v>
      </c>
    </row>
    <row r="127" spans="11:36" ht="16.5" x14ac:dyDescent="0.2">
      <c r="K127" s="15">
        <v>124</v>
      </c>
      <c r="L127" s="15">
        <f t="shared" si="29"/>
        <v>7</v>
      </c>
      <c r="M127" s="16">
        <f t="shared" si="30"/>
        <v>1101007</v>
      </c>
      <c r="N127" s="31" t="s">
        <v>686</v>
      </c>
      <c r="O127" s="16">
        <f t="shared" si="31"/>
        <v>1</v>
      </c>
      <c r="P127" s="16">
        <f t="shared" si="32"/>
        <v>4</v>
      </c>
      <c r="Q127" s="16" t="s">
        <v>51</v>
      </c>
      <c r="R127" s="16">
        <f>ROUND(IF(O127=1,INDEX(新属性投放!$J$14:$J$33,卡牌属性!P127),INDEX(新属性投放!$J$41:$J$60,卡牌属性!P127))*INDEX($G$5:$G$42,L127)/SQRT(INDEX($I$5:$I$42,L127)),2)</f>
        <v>288.99</v>
      </c>
      <c r="S127" s="31" t="s">
        <v>190</v>
      </c>
      <c r="T127" s="16">
        <f>ROUND(IF(O127=1,INDEX(新属性投放!$K$14:$K$33,卡牌属性!P127),INDEX(新属性投放!$K$41:$K$60,卡牌属性!P127))*INDEX($G$5:$G$42,L127),2)</f>
        <v>126.3</v>
      </c>
      <c r="U127" s="31" t="s">
        <v>191</v>
      </c>
      <c r="V127" s="16">
        <f>ROUND(IF(O127=1,INDEX(新属性投放!$L$14:$L$33,卡牌属性!P127),INDEX(新属性投放!$L$41:$L$60,卡牌属性!P127))*INDEX($G$5:$G$42,L127)*SQRT(INDEX($I$5:$I$42,L127)),2)</f>
        <v>918.97</v>
      </c>
      <c r="W127" s="31" t="s">
        <v>189</v>
      </c>
      <c r="X127" s="16">
        <f>ROUND(IF(O127=1,INDEX(新属性投放!$D$14:$D$33,卡牌属性!P127),INDEX(新属性投放!$D$41:$D$60,卡牌属性!P127))*INDEX($G$5:$G$42,L127)/SQRT(INDEX($I$5:$I$42,L127)),2)</f>
        <v>10.4</v>
      </c>
      <c r="Y127" s="31" t="s">
        <v>190</v>
      </c>
      <c r="Z127" s="16">
        <f>ROUND(IF(O127=1,INDEX(新属性投放!$E$14:$E$33,卡牌属性!P127),INDEX(新属性投放!$E$41:$E$60,卡牌属性!P127))*INDEX($G$5:$G$42,L127),2)</f>
        <v>5.2</v>
      </c>
      <c r="AA127" s="31" t="s">
        <v>191</v>
      </c>
      <c r="AB127" s="16">
        <f>ROUND(IF(O127=1,INDEX(新属性投放!$F$14:$F$33,卡牌属性!P127),INDEX(新属性投放!$F$41:$F$60,卡牌属性!P127))*INDEX($G$5:$G$42,L127)*SQRT(INDEX($I$5:$I$42,L127)),2)</f>
        <v>31.2</v>
      </c>
      <c r="AD127" s="16">
        <f t="shared" si="33"/>
        <v>104</v>
      </c>
      <c r="AE127" s="16">
        <f t="shared" si="34"/>
        <v>52</v>
      </c>
      <c r="AF127" s="16">
        <f t="shared" si="35"/>
        <v>312</v>
      </c>
      <c r="AH127" s="16">
        <f t="shared" si="45"/>
        <v>8839</v>
      </c>
      <c r="AI127" s="16">
        <f t="shared" si="46"/>
        <v>4414</v>
      </c>
      <c r="AJ127" s="16">
        <f t="shared" si="47"/>
        <v>26529</v>
      </c>
    </row>
    <row r="128" spans="11:36" ht="16.5" x14ac:dyDescent="0.2">
      <c r="K128" s="15">
        <v>125</v>
      </c>
      <c r="L128" s="15">
        <f t="shared" si="29"/>
        <v>7</v>
      </c>
      <c r="M128" s="16">
        <f t="shared" si="30"/>
        <v>1101007</v>
      </c>
      <c r="N128" s="31" t="s">
        <v>686</v>
      </c>
      <c r="O128" s="16">
        <f t="shared" si="31"/>
        <v>1</v>
      </c>
      <c r="P128" s="16">
        <f t="shared" si="32"/>
        <v>5</v>
      </c>
      <c r="Q128" s="16" t="s">
        <v>51</v>
      </c>
      <c r="R128" s="16">
        <f>ROUND(IF(O128=1,INDEX(新属性投放!$J$14:$J$33,卡牌属性!P128),INDEX(新属性投放!$J$41:$J$60,卡牌属性!P128))*INDEX($G$5:$G$42,L128)/SQRT(INDEX($I$5:$I$42,L128)),2)</f>
        <v>418.99</v>
      </c>
      <c r="S128" s="31" t="s">
        <v>190</v>
      </c>
      <c r="T128" s="16">
        <f>ROUND(IF(O128=1,INDEX(新属性投放!$K$14:$K$33,卡牌属性!P128),INDEX(新属性投放!$K$41:$K$60,卡牌属性!P128))*INDEX($G$5:$G$42,L128),2)</f>
        <v>191.3</v>
      </c>
      <c r="U128" s="31" t="s">
        <v>191</v>
      </c>
      <c r="V128" s="16">
        <f>ROUND(IF(O128=1,INDEX(新属性投放!$L$14:$L$33,卡牌属性!P128),INDEX(新属性投放!$L$41:$L$60,卡牌属性!P128))*INDEX($G$5:$G$42,L128)*SQRT(INDEX($I$5:$I$42,L128)),2)</f>
        <v>1308.97</v>
      </c>
      <c r="W128" s="31" t="s">
        <v>189</v>
      </c>
      <c r="X128" s="16">
        <f>ROUND(IF(O128=1,INDEX(新属性投放!$D$14:$D$33,卡牌属性!P128),INDEX(新属性投放!$D$41:$D$60,卡牌属性!P128))*INDEX($G$5:$G$42,L128)/SQRT(INDEX($I$5:$I$42,L128)),2)</f>
        <v>13.03</v>
      </c>
      <c r="Y128" s="31" t="s">
        <v>190</v>
      </c>
      <c r="Z128" s="16">
        <f>ROUND(IF(O128=1,INDEX(新属性投放!$E$14:$E$33,卡牌属性!P128),INDEX(新属性投放!$E$41:$E$60,卡牌属性!P128))*INDEX($G$5:$G$42,L128),2)</f>
        <v>6.51</v>
      </c>
      <c r="AA128" s="31" t="s">
        <v>191</v>
      </c>
      <c r="AB128" s="16">
        <f>ROUND(IF(O128=1,INDEX(新属性投放!$F$14:$F$33,卡牌属性!P128),INDEX(新属性投放!$F$41:$F$60,卡牌属性!P128))*INDEX($G$5:$G$42,L128)*SQRT(INDEX($I$5:$I$42,L128)),2)</f>
        <v>39.08</v>
      </c>
      <c r="AD128" s="16">
        <f t="shared" si="33"/>
        <v>130</v>
      </c>
      <c r="AE128" s="16">
        <f t="shared" si="34"/>
        <v>65</v>
      </c>
      <c r="AF128" s="16">
        <f t="shared" si="35"/>
        <v>390</v>
      </c>
      <c r="AH128" s="16">
        <f t="shared" si="45"/>
        <v>8969</v>
      </c>
      <c r="AI128" s="16">
        <f t="shared" si="46"/>
        <v>4479</v>
      </c>
      <c r="AJ128" s="16">
        <f t="shared" si="47"/>
        <v>26919</v>
      </c>
    </row>
    <row r="129" spans="11:36" ht="16.5" x14ac:dyDescent="0.2">
      <c r="K129" s="15">
        <v>126</v>
      </c>
      <c r="L129" s="15">
        <f t="shared" si="29"/>
        <v>7</v>
      </c>
      <c r="M129" s="16">
        <f t="shared" si="30"/>
        <v>1101007</v>
      </c>
      <c r="N129" s="31" t="s">
        <v>686</v>
      </c>
      <c r="O129" s="16">
        <f t="shared" si="31"/>
        <v>1</v>
      </c>
      <c r="P129" s="16">
        <f t="shared" si="32"/>
        <v>6</v>
      </c>
      <c r="Q129" s="16" t="s">
        <v>51</v>
      </c>
      <c r="R129" s="16">
        <f>ROUND(IF(O129=1,INDEX(新属性投放!$J$14:$J$33,卡牌属性!P129),INDEX(新属性投放!$J$41:$J$60,卡牌属性!P129))*INDEX($G$5:$G$42,L129)/SQRT(INDEX($I$5:$I$42,L129)),2)</f>
        <v>581.75</v>
      </c>
      <c r="S129" s="31" t="s">
        <v>190</v>
      </c>
      <c r="T129" s="16">
        <f>ROUND(IF(O129=1,INDEX(新属性投放!$K$14:$K$33,卡牌属性!P129),INDEX(新属性投放!$K$41:$K$60,卡牌属性!P129))*INDEX($G$5:$G$42,L129),2)</f>
        <v>273.33</v>
      </c>
      <c r="U129" s="31" t="s">
        <v>191</v>
      </c>
      <c r="V129" s="16">
        <f>ROUND(IF(O129=1,INDEX(新属性投放!$L$14:$L$33,卡牌属性!P129),INDEX(新属性投放!$L$41:$L$60,卡牌属性!P129))*INDEX($G$5:$G$42,L129)*SQRT(INDEX($I$5:$I$42,L129)),2)</f>
        <v>1797.25</v>
      </c>
      <c r="W129" s="31" t="s">
        <v>189</v>
      </c>
      <c r="X129" s="16">
        <f>ROUND(IF(O129=1,INDEX(新属性投放!$D$14:$D$33,卡牌属性!P129),INDEX(新属性投放!$D$41:$D$60,卡牌属性!P129))*INDEX($G$5:$G$42,L129)/SQRT(INDEX($I$5:$I$42,L129)),2)</f>
        <v>16.29</v>
      </c>
      <c r="Y129" s="31" t="s">
        <v>190</v>
      </c>
      <c r="Z129" s="16">
        <f>ROUND(IF(O129=1,INDEX(新属性投放!$E$14:$E$33,卡牌属性!P129),INDEX(新属性投放!$E$41:$E$60,卡牌属性!P129))*INDEX($G$5:$G$42,L129),2)</f>
        <v>8.14</v>
      </c>
      <c r="AA129" s="31" t="s">
        <v>191</v>
      </c>
      <c r="AB129" s="16">
        <f>ROUND(IF(O129=1,INDEX(新属性投放!$F$14:$F$33,卡牌属性!P129),INDEX(新属性投放!$F$41:$F$60,卡牌属性!P129))*INDEX($G$5:$G$42,L129)*SQRT(INDEX($I$5:$I$42,L129)),2)</f>
        <v>48.87</v>
      </c>
      <c r="AD129" s="16">
        <f t="shared" si="33"/>
        <v>162</v>
      </c>
      <c r="AE129" s="16">
        <f t="shared" si="34"/>
        <v>81</v>
      </c>
      <c r="AF129" s="16">
        <f t="shared" si="35"/>
        <v>488</v>
      </c>
      <c r="AH129" s="16">
        <f t="shared" si="45"/>
        <v>9131</v>
      </c>
      <c r="AI129" s="16">
        <f t="shared" si="46"/>
        <v>4560</v>
      </c>
      <c r="AJ129" s="16">
        <f t="shared" si="47"/>
        <v>27407</v>
      </c>
    </row>
    <row r="130" spans="11:36" ht="16.5" x14ac:dyDescent="0.2">
      <c r="K130" s="15">
        <v>127</v>
      </c>
      <c r="L130" s="15">
        <f t="shared" si="29"/>
        <v>7</v>
      </c>
      <c r="M130" s="16">
        <f t="shared" si="30"/>
        <v>1101007</v>
      </c>
      <c r="N130" s="31" t="s">
        <v>686</v>
      </c>
      <c r="O130" s="16">
        <f t="shared" si="31"/>
        <v>1</v>
      </c>
      <c r="P130" s="16">
        <f t="shared" si="32"/>
        <v>7</v>
      </c>
      <c r="Q130" s="16" t="s">
        <v>51</v>
      </c>
      <c r="R130" s="16">
        <f>ROUND(IF(O130=1,INDEX(新属性投放!$J$14:$J$33,卡牌属性!P130),INDEX(新属性投放!$J$41:$J$60,卡牌属性!P130))*INDEX($G$5:$G$42,L130)/SQRT(INDEX($I$5:$I$42,L130)),2)</f>
        <v>784.94</v>
      </c>
      <c r="S130" s="31" t="s">
        <v>190</v>
      </c>
      <c r="T130" s="16">
        <f>ROUND(IF(O130=1,INDEX(新属性投放!$K$14:$K$33,卡牌属性!P130),INDEX(新属性投放!$K$41:$K$60,卡牌属性!P130))*INDEX($G$5:$G$42,L130),2)</f>
        <v>375.57</v>
      </c>
      <c r="U130" s="31" t="s">
        <v>191</v>
      </c>
      <c r="V130" s="16">
        <f>ROUND(IF(O130=1,INDEX(新属性投放!$L$14:$L$33,卡牌属性!P130),INDEX(新属性投放!$L$41:$L$60,卡牌属性!P130))*INDEX($G$5:$G$42,L130)*SQRT(INDEX($I$5:$I$42,L130)),2)</f>
        <v>2406.8200000000002</v>
      </c>
      <c r="W130" s="31" t="s">
        <v>189</v>
      </c>
      <c r="X130" s="16">
        <f>ROUND(IF(O130=1,INDEX(新属性投放!$D$14:$D$33,卡牌属性!P130),INDEX(新属性投放!$D$41:$D$60,卡牌属性!P130))*INDEX($G$5:$G$42,L130)/SQRT(INDEX($I$5:$I$42,L130)),2)</f>
        <v>20.41</v>
      </c>
      <c r="Y130" s="31" t="s">
        <v>190</v>
      </c>
      <c r="Z130" s="16">
        <f>ROUND(IF(O130=1,INDEX(新属性投放!$E$14:$E$33,卡牌属性!P130),INDEX(新属性投放!$E$41:$E$60,卡牌属性!P130))*INDEX($G$5:$G$42,L130),2)</f>
        <v>10.210000000000001</v>
      </c>
      <c r="AA130" s="31" t="s">
        <v>191</v>
      </c>
      <c r="AB130" s="16">
        <f>ROUND(IF(O130=1,INDEX(新属性投放!$F$14:$F$33,卡牌属性!P130),INDEX(新属性投放!$F$41:$F$60,卡牌属性!P130))*INDEX($G$5:$G$42,L130)*SQRT(INDEX($I$5:$I$42,L130)),2)</f>
        <v>61.23</v>
      </c>
      <c r="AD130" s="16">
        <f t="shared" si="33"/>
        <v>204</v>
      </c>
      <c r="AE130" s="16">
        <f t="shared" si="34"/>
        <v>102</v>
      </c>
      <c r="AF130" s="16">
        <f t="shared" si="35"/>
        <v>612</v>
      </c>
      <c r="AH130" s="16">
        <f t="shared" ref="AH130" si="48">AD130</f>
        <v>204</v>
      </c>
      <c r="AI130" s="16">
        <f t="shared" ref="AI130" si="49">AE130</f>
        <v>102</v>
      </c>
      <c r="AJ130" s="16">
        <f t="shared" ref="AJ130" si="50">AF130</f>
        <v>612</v>
      </c>
    </row>
    <row r="131" spans="11:36" ht="16.5" x14ac:dyDescent="0.2">
      <c r="K131" s="15">
        <v>128</v>
      </c>
      <c r="L131" s="15">
        <f t="shared" si="29"/>
        <v>7</v>
      </c>
      <c r="M131" s="16">
        <f t="shared" si="30"/>
        <v>1101007</v>
      </c>
      <c r="N131" s="31" t="s">
        <v>686</v>
      </c>
      <c r="O131" s="16">
        <f t="shared" si="31"/>
        <v>1</v>
      </c>
      <c r="P131" s="16">
        <f t="shared" si="32"/>
        <v>8</v>
      </c>
      <c r="Q131" s="16" t="s">
        <v>51</v>
      </c>
      <c r="R131" s="16">
        <f>ROUND(IF(O131=1,INDEX(新属性投放!$J$14:$J$33,卡牌属性!P131),INDEX(新属性投放!$J$41:$J$60,卡牌属性!P131))*INDEX($G$5:$G$42,L131)/SQRT(INDEX($I$5:$I$42,L131)),2)</f>
        <v>1039.74</v>
      </c>
      <c r="S131" s="31" t="s">
        <v>190</v>
      </c>
      <c r="T131" s="16">
        <f>ROUND(IF(O131=1,INDEX(新属性投放!$K$14:$K$33,卡牌属性!P131),INDEX(新属性投放!$K$41:$K$60,卡牌属性!P131))*INDEX($G$5:$G$42,L131),2)</f>
        <v>503.62</v>
      </c>
      <c r="U131" s="31" t="s">
        <v>191</v>
      </c>
      <c r="V131" s="16">
        <f>ROUND(IF(O131=1,INDEX(新属性投放!$L$14:$L$33,卡牌属性!P131),INDEX(新属性投放!$L$41:$L$60,卡牌属性!P131))*INDEX($G$5:$G$42,L131)*SQRT(INDEX($I$5:$I$42,L131)),2)</f>
        <v>3171.22</v>
      </c>
      <c r="W131" s="31" t="s">
        <v>189</v>
      </c>
      <c r="X131" s="16">
        <f>ROUND(IF(O131=1,INDEX(新属性投放!$D$14:$D$33,卡牌属性!P131),INDEX(新属性投放!$D$41:$D$60,卡牌属性!P131))*INDEX($G$5:$G$42,L131)/SQRT(INDEX($I$5:$I$42,L131)),2)</f>
        <v>26</v>
      </c>
      <c r="Y131" s="31" t="s">
        <v>190</v>
      </c>
      <c r="Z131" s="16">
        <f>ROUND(IF(O131=1,INDEX(新属性投放!$E$14:$E$33,卡牌属性!P131),INDEX(新属性投放!$E$41:$E$60,卡牌属性!P131))*INDEX($G$5:$G$42,L131),2)</f>
        <v>13</v>
      </c>
      <c r="AA131" s="31" t="s">
        <v>191</v>
      </c>
      <c r="AB131" s="16">
        <f>ROUND(IF(O131=1,INDEX(新属性投放!$F$14:$F$33,卡牌属性!P131),INDEX(新属性投放!$F$41:$F$60,卡牌属性!P131))*INDEX($G$5:$G$42,L131)*SQRT(INDEX($I$5:$I$42,L131)),2)</f>
        <v>78</v>
      </c>
      <c r="AD131" s="16">
        <f t="shared" si="33"/>
        <v>260</v>
      </c>
      <c r="AE131" s="16">
        <f t="shared" si="34"/>
        <v>130</v>
      </c>
      <c r="AF131" s="16">
        <f t="shared" si="35"/>
        <v>780</v>
      </c>
      <c r="AH131" s="16">
        <f t="shared" ref="AH131:AH150" si="51">AH130+AD131</f>
        <v>464</v>
      </c>
      <c r="AI131" s="16">
        <f t="shared" ref="AI131:AI150" si="52">AI130+AE131</f>
        <v>232</v>
      </c>
      <c r="AJ131" s="16">
        <f t="shared" ref="AJ131:AJ150" si="53">AJ130+AF131</f>
        <v>1392</v>
      </c>
    </row>
    <row r="132" spans="11:36" ht="16.5" x14ac:dyDescent="0.2">
      <c r="K132" s="15">
        <v>129</v>
      </c>
      <c r="L132" s="15">
        <f t="shared" si="29"/>
        <v>7</v>
      </c>
      <c r="M132" s="16">
        <f t="shared" si="30"/>
        <v>1101007</v>
      </c>
      <c r="N132" s="31" t="s">
        <v>686</v>
      </c>
      <c r="O132" s="16">
        <f t="shared" si="31"/>
        <v>1</v>
      </c>
      <c r="P132" s="16">
        <f t="shared" si="32"/>
        <v>9</v>
      </c>
      <c r="Q132" s="16" t="s">
        <v>51</v>
      </c>
      <c r="R132" s="16">
        <f>ROUND(IF(O132=1,INDEX(新属性投放!$J$14:$J$33,卡牌属性!P132),INDEX(新属性投放!$J$41:$J$60,卡牌属性!P132))*INDEX($G$5:$G$42,L132)/SQRT(INDEX($I$5:$I$42,L132)),2)</f>
        <v>1202.24</v>
      </c>
      <c r="S132" s="31" t="s">
        <v>190</v>
      </c>
      <c r="T132" s="16">
        <f>ROUND(IF(O132=1,INDEX(新属性投放!$K$14:$K$33,卡牌属性!P132),INDEX(新属性投放!$K$41:$K$60,卡牌属性!P132))*INDEX($G$5:$G$42,L132),2)</f>
        <v>585.52</v>
      </c>
      <c r="U132" s="31" t="s">
        <v>191</v>
      </c>
      <c r="V132" s="16">
        <f>ROUND(IF(O132=1,INDEX(新属性投放!$L$14:$L$33,卡牌属性!P132),INDEX(新属性投放!$L$41:$L$60,卡牌属性!P132))*INDEX($G$5:$G$42,L132)*SQRT(INDEX($I$5:$I$42,L132)),2)</f>
        <v>3658.72</v>
      </c>
      <c r="W132" s="31" t="s">
        <v>189</v>
      </c>
      <c r="X132" s="16">
        <f>ROUND(IF(O132=1,INDEX(新属性投放!$D$14:$D$33,卡牌属性!P132),INDEX(新属性投放!$D$41:$D$60,卡牌属性!P132))*INDEX($G$5:$G$42,L132)/SQRT(INDEX($I$5:$I$42,L132)),2)</f>
        <v>30.06</v>
      </c>
      <c r="Y132" s="31" t="s">
        <v>190</v>
      </c>
      <c r="Z132" s="16">
        <f>ROUND(IF(O132=1,INDEX(新属性投放!$E$14:$E$33,卡牌属性!P132),INDEX(新属性投放!$E$41:$E$60,卡牌属性!P132))*INDEX($G$5:$G$42,L132),2)</f>
        <v>15.03</v>
      </c>
      <c r="AA132" s="31" t="s">
        <v>191</v>
      </c>
      <c r="AB132" s="16">
        <f>ROUND(IF(O132=1,INDEX(新属性投放!$F$14:$F$33,卡牌属性!P132),INDEX(新属性投放!$F$41:$F$60,卡牌属性!P132))*INDEX($G$5:$G$42,L132)*SQRT(INDEX($I$5:$I$42,L132)),2)</f>
        <v>90.17</v>
      </c>
      <c r="AD132" s="16">
        <f t="shared" si="33"/>
        <v>300</v>
      </c>
      <c r="AE132" s="16">
        <f t="shared" si="34"/>
        <v>150</v>
      </c>
      <c r="AF132" s="16">
        <f t="shared" si="35"/>
        <v>901</v>
      </c>
      <c r="AH132" s="16">
        <f t="shared" si="51"/>
        <v>764</v>
      </c>
      <c r="AI132" s="16">
        <f t="shared" si="52"/>
        <v>382</v>
      </c>
      <c r="AJ132" s="16">
        <f t="shared" si="53"/>
        <v>2293</v>
      </c>
    </row>
    <row r="133" spans="11:36" ht="16.5" x14ac:dyDescent="0.2">
      <c r="K133" s="15">
        <v>130</v>
      </c>
      <c r="L133" s="15">
        <f t="shared" ref="L133:L196" si="54">MATCH(K133-1,$F$4:$F$41,1)</f>
        <v>7</v>
      </c>
      <c r="M133" s="16">
        <f t="shared" ref="M133:M196" si="55">INDEX($A$4:$A$42,L133+1)</f>
        <v>1101007</v>
      </c>
      <c r="N133" s="31" t="s">
        <v>686</v>
      </c>
      <c r="O133" s="16">
        <f t="shared" ref="O133:O196" si="56">INDEX($C$4:$C$42,L133+1)</f>
        <v>1</v>
      </c>
      <c r="P133" s="16">
        <f t="shared" ref="P133:P196" si="57">K133-INDEX($F$4:$F$42,L133)</f>
        <v>10</v>
      </c>
      <c r="Q133" s="16" t="s">
        <v>51</v>
      </c>
      <c r="R133" s="16">
        <f>ROUND(IF(O133=1,INDEX(新属性投放!$J$14:$J$33,卡牌属性!P133),INDEX(新属性投放!$J$41:$J$60,卡牌属性!P133))*INDEX($G$5:$G$42,L133)/SQRT(INDEX($I$5:$I$42,L133)),2)</f>
        <v>1390.22</v>
      </c>
      <c r="S133" s="31" t="s">
        <v>190</v>
      </c>
      <c r="T133" s="16">
        <f>ROUND(IF(O133=1,INDEX(新属性投放!$K$14:$K$33,卡牌属性!P133),INDEX(新属性投放!$K$41:$K$60,卡牌属性!P133))*INDEX($G$5:$G$42,L133),2)</f>
        <v>678.86</v>
      </c>
      <c r="U133" s="31" t="s">
        <v>191</v>
      </c>
      <c r="V133" s="16">
        <f>ROUND(IF(O133=1,INDEX(新属性投放!$L$14:$L$33,卡牌属性!P133),INDEX(新属性投放!$L$41:$L$60,卡牌属性!P133))*INDEX($G$5:$G$42,L133)*SQRT(INDEX($I$5:$I$42,L133)),2)</f>
        <v>4222.66</v>
      </c>
      <c r="W133" s="31" t="s">
        <v>189</v>
      </c>
      <c r="X133" s="16">
        <f>ROUND(IF(O133=1,INDEX(新属性投放!$D$14:$D$33,卡牌属性!P133),INDEX(新属性投放!$D$41:$D$60,卡牌属性!P133))*INDEX($G$5:$G$42,L133)/SQRT(INDEX($I$5:$I$42,L133)),2)</f>
        <v>34.76</v>
      </c>
      <c r="Y133" s="31" t="s">
        <v>190</v>
      </c>
      <c r="Z133" s="16">
        <f>ROUND(IF(O133=1,INDEX(新属性投放!$E$14:$E$33,卡牌属性!P133),INDEX(新属性投放!$E$41:$E$60,卡牌属性!P133))*INDEX($G$5:$G$42,L133),2)</f>
        <v>17.38</v>
      </c>
      <c r="AA133" s="31" t="s">
        <v>191</v>
      </c>
      <c r="AB133" s="16">
        <f>ROUND(IF(O133=1,INDEX(新属性投放!$F$14:$F$33,卡牌属性!P133),INDEX(新属性投放!$F$41:$F$60,卡牌属性!P133))*INDEX($G$5:$G$42,L133)*SQRT(INDEX($I$5:$I$42,L133)),2)</f>
        <v>104.29</v>
      </c>
      <c r="AD133" s="16">
        <f t="shared" ref="AD133:AD196" si="58">INT(X133*AD$2*10)</f>
        <v>347</v>
      </c>
      <c r="AE133" s="16">
        <f t="shared" ref="AE133:AE196" si="59">INT(Z133*AD$2*10)</f>
        <v>173</v>
      </c>
      <c r="AF133" s="16">
        <f t="shared" ref="AF133:AF196" si="60">INT(AB133*AD$2*10)</f>
        <v>1042</v>
      </c>
      <c r="AH133" s="16">
        <f t="shared" si="51"/>
        <v>1111</v>
      </c>
      <c r="AI133" s="16">
        <f t="shared" si="52"/>
        <v>555</v>
      </c>
      <c r="AJ133" s="16">
        <f t="shared" si="53"/>
        <v>3335</v>
      </c>
    </row>
    <row r="134" spans="11:36" ht="16.5" x14ac:dyDescent="0.2">
      <c r="K134" s="15">
        <v>131</v>
      </c>
      <c r="L134" s="15">
        <f t="shared" si="54"/>
        <v>7</v>
      </c>
      <c r="M134" s="16">
        <f t="shared" si="55"/>
        <v>1101007</v>
      </c>
      <c r="N134" s="31" t="s">
        <v>686</v>
      </c>
      <c r="O134" s="16">
        <f t="shared" si="56"/>
        <v>1</v>
      </c>
      <c r="P134" s="16">
        <f t="shared" si="57"/>
        <v>11</v>
      </c>
      <c r="Q134" s="16" t="s">
        <v>51</v>
      </c>
      <c r="R134" s="16">
        <f>ROUND(IF(O134=1,INDEX(新属性投放!$J$14:$J$33,卡牌属性!P134),INDEX(新属性投放!$J$41:$J$60,卡牌属性!P134))*INDEX($G$5:$G$42,L134)/SQRT(INDEX($I$5:$I$42,L134)),2)</f>
        <v>1606.93</v>
      </c>
      <c r="S134" s="31" t="s">
        <v>190</v>
      </c>
      <c r="T134" s="16">
        <f>ROUND(IF(O134=1,INDEX(新属性投放!$K$14:$K$33,卡牌属性!P134),INDEX(新属性投放!$K$41:$K$60,卡牌属性!P134))*INDEX($G$5:$G$42,L134),2)</f>
        <v>787.87</v>
      </c>
      <c r="U134" s="31" t="s">
        <v>191</v>
      </c>
      <c r="V134" s="16">
        <f>ROUND(IF(O134=1,INDEX(新属性投放!$L$14:$L$33,卡牌属性!P134),INDEX(新属性投放!$L$41:$L$60,卡牌属性!P134))*INDEX($G$5:$G$42,L134)*SQRT(INDEX($I$5:$I$42,L134)),2)</f>
        <v>4872.79</v>
      </c>
      <c r="W134" s="31" t="s">
        <v>189</v>
      </c>
      <c r="X134" s="16">
        <f>ROUND(IF(O134=1,INDEX(新属性投放!$D$14:$D$33,卡牌属性!P134),INDEX(新属性投放!$D$41:$D$60,卡牌属性!P134))*INDEX($G$5:$G$42,L134)/SQRT(INDEX($I$5:$I$42,L134)),2)</f>
        <v>40.17</v>
      </c>
      <c r="Y134" s="31" t="s">
        <v>190</v>
      </c>
      <c r="Z134" s="16">
        <f>ROUND(IF(O134=1,INDEX(新属性投放!$E$14:$E$33,卡牌属性!P134),INDEX(新属性投放!$E$41:$E$60,卡牌属性!P134))*INDEX($G$5:$G$42,L134),2)</f>
        <v>20.09</v>
      </c>
      <c r="AA134" s="31" t="s">
        <v>191</v>
      </c>
      <c r="AB134" s="16">
        <f>ROUND(IF(O134=1,INDEX(新属性投放!$F$14:$F$33,卡牌属性!P134),INDEX(新属性投放!$F$41:$F$60,卡牌属性!P134))*INDEX($G$5:$G$42,L134)*SQRT(INDEX($I$5:$I$42,L134)),2)</f>
        <v>120.51</v>
      </c>
      <c r="AD134" s="16">
        <f t="shared" si="58"/>
        <v>401</v>
      </c>
      <c r="AE134" s="16">
        <f t="shared" si="59"/>
        <v>200</v>
      </c>
      <c r="AF134" s="16">
        <f t="shared" si="60"/>
        <v>1205</v>
      </c>
      <c r="AH134" s="16">
        <f t="shared" si="51"/>
        <v>1512</v>
      </c>
      <c r="AI134" s="16">
        <f t="shared" si="52"/>
        <v>755</v>
      </c>
      <c r="AJ134" s="16">
        <f t="shared" si="53"/>
        <v>4540</v>
      </c>
    </row>
    <row r="135" spans="11:36" ht="16.5" x14ac:dyDescent="0.2">
      <c r="K135" s="15">
        <v>132</v>
      </c>
      <c r="L135" s="15">
        <f t="shared" si="54"/>
        <v>7</v>
      </c>
      <c r="M135" s="16">
        <f t="shared" si="55"/>
        <v>1101007</v>
      </c>
      <c r="N135" s="31" t="s">
        <v>686</v>
      </c>
      <c r="O135" s="16">
        <f t="shared" si="56"/>
        <v>1</v>
      </c>
      <c r="P135" s="16">
        <f t="shared" si="57"/>
        <v>12</v>
      </c>
      <c r="Q135" s="16" t="s">
        <v>51</v>
      </c>
      <c r="R135" s="16">
        <f>ROUND(IF(O135=1,INDEX(新属性投放!$J$14:$J$33,卡牌属性!P135),INDEX(新属性投放!$J$41:$J$60,卡牌属性!P135))*INDEX($G$5:$G$42,L135)/SQRT(INDEX($I$5:$I$42,L135)),2)</f>
        <v>1858.48</v>
      </c>
      <c r="S135" s="31" t="s">
        <v>190</v>
      </c>
      <c r="T135" s="16">
        <f>ROUND(IF(O135=1,INDEX(新属性投放!$K$14:$K$33,卡牌属性!P135),INDEX(新属性投放!$K$41:$K$60,卡牌属性!P135))*INDEX($G$5:$G$42,L135),2)</f>
        <v>912.99</v>
      </c>
      <c r="U135" s="31" t="s">
        <v>191</v>
      </c>
      <c r="V135" s="16">
        <f>ROUND(IF(O135=1,INDEX(新属性投放!$L$14:$L$33,卡牌属性!P135),INDEX(新属性投放!$L$41:$L$60,卡牌属性!P135))*INDEX($G$5:$G$42,L135)*SQRT(INDEX($I$5:$I$42,L135)),2)</f>
        <v>5627.44</v>
      </c>
      <c r="W135" s="31" t="s">
        <v>189</v>
      </c>
      <c r="X135" s="16">
        <f>ROUND(IF(O135=1,INDEX(新属性投放!$D$14:$D$33,卡牌属性!P135),INDEX(新属性投放!$D$41:$D$60,卡牌属性!P135))*INDEX($G$5:$G$42,L135)/SQRT(INDEX($I$5:$I$42,L135)),2)</f>
        <v>46.46</v>
      </c>
      <c r="Y135" s="31" t="s">
        <v>190</v>
      </c>
      <c r="Z135" s="16">
        <f>ROUND(IF(O135=1,INDEX(新属性投放!$E$14:$E$33,卡牌属性!P135),INDEX(新属性投放!$E$41:$E$60,卡牌属性!P135))*INDEX($G$5:$G$42,L135),2)</f>
        <v>23.23</v>
      </c>
      <c r="AA135" s="31" t="s">
        <v>191</v>
      </c>
      <c r="AB135" s="16">
        <f>ROUND(IF(O135=1,INDEX(新属性投放!$F$14:$F$33,卡牌属性!P135),INDEX(新属性投放!$F$41:$F$60,卡牌属性!P135))*INDEX($G$5:$G$42,L135)*SQRT(INDEX($I$5:$I$42,L135)),2)</f>
        <v>139.38999999999999</v>
      </c>
      <c r="AD135" s="16">
        <f t="shared" si="58"/>
        <v>464</v>
      </c>
      <c r="AE135" s="16">
        <f t="shared" si="59"/>
        <v>232</v>
      </c>
      <c r="AF135" s="16">
        <f t="shared" si="60"/>
        <v>1393</v>
      </c>
      <c r="AH135" s="16">
        <f t="shared" si="51"/>
        <v>1976</v>
      </c>
      <c r="AI135" s="16">
        <f t="shared" si="52"/>
        <v>987</v>
      </c>
      <c r="AJ135" s="16">
        <f t="shared" si="53"/>
        <v>5933</v>
      </c>
    </row>
    <row r="136" spans="11:36" ht="16.5" x14ac:dyDescent="0.2">
      <c r="K136" s="15">
        <v>133</v>
      </c>
      <c r="L136" s="15">
        <f t="shared" si="54"/>
        <v>7</v>
      </c>
      <c r="M136" s="16">
        <f t="shared" si="55"/>
        <v>1101007</v>
      </c>
      <c r="N136" s="31" t="s">
        <v>686</v>
      </c>
      <c r="O136" s="16">
        <f t="shared" si="56"/>
        <v>1</v>
      </c>
      <c r="P136" s="16">
        <f t="shared" si="57"/>
        <v>13</v>
      </c>
      <c r="Q136" s="16" t="s">
        <v>51</v>
      </c>
      <c r="R136" s="16">
        <f>ROUND(IF(O136=1,INDEX(新属性投放!$J$14:$J$33,卡牌属性!P136),INDEX(新属性投放!$J$41:$J$60,卡牌属性!P136))*INDEX($G$5:$G$42,L136)/SQRT(INDEX($I$5:$I$42,L136)),2)</f>
        <v>2149.29</v>
      </c>
      <c r="S136" s="31" t="s">
        <v>190</v>
      </c>
      <c r="T136" s="16">
        <f>ROUND(IF(O136=1,INDEX(新属性投放!$K$14:$K$33,卡牌属性!P136),INDEX(新属性投放!$K$41:$K$60,卡牌属性!P136))*INDEX($G$5:$G$42,L136),2)</f>
        <v>1057.75</v>
      </c>
      <c r="U136" s="31" t="s">
        <v>191</v>
      </c>
      <c r="V136" s="16">
        <f>ROUND(IF(O136=1,INDEX(新属性投放!$L$14:$L$33,卡牌属性!P136),INDEX(新属性投放!$L$41:$L$60,卡牌属性!P136))*INDEX($G$5:$G$42,L136)*SQRT(INDEX($I$5:$I$42,L136)),2)</f>
        <v>6499.87</v>
      </c>
      <c r="W136" s="31" t="s">
        <v>189</v>
      </c>
      <c r="X136" s="16">
        <f>ROUND(IF(O136=1,INDEX(新属性投放!$D$14:$D$33,卡牌属性!P136),INDEX(新属性投放!$D$41:$D$60,卡牌属性!P136))*INDEX($G$5:$G$42,L136)/SQRT(INDEX($I$5:$I$42,L136)),2)</f>
        <v>53.73</v>
      </c>
      <c r="Y136" s="31" t="s">
        <v>190</v>
      </c>
      <c r="Z136" s="16">
        <f>ROUND(IF(O136=1,INDEX(新属性投放!$E$14:$E$33,卡牌属性!P136),INDEX(新属性投放!$E$41:$E$60,卡牌属性!P136))*INDEX($G$5:$G$42,L136),2)</f>
        <v>26.86</v>
      </c>
      <c r="AA136" s="31" t="s">
        <v>191</v>
      </c>
      <c r="AB136" s="16">
        <f>ROUND(IF(O136=1,INDEX(新属性投放!$F$14:$F$33,卡牌属性!P136),INDEX(新属性投放!$F$41:$F$60,卡牌属性!P136))*INDEX($G$5:$G$42,L136)*SQRT(INDEX($I$5:$I$42,L136)),2)</f>
        <v>161.19</v>
      </c>
      <c r="AD136" s="16">
        <f t="shared" si="58"/>
        <v>537</v>
      </c>
      <c r="AE136" s="16">
        <f t="shared" si="59"/>
        <v>268</v>
      </c>
      <c r="AF136" s="16">
        <f t="shared" si="60"/>
        <v>1611</v>
      </c>
      <c r="AH136" s="16">
        <f t="shared" si="51"/>
        <v>2513</v>
      </c>
      <c r="AI136" s="16">
        <f t="shared" si="52"/>
        <v>1255</v>
      </c>
      <c r="AJ136" s="16">
        <f t="shared" si="53"/>
        <v>7544</v>
      </c>
    </row>
    <row r="137" spans="11:36" ht="16.5" x14ac:dyDescent="0.2">
      <c r="K137" s="15">
        <v>134</v>
      </c>
      <c r="L137" s="15">
        <f t="shared" si="54"/>
        <v>7</v>
      </c>
      <c r="M137" s="16">
        <f t="shared" si="55"/>
        <v>1101007</v>
      </c>
      <c r="N137" s="31" t="s">
        <v>686</v>
      </c>
      <c r="O137" s="16">
        <f t="shared" si="56"/>
        <v>1</v>
      </c>
      <c r="P137" s="16">
        <f t="shared" si="57"/>
        <v>14</v>
      </c>
      <c r="Q137" s="16" t="s">
        <v>51</v>
      </c>
      <c r="R137" s="16">
        <f>ROUND(IF(O137=1,INDEX(新属性投放!$J$14:$J$33,卡牌属性!P137),INDEX(新属性投放!$J$41:$J$60,卡牌属性!P137))*INDEX($G$5:$G$42,L137)/SQRT(INDEX($I$5:$I$42,L137)),2)</f>
        <v>2485.54</v>
      </c>
      <c r="S137" s="31" t="s">
        <v>190</v>
      </c>
      <c r="T137" s="16">
        <f>ROUND(IF(O137=1,INDEX(新属性投放!$K$14:$K$33,卡牌属性!P137),INDEX(新属性投放!$K$41:$K$60,卡牌属性!P137))*INDEX($G$5:$G$42,L137),2)</f>
        <v>1225.8699999999999</v>
      </c>
      <c r="U137" s="31" t="s">
        <v>191</v>
      </c>
      <c r="V137" s="16">
        <f>ROUND(IF(O137=1,INDEX(新属性投放!$L$14:$L$33,卡牌属性!P137),INDEX(新属性投放!$L$41:$L$60,卡牌属性!P137))*INDEX($G$5:$G$42,L137)*SQRT(INDEX($I$5:$I$42,L137)),2)</f>
        <v>7508.61</v>
      </c>
      <c r="W137" s="31" t="s">
        <v>189</v>
      </c>
      <c r="X137" s="16">
        <f>ROUND(IF(O137=1,INDEX(新属性投放!$D$14:$D$33,卡牌属性!P137),INDEX(新属性投放!$D$41:$D$60,卡牌属性!P137))*INDEX($G$5:$G$42,L137)/SQRT(INDEX($I$5:$I$42,L137)),2)</f>
        <v>62.14</v>
      </c>
      <c r="Y137" s="31" t="s">
        <v>190</v>
      </c>
      <c r="Z137" s="16">
        <f>ROUND(IF(O137=1,INDEX(新属性投放!$E$14:$E$33,卡牌属性!P137),INDEX(新属性投放!$E$41:$E$60,卡牌属性!P137))*INDEX($G$5:$G$42,L137),2)</f>
        <v>31.07</v>
      </c>
      <c r="AA137" s="31" t="s">
        <v>191</v>
      </c>
      <c r="AB137" s="16">
        <f>ROUND(IF(O137=1,INDEX(新属性投放!$F$14:$F$33,卡牌属性!P137),INDEX(新属性投放!$F$41:$F$60,卡牌属性!P137))*INDEX($G$5:$G$42,L137)*SQRT(INDEX($I$5:$I$42,L137)),2)</f>
        <v>186.42</v>
      </c>
      <c r="AD137" s="16">
        <f t="shared" si="58"/>
        <v>621</v>
      </c>
      <c r="AE137" s="16">
        <f t="shared" si="59"/>
        <v>310</v>
      </c>
      <c r="AF137" s="16">
        <f t="shared" si="60"/>
        <v>1864</v>
      </c>
      <c r="AH137" s="16">
        <f t="shared" si="51"/>
        <v>3134</v>
      </c>
      <c r="AI137" s="16">
        <f t="shared" si="52"/>
        <v>1565</v>
      </c>
      <c r="AJ137" s="16">
        <f t="shared" si="53"/>
        <v>9408</v>
      </c>
    </row>
    <row r="138" spans="11:36" ht="16.5" x14ac:dyDescent="0.2">
      <c r="K138" s="15">
        <v>135</v>
      </c>
      <c r="L138" s="15">
        <f t="shared" si="54"/>
        <v>7</v>
      </c>
      <c r="M138" s="16">
        <f t="shared" si="55"/>
        <v>1101007</v>
      </c>
      <c r="N138" s="31" t="s">
        <v>686</v>
      </c>
      <c r="O138" s="16">
        <f t="shared" si="56"/>
        <v>1</v>
      </c>
      <c r="P138" s="16">
        <f t="shared" si="57"/>
        <v>15</v>
      </c>
      <c r="Q138" s="16" t="s">
        <v>51</v>
      </c>
      <c r="R138" s="16">
        <f>ROUND(IF(O138=1,INDEX(新属性投放!$J$14:$J$33,卡牌属性!P138),INDEX(新属性投放!$J$41:$J$60,卡牌属性!P138))*INDEX($G$5:$G$42,L138)/SQRT(INDEX($I$5:$I$42,L138)),2)</f>
        <v>2874.24</v>
      </c>
      <c r="S138" s="31" t="s">
        <v>190</v>
      </c>
      <c r="T138" s="16">
        <f>ROUND(IF(O138=1,INDEX(新属性投放!$K$14:$K$33,卡牌属性!P138),INDEX(新属性投放!$K$41:$K$60,卡牌属性!P138))*INDEX($G$5:$G$42,L138),2)</f>
        <v>1420.22</v>
      </c>
      <c r="U138" s="31" t="s">
        <v>191</v>
      </c>
      <c r="V138" s="16">
        <f>ROUND(IF(O138=1,INDEX(新属性投放!$L$14:$L$33,卡牌属性!P138),INDEX(新属性投放!$L$41:$L$60,卡牌属性!P138))*INDEX($G$5:$G$42,L138)*SQRT(INDEX($I$5:$I$42,L138)),2)</f>
        <v>8674.7099999999991</v>
      </c>
      <c r="W138" s="31" t="s">
        <v>189</v>
      </c>
      <c r="X138" s="16">
        <f>ROUND(IF(O138=1,INDEX(新属性投放!$D$14:$D$33,卡牌属性!P138),INDEX(新属性投放!$D$41:$D$60,卡牌属性!P138))*INDEX($G$5:$G$42,L138)/SQRT(INDEX($I$5:$I$42,L138)),2)</f>
        <v>71.849999999999994</v>
      </c>
      <c r="Y138" s="31" t="s">
        <v>190</v>
      </c>
      <c r="Z138" s="16">
        <f>ROUND(IF(O138=1,INDEX(新属性投放!$E$14:$E$33,卡牌属性!P138),INDEX(新属性投放!$E$41:$E$60,卡牌属性!P138))*INDEX($G$5:$G$42,L138),2)</f>
        <v>35.93</v>
      </c>
      <c r="AA138" s="31" t="s">
        <v>191</v>
      </c>
      <c r="AB138" s="16">
        <f>ROUND(IF(O138=1,INDEX(新属性投放!$F$14:$F$33,卡牌属性!P138),INDEX(新属性投放!$F$41:$F$60,卡牌属性!P138))*INDEX($G$5:$G$42,L138)*SQRT(INDEX($I$5:$I$42,L138)),2)</f>
        <v>215.55</v>
      </c>
      <c r="AD138" s="16">
        <f t="shared" si="58"/>
        <v>718</v>
      </c>
      <c r="AE138" s="16">
        <f t="shared" si="59"/>
        <v>359</v>
      </c>
      <c r="AF138" s="16">
        <f t="shared" si="60"/>
        <v>2155</v>
      </c>
      <c r="AH138" s="16">
        <f t="shared" si="51"/>
        <v>3852</v>
      </c>
      <c r="AI138" s="16">
        <f t="shared" si="52"/>
        <v>1924</v>
      </c>
      <c r="AJ138" s="16">
        <f t="shared" si="53"/>
        <v>11563</v>
      </c>
    </row>
    <row r="139" spans="11:36" ht="16.5" x14ac:dyDescent="0.2">
      <c r="K139" s="15">
        <v>136</v>
      </c>
      <c r="L139" s="15">
        <f t="shared" si="54"/>
        <v>7</v>
      </c>
      <c r="M139" s="16">
        <f t="shared" si="55"/>
        <v>1101007</v>
      </c>
      <c r="N139" s="31" t="s">
        <v>686</v>
      </c>
      <c r="O139" s="16">
        <f t="shared" si="56"/>
        <v>1</v>
      </c>
      <c r="P139" s="16">
        <f t="shared" si="57"/>
        <v>16</v>
      </c>
      <c r="Q139" s="16" t="s">
        <v>51</v>
      </c>
      <c r="R139" s="16">
        <f>ROUND(IF(O139=1,INDEX(新属性投放!$J$14:$J$33,卡牌属性!P139),INDEX(新属性投放!$J$41:$J$60,卡牌属性!P139))*INDEX($G$5:$G$42,L139)/SQRT(INDEX($I$5:$I$42,L139)),2)</f>
        <v>3323.19</v>
      </c>
      <c r="S139" s="31" t="s">
        <v>190</v>
      </c>
      <c r="T139" s="16">
        <f>ROUND(IF(O139=1,INDEX(新属性投放!$K$14:$K$33,卡牌属性!P139),INDEX(新属性投放!$K$41:$K$60,卡牌属性!P139))*INDEX($G$5:$G$42,L139),2)</f>
        <v>1645.35</v>
      </c>
      <c r="U139" s="31" t="s">
        <v>191</v>
      </c>
      <c r="V139" s="16">
        <f>ROUND(IF(O139=1,INDEX(新属性投放!$L$14:$L$33,卡牌属性!P139),INDEX(新属性投放!$L$41:$L$60,卡牌属性!P139))*INDEX($G$5:$G$42,L139)*SQRT(INDEX($I$5:$I$42,L139)),2)</f>
        <v>10021.57</v>
      </c>
      <c r="W139" s="31" t="s">
        <v>189</v>
      </c>
      <c r="X139" s="16">
        <f>ROUND(IF(O139=1,INDEX(新属性投放!$D$14:$D$33,卡牌属性!P139),INDEX(新属性投放!$D$41:$D$60,卡牌属性!P139))*INDEX($G$5:$G$42,L139)/SQRT(INDEX($I$5:$I$42,L139)),2)</f>
        <v>83.08</v>
      </c>
      <c r="Y139" s="31" t="s">
        <v>190</v>
      </c>
      <c r="Z139" s="16">
        <f>ROUND(IF(O139=1,INDEX(新属性投放!$E$14:$E$33,卡牌属性!P139),INDEX(新属性投放!$E$41:$E$60,卡牌属性!P139))*INDEX($G$5:$G$42,L139),2)</f>
        <v>41.54</v>
      </c>
      <c r="AA139" s="31" t="s">
        <v>191</v>
      </c>
      <c r="AB139" s="16">
        <f>ROUND(IF(O139=1,INDEX(新属性投放!$F$14:$F$33,卡牌属性!P139),INDEX(新属性投放!$F$41:$F$60,卡牌属性!P139))*INDEX($G$5:$G$42,L139)*SQRT(INDEX($I$5:$I$42,L139)),2)</f>
        <v>249.25</v>
      </c>
      <c r="AD139" s="16">
        <f t="shared" si="58"/>
        <v>830</v>
      </c>
      <c r="AE139" s="16">
        <f t="shared" si="59"/>
        <v>415</v>
      </c>
      <c r="AF139" s="16">
        <f t="shared" si="60"/>
        <v>2492</v>
      </c>
      <c r="AH139" s="16">
        <f t="shared" si="51"/>
        <v>4682</v>
      </c>
      <c r="AI139" s="16">
        <f t="shared" si="52"/>
        <v>2339</v>
      </c>
      <c r="AJ139" s="16">
        <f t="shared" si="53"/>
        <v>14055</v>
      </c>
    </row>
    <row r="140" spans="11:36" ht="16.5" x14ac:dyDescent="0.2">
      <c r="K140" s="15">
        <v>137</v>
      </c>
      <c r="L140" s="15">
        <f t="shared" si="54"/>
        <v>7</v>
      </c>
      <c r="M140" s="16">
        <f t="shared" si="55"/>
        <v>1101007</v>
      </c>
      <c r="N140" s="31" t="s">
        <v>686</v>
      </c>
      <c r="O140" s="16">
        <f t="shared" si="56"/>
        <v>1</v>
      </c>
      <c r="P140" s="16">
        <f t="shared" si="57"/>
        <v>17</v>
      </c>
      <c r="Q140" s="16" t="s">
        <v>51</v>
      </c>
      <c r="R140" s="16">
        <f>ROUND(IF(O140=1,INDEX(新属性投放!$J$14:$J$33,卡牌属性!P140),INDEX(新属性投放!$J$41:$J$60,卡牌属性!P140))*INDEX($G$5:$G$42,L140)/SQRT(INDEX($I$5:$I$42,L140)),2)</f>
        <v>3842.61</v>
      </c>
      <c r="S140" s="31" t="s">
        <v>190</v>
      </c>
      <c r="T140" s="16">
        <f>ROUND(IF(O140=1,INDEX(新属性投放!$K$14:$K$33,卡牌属性!P140),INDEX(新属性投放!$K$41:$K$60,卡牌属性!P140))*INDEX($G$5:$G$42,L140),2)</f>
        <v>1905.05</v>
      </c>
      <c r="U140" s="31" t="s">
        <v>191</v>
      </c>
      <c r="V140" s="16">
        <f>ROUND(IF(O140=1,INDEX(新属性投放!$L$14:$L$33,卡牌属性!P140),INDEX(新属性投放!$L$41:$L$60,卡牌属性!P140))*INDEX($G$5:$G$42,L140)*SQRT(INDEX($I$5:$I$42,L140)),2)</f>
        <v>11579.82</v>
      </c>
      <c r="W140" s="31" t="s">
        <v>189</v>
      </c>
      <c r="X140" s="16">
        <f>ROUND(IF(O140=1,INDEX(新属性投放!$D$14:$D$33,卡牌属性!P140),INDEX(新属性投放!$D$41:$D$60,卡牌属性!P140))*INDEX($G$5:$G$42,L140)/SQRT(INDEX($I$5:$I$42,L140)),2)</f>
        <v>96.07</v>
      </c>
      <c r="Y140" s="31" t="s">
        <v>190</v>
      </c>
      <c r="Z140" s="16">
        <f>ROUND(IF(O140=1,INDEX(新属性投放!$E$14:$E$33,卡牌属性!P140),INDEX(新属性投放!$E$41:$E$60,卡牌属性!P140))*INDEX($G$5:$G$42,L140),2)</f>
        <v>48.04</v>
      </c>
      <c r="AA140" s="31" t="s">
        <v>191</v>
      </c>
      <c r="AB140" s="16">
        <f>ROUND(IF(O140=1,INDEX(新属性投放!$F$14:$F$33,卡牌属性!P140),INDEX(新属性投放!$F$41:$F$60,卡牌属性!P140))*INDEX($G$5:$G$42,L140)*SQRT(INDEX($I$5:$I$42,L140)),2)</f>
        <v>288.20999999999998</v>
      </c>
      <c r="AD140" s="16">
        <f t="shared" si="58"/>
        <v>960</v>
      </c>
      <c r="AE140" s="16">
        <f t="shared" si="59"/>
        <v>480</v>
      </c>
      <c r="AF140" s="16">
        <f t="shared" si="60"/>
        <v>2882</v>
      </c>
      <c r="AH140" s="16">
        <f t="shared" si="51"/>
        <v>5642</v>
      </c>
      <c r="AI140" s="16">
        <f t="shared" si="52"/>
        <v>2819</v>
      </c>
      <c r="AJ140" s="16">
        <f t="shared" si="53"/>
        <v>16937</v>
      </c>
    </row>
    <row r="141" spans="11:36" ht="16.5" x14ac:dyDescent="0.2">
      <c r="K141" s="15">
        <v>138</v>
      </c>
      <c r="L141" s="15">
        <f t="shared" si="54"/>
        <v>7</v>
      </c>
      <c r="M141" s="16">
        <f t="shared" si="55"/>
        <v>1101007</v>
      </c>
      <c r="N141" s="31" t="s">
        <v>686</v>
      </c>
      <c r="O141" s="16">
        <f t="shared" si="56"/>
        <v>1</v>
      </c>
      <c r="P141" s="16">
        <f t="shared" si="57"/>
        <v>18</v>
      </c>
      <c r="Q141" s="16" t="s">
        <v>51</v>
      </c>
      <c r="R141" s="16">
        <f>ROUND(IF(O141=1,INDEX(新属性投放!$J$14:$J$33,卡牌属性!P141),INDEX(新属性投放!$J$41:$J$60,卡牌属性!P141))*INDEX($G$5:$G$42,L141)/SQRT(INDEX($I$5:$I$42,L141)),2)</f>
        <v>4442.5600000000004</v>
      </c>
      <c r="S141" s="31" t="s">
        <v>190</v>
      </c>
      <c r="T141" s="16">
        <f>ROUND(IF(O141=1,INDEX(新属性投放!$K$14:$K$33,卡牌属性!P141),INDEX(新属性投放!$K$41:$K$60,卡牌属性!P141))*INDEX($G$5:$G$42,L141),2)</f>
        <v>2205.0300000000002</v>
      </c>
      <c r="U141" s="31" t="s">
        <v>191</v>
      </c>
      <c r="V141" s="16">
        <f>ROUND(IF(O141=1,INDEX(新属性投放!$L$14:$L$33,卡牌属性!P141),INDEX(新属性投放!$L$41:$L$60,卡牌属性!P141))*INDEX($G$5:$G$42,L141)*SQRT(INDEX($I$5:$I$42,L141)),2)</f>
        <v>13379.67</v>
      </c>
      <c r="W141" s="31" t="s">
        <v>189</v>
      </c>
      <c r="X141" s="16">
        <f>ROUND(IF(O141=1,INDEX(新属性投放!$D$14:$D$33,卡牌属性!P141),INDEX(新属性投放!$D$41:$D$60,卡牌属性!P141))*INDEX($G$5:$G$42,L141)/SQRT(INDEX($I$5:$I$42,L141)),2)</f>
        <v>111.06</v>
      </c>
      <c r="Y141" s="31" t="s">
        <v>190</v>
      </c>
      <c r="Z141" s="16">
        <f>ROUND(IF(O141=1,INDEX(新属性投放!$E$14:$E$33,卡牌属性!P141),INDEX(新属性投放!$E$41:$E$60,卡牌属性!P141))*INDEX($G$5:$G$42,L141),2)</f>
        <v>55.53</v>
      </c>
      <c r="AA141" s="31" t="s">
        <v>191</v>
      </c>
      <c r="AB141" s="16">
        <f>ROUND(IF(O141=1,INDEX(新属性投放!$F$14:$F$33,卡牌属性!P141),INDEX(新属性投放!$F$41:$F$60,卡牌属性!P141))*INDEX($G$5:$G$42,L141)*SQRT(INDEX($I$5:$I$42,L141)),2)</f>
        <v>333.18</v>
      </c>
      <c r="AD141" s="16">
        <f t="shared" si="58"/>
        <v>1110</v>
      </c>
      <c r="AE141" s="16">
        <f t="shared" si="59"/>
        <v>555</v>
      </c>
      <c r="AF141" s="16">
        <f t="shared" si="60"/>
        <v>3331</v>
      </c>
      <c r="AH141" s="16">
        <f t="shared" si="51"/>
        <v>6752</v>
      </c>
      <c r="AI141" s="16">
        <f t="shared" si="52"/>
        <v>3374</v>
      </c>
      <c r="AJ141" s="16">
        <f t="shared" si="53"/>
        <v>20268</v>
      </c>
    </row>
    <row r="142" spans="11:36" ht="16.5" x14ac:dyDescent="0.2">
      <c r="K142" s="15">
        <v>139</v>
      </c>
      <c r="L142" s="15">
        <f t="shared" si="54"/>
        <v>7</v>
      </c>
      <c r="M142" s="16">
        <f t="shared" si="55"/>
        <v>1101007</v>
      </c>
      <c r="N142" s="31" t="s">
        <v>686</v>
      </c>
      <c r="O142" s="16">
        <f t="shared" si="56"/>
        <v>1</v>
      </c>
      <c r="P142" s="16">
        <f t="shared" si="57"/>
        <v>19</v>
      </c>
      <c r="Q142" s="16" t="s">
        <v>51</v>
      </c>
      <c r="R142" s="16">
        <f>ROUND(IF(O142=1,INDEX(新属性投放!$J$14:$J$33,卡牌属性!P142),INDEX(新属性投放!$J$41:$J$60,卡牌属性!P142))*INDEX($G$5:$G$42,L142)/SQRT(INDEX($I$5:$I$42,L142)),2)</f>
        <v>5136.95</v>
      </c>
      <c r="S142" s="31" t="s">
        <v>190</v>
      </c>
      <c r="T142" s="16">
        <f>ROUND(IF(O142=1,INDEX(新属性投放!$K$14:$K$33,卡牌属性!P142),INDEX(新属性投放!$K$41:$K$60,卡牌属性!P142))*INDEX($G$5:$G$42,L142),2)</f>
        <v>2551.58</v>
      </c>
      <c r="U142" s="31" t="s">
        <v>191</v>
      </c>
      <c r="V142" s="16">
        <f>ROUND(IF(O142=1,INDEX(新属性投放!$L$14:$L$33,卡牌属性!P142),INDEX(新属性投放!$L$41:$L$60,卡牌属性!P142))*INDEX($G$5:$G$42,L142)*SQRT(INDEX($I$5:$I$42,L142)),2)</f>
        <v>15462.85</v>
      </c>
      <c r="W142" s="31" t="s">
        <v>189</v>
      </c>
      <c r="X142" s="16">
        <f>ROUND(IF(O142=1,INDEX(新属性投放!$D$14:$D$33,卡牌属性!P142),INDEX(新属性投放!$D$41:$D$60,卡牌属性!P142))*INDEX($G$5:$G$42,L142)/SQRT(INDEX($I$5:$I$42,L142)),2)</f>
        <v>128.43</v>
      </c>
      <c r="Y142" s="31" t="s">
        <v>190</v>
      </c>
      <c r="Z142" s="16">
        <f>ROUND(IF(O142=1,INDEX(新属性投放!$E$14:$E$33,卡牌属性!P142),INDEX(新属性投放!$E$41:$E$60,卡牌属性!P142))*INDEX($G$5:$G$42,L142),2)</f>
        <v>64.209999999999994</v>
      </c>
      <c r="AA142" s="31" t="s">
        <v>191</v>
      </c>
      <c r="AB142" s="16">
        <f>ROUND(IF(O142=1,INDEX(新属性投放!$F$14:$F$33,卡牌属性!P142),INDEX(新属性投放!$F$41:$F$60,卡牌属性!P142))*INDEX($G$5:$G$42,L142)*SQRT(INDEX($I$5:$I$42,L142)),2)</f>
        <v>385.28</v>
      </c>
      <c r="AD142" s="16">
        <f t="shared" si="58"/>
        <v>1284</v>
      </c>
      <c r="AE142" s="16">
        <f t="shared" si="59"/>
        <v>642</v>
      </c>
      <c r="AF142" s="16">
        <f t="shared" si="60"/>
        <v>3852</v>
      </c>
      <c r="AH142" s="16">
        <f t="shared" si="51"/>
        <v>8036</v>
      </c>
      <c r="AI142" s="16">
        <f t="shared" si="52"/>
        <v>4016</v>
      </c>
      <c r="AJ142" s="16">
        <f t="shared" si="53"/>
        <v>24120</v>
      </c>
    </row>
    <row r="143" spans="11:36" ht="16.5" x14ac:dyDescent="0.2">
      <c r="K143" s="15">
        <v>140</v>
      </c>
      <c r="L143" s="15">
        <f t="shared" si="54"/>
        <v>7</v>
      </c>
      <c r="M143" s="16">
        <f t="shared" si="55"/>
        <v>1101007</v>
      </c>
      <c r="N143" s="31" t="s">
        <v>686</v>
      </c>
      <c r="O143" s="16">
        <f t="shared" si="56"/>
        <v>1</v>
      </c>
      <c r="P143" s="16">
        <f t="shared" si="57"/>
        <v>20</v>
      </c>
      <c r="Q143" s="16" t="s">
        <v>51</v>
      </c>
      <c r="R143" s="16">
        <f>ROUND(IF(O143=1,INDEX(新属性投放!$J$14:$J$33,卡牌属性!P143),INDEX(新属性投放!$J$41:$J$60,卡牌属性!P143))*INDEX($G$5:$G$42,L143)/SQRT(INDEX($I$5:$I$42,L143)),2)</f>
        <v>5938.99</v>
      </c>
      <c r="S143" s="31" t="s">
        <v>190</v>
      </c>
      <c r="T143" s="16">
        <f>ROUND(IF(O143=1,INDEX(新属性投放!$K$14:$K$33,卡牌属性!P143),INDEX(新属性投放!$K$41:$K$60,卡牌属性!P143))*INDEX($G$5:$G$42,L143),2)</f>
        <v>2953.24</v>
      </c>
      <c r="U143" s="31" t="s">
        <v>191</v>
      </c>
      <c r="V143" s="16">
        <f>ROUND(IF(O143=1,INDEX(新属性投放!$L$14:$L$33,卡牌属性!P143),INDEX(新属性投放!$L$41:$L$60,卡牌属性!P143))*INDEX($G$5:$G$42,L143)*SQRT(INDEX($I$5:$I$42,L143)),2)</f>
        <v>17868.96</v>
      </c>
      <c r="W143" s="31" t="s">
        <v>189</v>
      </c>
      <c r="X143" s="16">
        <f>ROUND(IF(O143=1,INDEX(新属性投放!$D$14:$D$33,卡牌属性!P143),INDEX(新属性投放!$D$41:$D$60,卡牌属性!P143))*INDEX($G$5:$G$42,L143)/SQRT(INDEX($I$5:$I$42,L143)),2)</f>
        <v>148.47</v>
      </c>
      <c r="Y143" s="31" t="s">
        <v>190</v>
      </c>
      <c r="Z143" s="16">
        <f>ROUND(IF(O143=1,INDEX(新属性投放!$E$14:$E$33,卡牌属性!P143),INDEX(新属性投放!$E$41:$E$60,卡牌属性!P143))*INDEX($G$5:$G$42,L143),2)</f>
        <v>74.239999999999995</v>
      </c>
      <c r="AA143" s="31" t="s">
        <v>191</v>
      </c>
      <c r="AB143" s="16">
        <f>ROUND(IF(O143=1,INDEX(新属性投放!$F$14:$F$33,卡牌属性!P143),INDEX(新属性投放!$F$41:$F$60,卡牌属性!P143))*INDEX($G$5:$G$42,L143)*SQRT(INDEX($I$5:$I$42,L143)),2)</f>
        <v>445.42</v>
      </c>
      <c r="AD143" s="16">
        <f t="shared" si="58"/>
        <v>1484</v>
      </c>
      <c r="AE143" s="16">
        <f t="shared" si="59"/>
        <v>742</v>
      </c>
      <c r="AF143" s="16">
        <f t="shared" si="60"/>
        <v>4454</v>
      </c>
      <c r="AH143" s="16">
        <f t="shared" si="51"/>
        <v>9520</v>
      </c>
      <c r="AI143" s="16">
        <f t="shared" si="52"/>
        <v>4758</v>
      </c>
      <c r="AJ143" s="16">
        <f t="shared" si="53"/>
        <v>28574</v>
      </c>
    </row>
    <row r="144" spans="11:36" ht="16.5" x14ac:dyDescent="0.2">
      <c r="K144" s="15">
        <v>141</v>
      </c>
      <c r="L144" s="15">
        <f t="shared" si="54"/>
        <v>8</v>
      </c>
      <c r="M144" s="16">
        <f t="shared" si="55"/>
        <v>1101008</v>
      </c>
      <c r="N144" s="31" t="s">
        <v>686</v>
      </c>
      <c r="O144" s="16">
        <f t="shared" si="56"/>
        <v>1</v>
      </c>
      <c r="P144" s="16">
        <f t="shared" si="57"/>
        <v>1</v>
      </c>
      <c r="Q144" s="16" t="s">
        <v>51</v>
      </c>
      <c r="R144" s="16">
        <f>ROUND(IF(O144=1,INDEX(新属性投放!$J$14:$J$33,卡牌属性!P144),INDEX(新属性投放!$J$41:$J$60,卡牌属性!P144))*INDEX($G$5:$G$42,L144)/SQRT(INDEX($I$5:$I$42,L144)),2)</f>
        <v>20</v>
      </c>
      <c r="S144" s="31" t="s">
        <v>190</v>
      </c>
      <c r="T144" s="16">
        <f>ROUND(IF(O144=1,INDEX(新属性投放!$K$14:$K$33,卡牌属性!P144),INDEX(新属性投放!$K$41:$K$60,卡牌属性!P144))*INDEX($G$5:$G$42,L144),2)</f>
        <v>0</v>
      </c>
      <c r="U144" s="31" t="s">
        <v>191</v>
      </c>
      <c r="V144" s="16">
        <f>ROUND(IF(O144=1,INDEX(新属性投放!$L$14:$L$33,卡牌属性!P144),INDEX(新属性投放!$L$41:$L$60,卡牌属性!P144))*INDEX($G$5:$G$42,L144)*SQRT(INDEX($I$5:$I$42,L144)),2)</f>
        <v>100</v>
      </c>
      <c r="W144" s="31" t="s">
        <v>189</v>
      </c>
      <c r="X144" s="16">
        <f>ROUND(IF(O144=1,INDEX(新属性投放!$D$14:$D$33,卡牌属性!P144),INDEX(新属性投放!$D$41:$D$60,卡牌属性!P144))*INDEX($G$5:$G$42,L144)/SQRT(INDEX($I$5:$I$42,L144)),2)</f>
        <v>3</v>
      </c>
      <c r="Y144" s="31" t="s">
        <v>190</v>
      </c>
      <c r="Z144" s="16">
        <f>ROUND(IF(O144=1,INDEX(新属性投放!$E$14:$E$33,卡牌属性!P144),INDEX(新属性投放!$E$41:$E$60,卡牌属性!P144))*INDEX($G$5:$G$42,L144),2)</f>
        <v>1.5</v>
      </c>
      <c r="AA144" s="31" t="s">
        <v>191</v>
      </c>
      <c r="AB144" s="16">
        <f>ROUND(IF(O144=1,INDEX(新属性投放!$F$14:$F$33,卡牌属性!P144),INDEX(新属性投放!$F$41:$F$60,卡牌属性!P144))*INDEX($G$5:$G$42,L144)*SQRT(INDEX($I$5:$I$42,L144)),2)</f>
        <v>9</v>
      </c>
      <c r="AD144" s="16">
        <f t="shared" si="58"/>
        <v>30</v>
      </c>
      <c r="AE144" s="16">
        <f t="shared" si="59"/>
        <v>15</v>
      </c>
      <c r="AF144" s="16">
        <f t="shared" si="60"/>
        <v>90</v>
      </c>
      <c r="AH144" s="16">
        <f t="shared" si="51"/>
        <v>9550</v>
      </c>
      <c r="AI144" s="16">
        <f t="shared" si="52"/>
        <v>4773</v>
      </c>
      <c r="AJ144" s="16">
        <f t="shared" si="53"/>
        <v>28664</v>
      </c>
    </row>
    <row r="145" spans="11:36" ht="16.5" x14ac:dyDescent="0.2">
      <c r="K145" s="15">
        <v>142</v>
      </c>
      <c r="L145" s="15">
        <f t="shared" si="54"/>
        <v>8</v>
      </c>
      <c r="M145" s="16">
        <f t="shared" si="55"/>
        <v>1101008</v>
      </c>
      <c r="N145" s="31" t="s">
        <v>686</v>
      </c>
      <c r="O145" s="16">
        <f t="shared" si="56"/>
        <v>1</v>
      </c>
      <c r="P145" s="16">
        <f t="shared" si="57"/>
        <v>2</v>
      </c>
      <c r="Q145" s="16" t="s">
        <v>51</v>
      </c>
      <c r="R145" s="16">
        <f>ROUND(IF(O145=1,INDEX(新属性投放!$J$14:$J$33,卡牌属性!P145),INDEX(新属性投放!$J$41:$J$60,卡牌属性!P145))*INDEX($G$5:$G$42,L145)/SQRT(INDEX($I$5:$I$42,L145)),2)</f>
        <v>72</v>
      </c>
      <c r="S145" s="31" t="s">
        <v>190</v>
      </c>
      <c r="T145" s="16">
        <f>ROUND(IF(O145=1,INDEX(新属性投放!$K$14:$K$33,卡牌属性!P145),INDEX(新属性投放!$K$41:$K$60,卡牌属性!P145))*INDEX($G$5:$G$42,L145),2)</f>
        <v>21</v>
      </c>
      <c r="U145" s="31" t="s">
        <v>191</v>
      </c>
      <c r="V145" s="16">
        <f>ROUND(IF(O145=1,INDEX(新属性投放!$L$14:$L$33,卡牌属性!P145),INDEX(新属性投放!$L$41:$L$60,卡牌属性!P145))*INDEX($G$5:$G$42,L145)*SQRT(INDEX($I$5:$I$42,L145)),2)</f>
        <v>256</v>
      </c>
      <c r="W145" s="31" t="s">
        <v>189</v>
      </c>
      <c r="X145" s="16">
        <f>ROUND(IF(O145=1,INDEX(新属性投放!$D$14:$D$33,卡牌属性!P145),INDEX(新属性投放!$D$41:$D$60,卡牌属性!P145))*INDEX($G$5:$G$42,L145)/SQRT(INDEX($I$5:$I$42,L145)),2)</f>
        <v>4</v>
      </c>
      <c r="Y145" s="31" t="s">
        <v>190</v>
      </c>
      <c r="Z145" s="16">
        <f>ROUND(IF(O145=1,INDEX(新属性投放!$E$14:$E$33,卡牌属性!P145),INDEX(新属性投放!$E$41:$E$60,卡牌属性!P145))*INDEX($G$5:$G$42,L145),2)</f>
        <v>2</v>
      </c>
      <c r="AA145" s="31" t="s">
        <v>191</v>
      </c>
      <c r="AB145" s="16">
        <f>ROUND(IF(O145=1,INDEX(新属性投放!$F$14:$F$33,卡牌属性!P145),INDEX(新属性投放!$F$41:$F$60,卡牌属性!P145))*INDEX($G$5:$G$42,L145)*SQRT(INDEX($I$5:$I$42,L145)),2)</f>
        <v>12</v>
      </c>
      <c r="AD145" s="16">
        <f t="shared" si="58"/>
        <v>40</v>
      </c>
      <c r="AE145" s="16">
        <f t="shared" si="59"/>
        <v>20</v>
      </c>
      <c r="AF145" s="16">
        <f t="shared" si="60"/>
        <v>120</v>
      </c>
      <c r="AH145" s="16">
        <f t="shared" si="51"/>
        <v>9590</v>
      </c>
      <c r="AI145" s="16">
        <f t="shared" si="52"/>
        <v>4793</v>
      </c>
      <c r="AJ145" s="16">
        <f t="shared" si="53"/>
        <v>28784</v>
      </c>
    </row>
    <row r="146" spans="11:36" ht="16.5" x14ac:dyDescent="0.2">
      <c r="K146" s="15">
        <v>143</v>
      </c>
      <c r="L146" s="15">
        <f t="shared" si="54"/>
        <v>8</v>
      </c>
      <c r="M146" s="16">
        <f t="shared" si="55"/>
        <v>1101008</v>
      </c>
      <c r="N146" s="31" t="s">
        <v>686</v>
      </c>
      <c r="O146" s="16">
        <f t="shared" si="56"/>
        <v>1</v>
      </c>
      <c r="P146" s="16">
        <f t="shared" si="57"/>
        <v>3</v>
      </c>
      <c r="Q146" s="16" t="s">
        <v>51</v>
      </c>
      <c r="R146" s="16">
        <f>ROUND(IF(O146=1,INDEX(新属性投放!$J$14:$J$33,卡牌属性!P146),INDEX(新属性投放!$J$41:$J$60,卡牌属性!P146))*INDEX($G$5:$G$42,L146)/SQRT(INDEX($I$5:$I$42,L146)),2)</f>
        <v>147</v>
      </c>
      <c r="S146" s="31" t="s">
        <v>190</v>
      </c>
      <c r="T146" s="16">
        <f>ROUND(IF(O146=1,INDEX(新属性投放!$K$14:$K$33,卡牌属性!P146),INDEX(新属性投放!$K$41:$K$60,卡牌属性!P146))*INDEX($G$5:$G$42,L146),2)</f>
        <v>59</v>
      </c>
      <c r="U146" s="31" t="s">
        <v>191</v>
      </c>
      <c r="V146" s="16">
        <f>ROUND(IF(O146=1,INDEX(新属性投放!$L$14:$L$33,卡牌属性!P146),INDEX(新属性投放!$L$41:$L$60,卡牌属性!P146))*INDEX($G$5:$G$42,L146)*SQRT(INDEX($I$5:$I$42,L146)),2)</f>
        <v>481</v>
      </c>
      <c r="W146" s="31" t="s">
        <v>189</v>
      </c>
      <c r="X146" s="16">
        <f>ROUND(IF(O146=1,INDEX(新属性投放!$D$14:$D$33,卡牌属性!P146),INDEX(新属性投放!$D$41:$D$60,卡牌属性!P146))*INDEX($G$5:$G$42,L146)/SQRT(INDEX($I$5:$I$42,L146)),2)</f>
        <v>6.03</v>
      </c>
      <c r="Y146" s="31" t="s">
        <v>190</v>
      </c>
      <c r="Z146" s="16">
        <f>ROUND(IF(O146=1,INDEX(新属性投放!$E$14:$E$33,卡牌属性!P146),INDEX(新属性投放!$E$41:$E$60,卡牌属性!P146))*INDEX($G$5:$G$42,L146),2)</f>
        <v>3.02</v>
      </c>
      <c r="AA146" s="31" t="s">
        <v>191</v>
      </c>
      <c r="AB146" s="16">
        <f>ROUND(IF(O146=1,INDEX(新属性投放!$F$14:$F$33,卡牌属性!P146),INDEX(新属性投放!$F$41:$F$60,卡牌属性!P146))*INDEX($G$5:$G$42,L146)*SQRT(INDEX($I$5:$I$42,L146)),2)</f>
        <v>18.09</v>
      </c>
      <c r="AD146" s="16">
        <f t="shared" si="58"/>
        <v>60</v>
      </c>
      <c r="AE146" s="16">
        <f t="shared" si="59"/>
        <v>30</v>
      </c>
      <c r="AF146" s="16">
        <f t="shared" si="60"/>
        <v>180</v>
      </c>
      <c r="AH146" s="16">
        <f t="shared" si="51"/>
        <v>9650</v>
      </c>
      <c r="AI146" s="16">
        <f t="shared" si="52"/>
        <v>4823</v>
      </c>
      <c r="AJ146" s="16">
        <f t="shared" si="53"/>
        <v>28964</v>
      </c>
    </row>
    <row r="147" spans="11:36" ht="16.5" x14ac:dyDescent="0.2">
      <c r="K147" s="15">
        <v>144</v>
      </c>
      <c r="L147" s="15">
        <f t="shared" si="54"/>
        <v>8</v>
      </c>
      <c r="M147" s="16">
        <f t="shared" si="55"/>
        <v>1101008</v>
      </c>
      <c r="N147" s="31" t="s">
        <v>686</v>
      </c>
      <c r="O147" s="16">
        <f t="shared" si="56"/>
        <v>1</v>
      </c>
      <c r="P147" s="16">
        <f t="shared" si="57"/>
        <v>4</v>
      </c>
      <c r="Q147" s="16" t="s">
        <v>51</v>
      </c>
      <c r="R147" s="16">
        <f>ROUND(IF(O147=1,INDEX(新属性投放!$J$14:$J$33,卡牌属性!P147),INDEX(新属性投放!$J$41:$J$60,卡牌属性!P147))*INDEX($G$5:$G$42,L147)/SQRT(INDEX($I$5:$I$42,L147)),2)</f>
        <v>222.3</v>
      </c>
      <c r="S147" s="31" t="s">
        <v>190</v>
      </c>
      <c r="T147" s="16">
        <f>ROUND(IF(O147=1,INDEX(新属性投放!$K$14:$K$33,卡牌属性!P147),INDEX(新属性投放!$K$41:$K$60,卡牌属性!P147))*INDEX($G$5:$G$42,L147),2)</f>
        <v>97.15</v>
      </c>
      <c r="U147" s="31" t="s">
        <v>191</v>
      </c>
      <c r="V147" s="16">
        <f>ROUND(IF(O147=1,INDEX(新属性投放!$L$14:$L$33,卡牌属性!P147),INDEX(新属性投放!$L$41:$L$60,卡牌属性!P147))*INDEX($G$5:$G$42,L147)*SQRT(INDEX($I$5:$I$42,L147)),2)</f>
        <v>706.9</v>
      </c>
      <c r="W147" s="31" t="s">
        <v>189</v>
      </c>
      <c r="X147" s="16">
        <f>ROUND(IF(O147=1,INDEX(新属性投放!$D$14:$D$33,卡牌属性!P147),INDEX(新属性投放!$D$41:$D$60,卡牌属性!P147))*INDEX($G$5:$G$42,L147)/SQRT(INDEX($I$5:$I$42,L147)),2)</f>
        <v>8</v>
      </c>
      <c r="Y147" s="31" t="s">
        <v>190</v>
      </c>
      <c r="Z147" s="16">
        <f>ROUND(IF(O147=1,INDEX(新属性投放!$E$14:$E$33,卡牌属性!P147),INDEX(新属性投放!$E$41:$E$60,卡牌属性!P147))*INDEX($G$5:$G$42,L147),2)</f>
        <v>4</v>
      </c>
      <c r="AA147" s="31" t="s">
        <v>191</v>
      </c>
      <c r="AB147" s="16">
        <f>ROUND(IF(O147=1,INDEX(新属性投放!$F$14:$F$33,卡牌属性!P147),INDEX(新属性投放!$F$41:$F$60,卡牌属性!P147))*INDEX($G$5:$G$42,L147)*SQRT(INDEX($I$5:$I$42,L147)),2)</f>
        <v>24</v>
      </c>
      <c r="AD147" s="16">
        <f t="shared" si="58"/>
        <v>80</v>
      </c>
      <c r="AE147" s="16">
        <f t="shared" si="59"/>
        <v>40</v>
      </c>
      <c r="AF147" s="16">
        <f t="shared" si="60"/>
        <v>240</v>
      </c>
      <c r="AH147" s="16">
        <f t="shared" si="51"/>
        <v>9730</v>
      </c>
      <c r="AI147" s="16">
        <f t="shared" si="52"/>
        <v>4863</v>
      </c>
      <c r="AJ147" s="16">
        <f t="shared" si="53"/>
        <v>29204</v>
      </c>
    </row>
    <row r="148" spans="11:36" ht="16.5" x14ac:dyDescent="0.2">
      <c r="K148" s="15">
        <v>145</v>
      </c>
      <c r="L148" s="15">
        <f t="shared" si="54"/>
        <v>8</v>
      </c>
      <c r="M148" s="16">
        <f t="shared" si="55"/>
        <v>1101008</v>
      </c>
      <c r="N148" s="31" t="s">
        <v>686</v>
      </c>
      <c r="O148" s="16">
        <f t="shared" si="56"/>
        <v>1</v>
      </c>
      <c r="P148" s="16">
        <f t="shared" si="57"/>
        <v>5</v>
      </c>
      <c r="Q148" s="16" t="s">
        <v>51</v>
      </c>
      <c r="R148" s="16">
        <f>ROUND(IF(O148=1,INDEX(新属性投放!$J$14:$J$33,卡牌属性!P148),INDEX(新属性投放!$J$41:$J$60,卡牌属性!P148))*INDEX($G$5:$G$42,L148)/SQRT(INDEX($I$5:$I$42,L148)),2)</f>
        <v>322.3</v>
      </c>
      <c r="S148" s="31" t="s">
        <v>190</v>
      </c>
      <c r="T148" s="16">
        <f>ROUND(IF(O148=1,INDEX(新属性投放!$K$14:$K$33,卡牌属性!P148),INDEX(新属性投放!$K$41:$K$60,卡牌属性!P148))*INDEX($G$5:$G$42,L148),2)</f>
        <v>147.15</v>
      </c>
      <c r="U148" s="31" t="s">
        <v>191</v>
      </c>
      <c r="V148" s="16">
        <f>ROUND(IF(O148=1,INDEX(新属性投放!$L$14:$L$33,卡牌属性!P148),INDEX(新属性投放!$L$41:$L$60,卡牌属性!P148))*INDEX($G$5:$G$42,L148)*SQRT(INDEX($I$5:$I$42,L148)),2)</f>
        <v>1006.9</v>
      </c>
      <c r="W148" s="31" t="s">
        <v>189</v>
      </c>
      <c r="X148" s="16">
        <f>ROUND(IF(O148=1,INDEX(新属性投放!$D$14:$D$33,卡牌属性!P148),INDEX(新属性投放!$D$41:$D$60,卡牌属性!P148))*INDEX($G$5:$G$42,L148)/SQRT(INDEX($I$5:$I$42,L148)),2)</f>
        <v>10.02</v>
      </c>
      <c r="Y148" s="31" t="s">
        <v>190</v>
      </c>
      <c r="Z148" s="16">
        <f>ROUND(IF(O148=1,INDEX(新属性投放!$E$14:$E$33,卡牌属性!P148),INDEX(新属性投放!$E$41:$E$60,卡牌属性!P148))*INDEX($G$5:$G$42,L148),2)</f>
        <v>5.01</v>
      </c>
      <c r="AA148" s="31" t="s">
        <v>191</v>
      </c>
      <c r="AB148" s="16">
        <f>ROUND(IF(O148=1,INDEX(新属性投放!$F$14:$F$33,卡牌属性!P148),INDEX(新属性投放!$F$41:$F$60,卡牌属性!P148))*INDEX($G$5:$G$42,L148)*SQRT(INDEX($I$5:$I$42,L148)),2)</f>
        <v>30.06</v>
      </c>
      <c r="AD148" s="16">
        <f t="shared" si="58"/>
        <v>100</v>
      </c>
      <c r="AE148" s="16">
        <f t="shared" si="59"/>
        <v>50</v>
      </c>
      <c r="AF148" s="16">
        <f t="shared" si="60"/>
        <v>300</v>
      </c>
      <c r="AH148" s="16">
        <f t="shared" si="51"/>
        <v>9830</v>
      </c>
      <c r="AI148" s="16">
        <f t="shared" si="52"/>
        <v>4913</v>
      </c>
      <c r="AJ148" s="16">
        <f t="shared" si="53"/>
        <v>29504</v>
      </c>
    </row>
    <row r="149" spans="11:36" ht="16.5" x14ac:dyDescent="0.2">
      <c r="K149" s="15">
        <v>146</v>
      </c>
      <c r="L149" s="15">
        <f t="shared" si="54"/>
        <v>8</v>
      </c>
      <c r="M149" s="16">
        <f t="shared" si="55"/>
        <v>1101008</v>
      </c>
      <c r="N149" s="31" t="s">
        <v>686</v>
      </c>
      <c r="O149" s="16">
        <f t="shared" si="56"/>
        <v>1</v>
      </c>
      <c r="P149" s="16">
        <f t="shared" si="57"/>
        <v>6</v>
      </c>
      <c r="Q149" s="16" t="s">
        <v>51</v>
      </c>
      <c r="R149" s="16">
        <f>ROUND(IF(O149=1,INDEX(新属性投放!$J$14:$J$33,卡牌属性!P149),INDEX(新属性投放!$J$41:$J$60,卡牌属性!P149))*INDEX($G$5:$G$42,L149)/SQRT(INDEX($I$5:$I$42,L149)),2)</f>
        <v>447.5</v>
      </c>
      <c r="S149" s="31" t="s">
        <v>190</v>
      </c>
      <c r="T149" s="16">
        <f>ROUND(IF(O149=1,INDEX(新属性投放!$K$14:$K$33,卡牌属性!P149),INDEX(新属性投放!$K$41:$K$60,卡牌属性!P149))*INDEX($G$5:$G$42,L149),2)</f>
        <v>210.25</v>
      </c>
      <c r="U149" s="31" t="s">
        <v>191</v>
      </c>
      <c r="V149" s="16">
        <f>ROUND(IF(O149=1,INDEX(新属性投放!$L$14:$L$33,卡牌属性!P149),INDEX(新属性投放!$L$41:$L$60,卡牌属性!P149))*INDEX($G$5:$G$42,L149)*SQRT(INDEX($I$5:$I$42,L149)),2)</f>
        <v>1382.5</v>
      </c>
      <c r="W149" s="31" t="s">
        <v>189</v>
      </c>
      <c r="X149" s="16">
        <f>ROUND(IF(O149=1,INDEX(新属性投放!$D$14:$D$33,卡牌属性!P149),INDEX(新属性投放!$D$41:$D$60,卡牌属性!P149))*INDEX($G$5:$G$42,L149)/SQRT(INDEX($I$5:$I$42,L149)),2)</f>
        <v>12.53</v>
      </c>
      <c r="Y149" s="31" t="s">
        <v>190</v>
      </c>
      <c r="Z149" s="16">
        <f>ROUND(IF(O149=1,INDEX(新属性投放!$E$14:$E$33,卡牌属性!P149),INDEX(新属性投放!$E$41:$E$60,卡牌属性!P149))*INDEX($G$5:$G$42,L149),2)</f>
        <v>6.27</v>
      </c>
      <c r="AA149" s="31" t="s">
        <v>191</v>
      </c>
      <c r="AB149" s="16">
        <f>ROUND(IF(O149=1,INDEX(新属性投放!$F$14:$F$33,卡牌属性!P149),INDEX(新属性投放!$F$41:$F$60,卡牌属性!P149))*INDEX($G$5:$G$42,L149)*SQRT(INDEX($I$5:$I$42,L149)),2)</f>
        <v>37.590000000000003</v>
      </c>
      <c r="AD149" s="16">
        <f t="shared" si="58"/>
        <v>125</v>
      </c>
      <c r="AE149" s="16">
        <f t="shared" si="59"/>
        <v>62</v>
      </c>
      <c r="AF149" s="16">
        <f t="shared" si="60"/>
        <v>375</v>
      </c>
      <c r="AH149" s="16">
        <f t="shared" si="51"/>
        <v>9955</v>
      </c>
      <c r="AI149" s="16">
        <f t="shared" si="52"/>
        <v>4975</v>
      </c>
      <c r="AJ149" s="16">
        <f t="shared" si="53"/>
        <v>29879</v>
      </c>
    </row>
    <row r="150" spans="11:36" ht="16.5" x14ac:dyDescent="0.2">
      <c r="K150" s="15">
        <v>147</v>
      </c>
      <c r="L150" s="15">
        <f t="shared" si="54"/>
        <v>8</v>
      </c>
      <c r="M150" s="16">
        <f t="shared" si="55"/>
        <v>1101008</v>
      </c>
      <c r="N150" s="31" t="s">
        <v>686</v>
      </c>
      <c r="O150" s="16">
        <f t="shared" si="56"/>
        <v>1</v>
      </c>
      <c r="P150" s="16">
        <f t="shared" si="57"/>
        <v>7</v>
      </c>
      <c r="Q150" s="16" t="s">
        <v>51</v>
      </c>
      <c r="R150" s="16">
        <f>ROUND(IF(O150=1,INDEX(新属性投放!$J$14:$J$33,卡牌属性!P150),INDEX(新属性投放!$J$41:$J$60,卡牌属性!P150))*INDEX($G$5:$G$42,L150)/SQRT(INDEX($I$5:$I$42,L150)),2)</f>
        <v>603.79999999999995</v>
      </c>
      <c r="S150" s="31" t="s">
        <v>190</v>
      </c>
      <c r="T150" s="16">
        <f>ROUND(IF(O150=1,INDEX(新属性投放!$K$14:$K$33,卡牌属性!P150),INDEX(新属性投放!$K$41:$K$60,卡牌属性!P150))*INDEX($G$5:$G$42,L150),2)</f>
        <v>288.89999999999998</v>
      </c>
      <c r="U150" s="31" t="s">
        <v>191</v>
      </c>
      <c r="V150" s="16">
        <f>ROUND(IF(O150=1,INDEX(新属性投放!$L$14:$L$33,卡牌属性!P150),INDEX(新属性投放!$L$41:$L$60,卡牌属性!P150))*INDEX($G$5:$G$42,L150)*SQRT(INDEX($I$5:$I$42,L150)),2)</f>
        <v>1851.4</v>
      </c>
      <c r="W150" s="31" t="s">
        <v>189</v>
      </c>
      <c r="X150" s="16">
        <f>ROUND(IF(O150=1,INDEX(新属性投放!$D$14:$D$33,卡牌属性!P150),INDEX(新属性投放!$D$41:$D$60,卡牌属性!P150))*INDEX($G$5:$G$42,L150)/SQRT(INDEX($I$5:$I$42,L150)),2)</f>
        <v>15.7</v>
      </c>
      <c r="Y150" s="31" t="s">
        <v>190</v>
      </c>
      <c r="Z150" s="16">
        <f>ROUND(IF(O150=1,INDEX(新属性投放!$E$14:$E$33,卡牌属性!P150),INDEX(新属性投放!$E$41:$E$60,卡牌属性!P150))*INDEX($G$5:$G$42,L150),2)</f>
        <v>7.85</v>
      </c>
      <c r="AA150" s="31" t="s">
        <v>191</v>
      </c>
      <c r="AB150" s="16">
        <f>ROUND(IF(O150=1,INDEX(新属性投放!$F$14:$F$33,卡牌属性!P150),INDEX(新属性投放!$F$41:$F$60,卡牌属性!P150))*INDEX($G$5:$G$42,L150)*SQRT(INDEX($I$5:$I$42,L150)),2)</f>
        <v>47.1</v>
      </c>
      <c r="AD150" s="16">
        <f t="shared" si="58"/>
        <v>157</v>
      </c>
      <c r="AE150" s="16">
        <f t="shared" si="59"/>
        <v>78</v>
      </c>
      <c r="AF150" s="16">
        <f t="shared" si="60"/>
        <v>471</v>
      </c>
      <c r="AH150" s="16">
        <f t="shared" si="51"/>
        <v>10112</v>
      </c>
      <c r="AI150" s="16">
        <f t="shared" si="52"/>
        <v>5053</v>
      </c>
      <c r="AJ150" s="16">
        <f t="shared" si="53"/>
        <v>30350</v>
      </c>
    </row>
    <row r="151" spans="11:36" ht="16.5" x14ac:dyDescent="0.2">
      <c r="K151" s="15">
        <v>148</v>
      </c>
      <c r="L151" s="15">
        <f t="shared" si="54"/>
        <v>8</v>
      </c>
      <c r="M151" s="16">
        <f t="shared" si="55"/>
        <v>1101008</v>
      </c>
      <c r="N151" s="31" t="s">
        <v>686</v>
      </c>
      <c r="O151" s="16">
        <f t="shared" si="56"/>
        <v>1</v>
      </c>
      <c r="P151" s="16">
        <f t="shared" si="57"/>
        <v>8</v>
      </c>
      <c r="Q151" s="16" t="s">
        <v>51</v>
      </c>
      <c r="R151" s="16">
        <f>ROUND(IF(O151=1,INDEX(新属性投放!$J$14:$J$33,卡牌属性!P151),INDEX(新属性投放!$J$41:$J$60,卡牌属性!P151))*INDEX($G$5:$G$42,L151)/SQRT(INDEX($I$5:$I$42,L151)),2)</f>
        <v>799.8</v>
      </c>
      <c r="S151" s="31" t="s">
        <v>190</v>
      </c>
      <c r="T151" s="16">
        <f>ROUND(IF(O151=1,INDEX(新属性投放!$K$14:$K$33,卡牌属性!P151),INDEX(新属性投放!$K$41:$K$60,卡牌属性!P151))*INDEX($G$5:$G$42,L151),2)</f>
        <v>387.4</v>
      </c>
      <c r="U151" s="31" t="s">
        <v>191</v>
      </c>
      <c r="V151" s="16">
        <f>ROUND(IF(O151=1,INDEX(新属性投放!$L$14:$L$33,卡牌属性!P151),INDEX(新属性投放!$L$41:$L$60,卡牌属性!P151))*INDEX($G$5:$G$42,L151)*SQRT(INDEX($I$5:$I$42,L151)),2)</f>
        <v>2439.4</v>
      </c>
      <c r="W151" s="31" t="s">
        <v>189</v>
      </c>
      <c r="X151" s="16">
        <f>ROUND(IF(O151=1,INDEX(新属性投放!$D$14:$D$33,卡牌属性!P151),INDEX(新属性投放!$D$41:$D$60,卡牌属性!P151))*INDEX($G$5:$G$42,L151)/SQRT(INDEX($I$5:$I$42,L151)),2)</f>
        <v>20</v>
      </c>
      <c r="Y151" s="31" t="s">
        <v>190</v>
      </c>
      <c r="Z151" s="16">
        <f>ROUND(IF(O151=1,INDEX(新属性投放!$E$14:$E$33,卡牌属性!P151),INDEX(新属性投放!$E$41:$E$60,卡牌属性!P151))*INDEX($G$5:$G$42,L151),2)</f>
        <v>10</v>
      </c>
      <c r="AA151" s="31" t="s">
        <v>191</v>
      </c>
      <c r="AB151" s="16">
        <f>ROUND(IF(O151=1,INDEX(新属性投放!$F$14:$F$33,卡牌属性!P151),INDEX(新属性投放!$F$41:$F$60,卡牌属性!P151))*INDEX($G$5:$G$42,L151)*SQRT(INDEX($I$5:$I$42,L151)),2)</f>
        <v>60</v>
      </c>
      <c r="AD151" s="16">
        <f t="shared" si="58"/>
        <v>200</v>
      </c>
      <c r="AE151" s="16">
        <f t="shared" si="59"/>
        <v>100</v>
      </c>
      <c r="AF151" s="16">
        <f t="shared" si="60"/>
        <v>600</v>
      </c>
      <c r="AH151" s="16">
        <f t="shared" ref="AH151" si="61">AD151</f>
        <v>200</v>
      </c>
      <c r="AI151" s="16">
        <f t="shared" ref="AI151" si="62">AE151</f>
        <v>100</v>
      </c>
      <c r="AJ151" s="16">
        <f t="shared" ref="AJ151" si="63">AF151</f>
        <v>600</v>
      </c>
    </row>
    <row r="152" spans="11:36" ht="16.5" x14ac:dyDescent="0.2">
      <c r="K152" s="15">
        <v>149</v>
      </c>
      <c r="L152" s="15">
        <f t="shared" si="54"/>
        <v>8</v>
      </c>
      <c r="M152" s="16">
        <f t="shared" si="55"/>
        <v>1101008</v>
      </c>
      <c r="N152" s="31" t="s">
        <v>686</v>
      </c>
      <c r="O152" s="16">
        <f t="shared" si="56"/>
        <v>1</v>
      </c>
      <c r="P152" s="16">
        <f t="shared" si="57"/>
        <v>9</v>
      </c>
      <c r="Q152" s="16" t="s">
        <v>51</v>
      </c>
      <c r="R152" s="16">
        <f>ROUND(IF(O152=1,INDEX(新属性投放!$J$14:$J$33,卡牌属性!P152),INDEX(新属性投放!$J$41:$J$60,卡牌属性!P152))*INDEX($G$5:$G$42,L152)/SQRT(INDEX($I$5:$I$42,L152)),2)</f>
        <v>924.8</v>
      </c>
      <c r="S152" s="31" t="s">
        <v>190</v>
      </c>
      <c r="T152" s="16">
        <f>ROUND(IF(O152=1,INDEX(新属性投放!$K$14:$K$33,卡牌属性!P152),INDEX(新属性投放!$K$41:$K$60,卡牌属性!P152))*INDEX($G$5:$G$42,L152),2)</f>
        <v>450.4</v>
      </c>
      <c r="U152" s="31" t="s">
        <v>191</v>
      </c>
      <c r="V152" s="16">
        <f>ROUND(IF(O152=1,INDEX(新属性投放!$L$14:$L$33,卡牌属性!P152),INDEX(新属性投放!$L$41:$L$60,卡牌属性!P152))*INDEX($G$5:$G$42,L152)*SQRT(INDEX($I$5:$I$42,L152)),2)</f>
        <v>2814.4</v>
      </c>
      <c r="W152" s="31" t="s">
        <v>189</v>
      </c>
      <c r="X152" s="16">
        <f>ROUND(IF(O152=1,INDEX(新属性投放!$D$14:$D$33,卡牌属性!P152),INDEX(新属性投放!$D$41:$D$60,卡牌属性!P152))*INDEX($G$5:$G$42,L152)/SQRT(INDEX($I$5:$I$42,L152)),2)</f>
        <v>23.12</v>
      </c>
      <c r="Y152" s="31" t="s">
        <v>190</v>
      </c>
      <c r="Z152" s="16">
        <f>ROUND(IF(O152=1,INDEX(新属性投放!$E$14:$E$33,卡牌属性!P152),INDEX(新属性投放!$E$41:$E$60,卡牌属性!P152))*INDEX($G$5:$G$42,L152),2)</f>
        <v>11.56</v>
      </c>
      <c r="AA152" s="31" t="s">
        <v>191</v>
      </c>
      <c r="AB152" s="16">
        <f>ROUND(IF(O152=1,INDEX(新属性投放!$F$14:$F$33,卡牌属性!P152),INDEX(新属性投放!$F$41:$F$60,卡牌属性!P152))*INDEX($G$5:$G$42,L152)*SQRT(INDEX($I$5:$I$42,L152)),2)</f>
        <v>69.36</v>
      </c>
      <c r="AD152" s="16">
        <f t="shared" si="58"/>
        <v>231</v>
      </c>
      <c r="AE152" s="16">
        <f t="shared" si="59"/>
        <v>115</v>
      </c>
      <c r="AF152" s="16">
        <f t="shared" si="60"/>
        <v>693</v>
      </c>
      <c r="AH152" s="16">
        <f t="shared" ref="AH152:AH171" si="64">AH151+AD152</f>
        <v>431</v>
      </c>
      <c r="AI152" s="16">
        <f t="shared" ref="AI152:AI171" si="65">AI151+AE152</f>
        <v>215</v>
      </c>
      <c r="AJ152" s="16">
        <f t="shared" ref="AJ152:AJ171" si="66">AJ151+AF152</f>
        <v>1293</v>
      </c>
    </row>
    <row r="153" spans="11:36" ht="16.5" x14ac:dyDescent="0.2">
      <c r="K153" s="15">
        <v>150</v>
      </c>
      <c r="L153" s="15">
        <f t="shared" si="54"/>
        <v>8</v>
      </c>
      <c r="M153" s="16">
        <f t="shared" si="55"/>
        <v>1101008</v>
      </c>
      <c r="N153" s="31" t="s">
        <v>686</v>
      </c>
      <c r="O153" s="16">
        <f t="shared" si="56"/>
        <v>1</v>
      </c>
      <c r="P153" s="16">
        <f t="shared" si="57"/>
        <v>10</v>
      </c>
      <c r="Q153" s="16" t="s">
        <v>51</v>
      </c>
      <c r="R153" s="16">
        <f>ROUND(IF(O153=1,INDEX(新属性投放!$J$14:$J$33,卡牌属性!P153),INDEX(新属性投放!$J$41:$J$60,卡牌属性!P153))*INDEX($G$5:$G$42,L153)/SQRT(INDEX($I$5:$I$42,L153)),2)</f>
        <v>1069.4000000000001</v>
      </c>
      <c r="S153" s="31" t="s">
        <v>190</v>
      </c>
      <c r="T153" s="16">
        <f>ROUND(IF(O153=1,INDEX(新属性投放!$K$14:$K$33,卡牌属性!P153),INDEX(新属性投放!$K$41:$K$60,卡牌属性!P153))*INDEX($G$5:$G$42,L153),2)</f>
        <v>522.20000000000005</v>
      </c>
      <c r="U153" s="31" t="s">
        <v>191</v>
      </c>
      <c r="V153" s="16">
        <f>ROUND(IF(O153=1,INDEX(新属性投放!$L$14:$L$33,卡牌属性!P153),INDEX(新属性投放!$L$41:$L$60,卡牌属性!P153))*INDEX($G$5:$G$42,L153)*SQRT(INDEX($I$5:$I$42,L153)),2)</f>
        <v>3248.2</v>
      </c>
      <c r="W153" s="31" t="s">
        <v>189</v>
      </c>
      <c r="X153" s="16">
        <f>ROUND(IF(O153=1,INDEX(新属性投放!$D$14:$D$33,卡牌属性!P153),INDEX(新属性投放!$D$41:$D$60,卡牌属性!P153))*INDEX($G$5:$G$42,L153)/SQRT(INDEX($I$5:$I$42,L153)),2)</f>
        <v>26.74</v>
      </c>
      <c r="Y153" s="31" t="s">
        <v>190</v>
      </c>
      <c r="Z153" s="16">
        <f>ROUND(IF(O153=1,INDEX(新属性投放!$E$14:$E$33,卡牌属性!P153),INDEX(新属性投放!$E$41:$E$60,卡牌属性!P153))*INDEX($G$5:$G$42,L153),2)</f>
        <v>13.37</v>
      </c>
      <c r="AA153" s="31" t="s">
        <v>191</v>
      </c>
      <c r="AB153" s="16">
        <f>ROUND(IF(O153=1,INDEX(新属性投放!$F$14:$F$33,卡牌属性!P153),INDEX(新属性投放!$F$41:$F$60,卡牌属性!P153))*INDEX($G$5:$G$42,L153)*SQRT(INDEX($I$5:$I$42,L153)),2)</f>
        <v>80.22</v>
      </c>
      <c r="AD153" s="16">
        <f t="shared" si="58"/>
        <v>267</v>
      </c>
      <c r="AE153" s="16">
        <f t="shared" si="59"/>
        <v>133</v>
      </c>
      <c r="AF153" s="16">
        <f t="shared" si="60"/>
        <v>802</v>
      </c>
      <c r="AH153" s="16">
        <f t="shared" si="64"/>
        <v>698</v>
      </c>
      <c r="AI153" s="16">
        <f t="shared" si="65"/>
        <v>348</v>
      </c>
      <c r="AJ153" s="16">
        <f t="shared" si="66"/>
        <v>2095</v>
      </c>
    </row>
    <row r="154" spans="11:36" ht="16.5" x14ac:dyDescent="0.2">
      <c r="K154" s="15">
        <v>151</v>
      </c>
      <c r="L154" s="15">
        <f t="shared" si="54"/>
        <v>8</v>
      </c>
      <c r="M154" s="16">
        <f t="shared" si="55"/>
        <v>1101008</v>
      </c>
      <c r="N154" s="31" t="s">
        <v>686</v>
      </c>
      <c r="O154" s="16">
        <f t="shared" si="56"/>
        <v>1</v>
      </c>
      <c r="P154" s="16">
        <f t="shared" si="57"/>
        <v>11</v>
      </c>
      <c r="Q154" s="16" t="s">
        <v>51</v>
      </c>
      <c r="R154" s="16">
        <f>ROUND(IF(O154=1,INDEX(新属性投放!$J$14:$J$33,卡牌属性!P154),INDEX(新属性投放!$J$41:$J$60,卡牌属性!P154))*INDEX($G$5:$G$42,L154)/SQRT(INDEX($I$5:$I$42,L154)),2)</f>
        <v>1236.0999999999999</v>
      </c>
      <c r="S154" s="31" t="s">
        <v>190</v>
      </c>
      <c r="T154" s="16">
        <f>ROUND(IF(O154=1,INDEX(新属性投放!$K$14:$K$33,卡牌属性!P154),INDEX(新属性投放!$K$41:$K$60,卡牌属性!P154))*INDEX($G$5:$G$42,L154),2)</f>
        <v>606.04999999999995</v>
      </c>
      <c r="U154" s="31" t="s">
        <v>191</v>
      </c>
      <c r="V154" s="16">
        <f>ROUND(IF(O154=1,INDEX(新属性投放!$L$14:$L$33,卡牌属性!P154),INDEX(新属性投放!$L$41:$L$60,卡牌属性!P154))*INDEX($G$5:$G$42,L154)*SQRT(INDEX($I$5:$I$42,L154)),2)</f>
        <v>3748.3</v>
      </c>
      <c r="W154" s="31" t="s">
        <v>189</v>
      </c>
      <c r="X154" s="16">
        <f>ROUND(IF(O154=1,INDEX(新属性投放!$D$14:$D$33,卡牌属性!P154),INDEX(新属性投放!$D$41:$D$60,卡牌属性!P154))*INDEX($G$5:$G$42,L154)/SQRT(INDEX($I$5:$I$42,L154)),2)</f>
        <v>30.9</v>
      </c>
      <c r="Y154" s="31" t="s">
        <v>190</v>
      </c>
      <c r="Z154" s="16">
        <f>ROUND(IF(O154=1,INDEX(新属性投放!$E$14:$E$33,卡牌属性!P154),INDEX(新属性投放!$E$41:$E$60,卡牌属性!P154))*INDEX($G$5:$G$42,L154),2)</f>
        <v>15.45</v>
      </c>
      <c r="AA154" s="31" t="s">
        <v>191</v>
      </c>
      <c r="AB154" s="16">
        <f>ROUND(IF(O154=1,INDEX(新属性投放!$F$14:$F$33,卡牌属性!P154),INDEX(新属性投放!$F$41:$F$60,卡牌属性!P154))*INDEX($G$5:$G$42,L154)*SQRT(INDEX($I$5:$I$42,L154)),2)</f>
        <v>92.7</v>
      </c>
      <c r="AD154" s="16">
        <f t="shared" si="58"/>
        <v>309</v>
      </c>
      <c r="AE154" s="16">
        <f t="shared" si="59"/>
        <v>154</v>
      </c>
      <c r="AF154" s="16">
        <f t="shared" si="60"/>
        <v>927</v>
      </c>
      <c r="AH154" s="16">
        <f t="shared" si="64"/>
        <v>1007</v>
      </c>
      <c r="AI154" s="16">
        <f t="shared" si="65"/>
        <v>502</v>
      </c>
      <c r="AJ154" s="16">
        <f t="shared" si="66"/>
        <v>3022</v>
      </c>
    </row>
    <row r="155" spans="11:36" ht="16.5" x14ac:dyDescent="0.2">
      <c r="K155" s="15">
        <v>152</v>
      </c>
      <c r="L155" s="15">
        <f t="shared" si="54"/>
        <v>8</v>
      </c>
      <c r="M155" s="16">
        <f t="shared" si="55"/>
        <v>1101008</v>
      </c>
      <c r="N155" s="31" t="s">
        <v>686</v>
      </c>
      <c r="O155" s="16">
        <f t="shared" si="56"/>
        <v>1</v>
      </c>
      <c r="P155" s="16">
        <f t="shared" si="57"/>
        <v>12</v>
      </c>
      <c r="Q155" s="16" t="s">
        <v>51</v>
      </c>
      <c r="R155" s="16">
        <f>ROUND(IF(O155=1,INDEX(新属性投放!$J$14:$J$33,卡牌属性!P155),INDEX(新属性投放!$J$41:$J$60,卡牌属性!P155))*INDEX($G$5:$G$42,L155)/SQRT(INDEX($I$5:$I$42,L155)),2)</f>
        <v>1429.6</v>
      </c>
      <c r="S155" s="31" t="s">
        <v>190</v>
      </c>
      <c r="T155" s="16">
        <f>ROUND(IF(O155=1,INDEX(新属性投放!$K$14:$K$33,卡牌属性!P155),INDEX(新属性投放!$K$41:$K$60,卡牌属性!P155))*INDEX($G$5:$G$42,L155),2)</f>
        <v>702.3</v>
      </c>
      <c r="U155" s="31" t="s">
        <v>191</v>
      </c>
      <c r="V155" s="16">
        <f>ROUND(IF(O155=1,INDEX(新属性投放!$L$14:$L$33,卡牌属性!P155),INDEX(新属性投放!$L$41:$L$60,卡牌属性!P155))*INDEX($G$5:$G$42,L155)*SQRT(INDEX($I$5:$I$42,L155)),2)</f>
        <v>4328.8</v>
      </c>
      <c r="W155" s="31" t="s">
        <v>189</v>
      </c>
      <c r="X155" s="16">
        <f>ROUND(IF(O155=1,INDEX(新属性投放!$D$14:$D$33,卡牌属性!P155),INDEX(新属性投放!$D$41:$D$60,卡牌属性!P155))*INDEX($G$5:$G$42,L155)/SQRT(INDEX($I$5:$I$42,L155)),2)</f>
        <v>35.74</v>
      </c>
      <c r="Y155" s="31" t="s">
        <v>190</v>
      </c>
      <c r="Z155" s="16">
        <f>ROUND(IF(O155=1,INDEX(新属性投放!$E$14:$E$33,卡牌属性!P155),INDEX(新属性投放!$E$41:$E$60,卡牌属性!P155))*INDEX($G$5:$G$42,L155),2)</f>
        <v>17.87</v>
      </c>
      <c r="AA155" s="31" t="s">
        <v>191</v>
      </c>
      <c r="AB155" s="16">
        <f>ROUND(IF(O155=1,INDEX(新属性投放!$F$14:$F$33,卡牌属性!P155),INDEX(新属性投放!$F$41:$F$60,卡牌属性!P155))*INDEX($G$5:$G$42,L155)*SQRT(INDEX($I$5:$I$42,L155)),2)</f>
        <v>107.22</v>
      </c>
      <c r="AD155" s="16">
        <f t="shared" si="58"/>
        <v>357</v>
      </c>
      <c r="AE155" s="16">
        <f t="shared" si="59"/>
        <v>178</v>
      </c>
      <c r="AF155" s="16">
        <f t="shared" si="60"/>
        <v>1072</v>
      </c>
      <c r="AH155" s="16">
        <f t="shared" si="64"/>
        <v>1364</v>
      </c>
      <c r="AI155" s="16">
        <f t="shared" si="65"/>
        <v>680</v>
      </c>
      <c r="AJ155" s="16">
        <f t="shared" si="66"/>
        <v>4094</v>
      </c>
    </row>
    <row r="156" spans="11:36" ht="16.5" x14ac:dyDescent="0.2">
      <c r="K156" s="15">
        <v>153</v>
      </c>
      <c r="L156" s="15">
        <f t="shared" si="54"/>
        <v>8</v>
      </c>
      <c r="M156" s="16">
        <f t="shared" si="55"/>
        <v>1101008</v>
      </c>
      <c r="N156" s="31" t="s">
        <v>686</v>
      </c>
      <c r="O156" s="16">
        <f t="shared" si="56"/>
        <v>1</v>
      </c>
      <c r="P156" s="16">
        <f t="shared" si="57"/>
        <v>13</v>
      </c>
      <c r="Q156" s="16" t="s">
        <v>51</v>
      </c>
      <c r="R156" s="16">
        <f>ROUND(IF(O156=1,INDEX(新属性投放!$J$14:$J$33,卡牌属性!P156),INDEX(新属性投放!$J$41:$J$60,卡牌属性!P156))*INDEX($G$5:$G$42,L156)/SQRT(INDEX($I$5:$I$42,L156)),2)</f>
        <v>1653.3</v>
      </c>
      <c r="S156" s="31" t="s">
        <v>190</v>
      </c>
      <c r="T156" s="16">
        <f>ROUND(IF(O156=1,INDEX(新属性投放!$K$14:$K$33,卡牌属性!P156),INDEX(新属性投放!$K$41:$K$60,卡牌属性!P156))*INDEX($G$5:$G$42,L156),2)</f>
        <v>813.65</v>
      </c>
      <c r="U156" s="31" t="s">
        <v>191</v>
      </c>
      <c r="V156" s="16">
        <f>ROUND(IF(O156=1,INDEX(新属性投放!$L$14:$L$33,卡牌属性!P156),INDEX(新属性投放!$L$41:$L$60,卡牌属性!P156))*INDEX($G$5:$G$42,L156)*SQRT(INDEX($I$5:$I$42,L156)),2)</f>
        <v>4999.8999999999996</v>
      </c>
      <c r="W156" s="31" t="s">
        <v>189</v>
      </c>
      <c r="X156" s="16">
        <f>ROUND(IF(O156=1,INDEX(新属性投放!$D$14:$D$33,卡牌属性!P156),INDEX(新属性投放!$D$41:$D$60,卡牌属性!P156))*INDEX($G$5:$G$42,L156)/SQRT(INDEX($I$5:$I$42,L156)),2)</f>
        <v>41.33</v>
      </c>
      <c r="Y156" s="31" t="s">
        <v>190</v>
      </c>
      <c r="Z156" s="16">
        <f>ROUND(IF(O156=1,INDEX(新属性投放!$E$14:$E$33,卡牌属性!P156),INDEX(新属性投放!$E$41:$E$60,卡牌属性!P156))*INDEX($G$5:$G$42,L156),2)</f>
        <v>20.67</v>
      </c>
      <c r="AA156" s="31" t="s">
        <v>191</v>
      </c>
      <c r="AB156" s="16">
        <f>ROUND(IF(O156=1,INDEX(新属性投放!$F$14:$F$33,卡牌属性!P156),INDEX(新属性投放!$F$41:$F$60,卡牌属性!P156))*INDEX($G$5:$G$42,L156)*SQRT(INDEX($I$5:$I$42,L156)),2)</f>
        <v>123.99</v>
      </c>
      <c r="AD156" s="16">
        <f t="shared" si="58"/>
        <v>413</v>
      </c>
      <c r="AE156" s="16">
        <f t="shared" si="59"/>
        <v>206</v>
      </c>
      <c r="AF156" s="16">
        <f t="shared" si="60"/>
        <v>1239</v>
      </c>
      <c r="AH156" s="16">
        <f t="shared" si="64"/>
        <v>1777</v>
      </c>
      <c r="AI156" s="16">
        <f t="shared" si="65"/>
        <v>886</v>
      </c>
      <c r="AJ156" s="16">
        <f t="shared" si="66"/>
        <v>5333</v>
      </c>
    </row>
    <row r="157" spans="11:36" ht="16.5" x14ac:dyDescent="0.2">
      <c r="K157" s="15">
        <v>154</v>
      </c>
      <c r="L157" s="15">
        <f t="shared" si="54"/>
        <v>8</v>
      </c>
      <c r="M157" s="16">
        <f t="shared" si="55"/>
        <v>1101008</v>
      </c>
      <c r="N157" s="31" t="s">
        <v>686</v>
      </c>
      <c r="O157" s="16">
        <f t="shared" si="56"/>
        <v>1</v>
      </c>
      <c r="P157" s="16">
        <f t="shared" si="57"/>
        <v>14</v>
      </c>
      <c r="Q157" s="16" t="s">
        <v>51</v>
      </c>
      <c r="R157" s="16">
        <f>ROUND(IF(O157=1,INDEX(新属性投放!$J$14:$J$33,卡牌属性!P157),INDEX(新属性投放!$J$41:$J$60,卡牌属性!P157))*INDEX($G$5:$G$42,L157)/SQRT(INDEX($I$5:$I$42,L157)),2)</f>
        <v>1911.95</v>
      </c>
      <c r="S157" s="31" t="s">
        <v>190</v>
      </c>
      <c r="T157" s="16">
        <f>ROUND(IF(O157=1,INDEX(新属性投放!$K$14:$K$33,卡牌属性!P157),INDEX(新属性投放!$K$41:$K$60,卡牌属性!P157))*INDEX($G$5:$G$42,L157),2)</f>
        <v>942.98</v>
      </c>
      <c r="U157" s="31" t="s">
        <v>191</v>
      </c>
      <c r="V157" s="16">
        <f>ROUND(IF(O157=1,INDEX(新属性投放!$L$14:$L$33,卡牌属性!P157),INDEX(新属性投放!$L$41:$L$60,卡牌属性!P157))*INDEX($G$5:$G$42,L157)*SQRT(INDEX($I$5:$I$42,L157)),2)</f>
        <v>5775.85</v>
      </c>
      <c r="W157" s="31" t="s">
        <v>189</v>
      </c>
      <c r="X157" s="16">
        <f>ROUND(IF(O157=1,INDEX(新属性投放!$D$14:$D$33,卡牌属性!P157),INDEX(新属性投放!$D$41:$D$60,卡牌属性!P157))*INDEX($G$5:$G$42,L157)/SQRT(INDEX($I$5:$I$42,L157)),2)</f>
        <v>47.8</v>
      </c>
      <c r="Y157" s="31" t="s">
        <v>190</v>
      </c>
      <c r="Z157" s="16">
        <f>ROUND(IF(O157=1,INDEX(新属性投放!$E$14:$E$33,卡牌属性!P157),INDEX(新属性投放!$E$41:$E$60,卡牌属性!P157))*INDEX($G$5:$G$42,L157),2)</f>
        <v>23.9</v>
      </c>
      <c r="AA157" s="31" t="s">
        <v>191</v>
      </c>
      <c r="AB157" s="16">
        <f>ROUND(IF(O157=1,INDEX(新属性投放!$F$14:$F$33,卡牌属性!P157),INDEX(新属性投放!$F$41:$F$60,卡牌属性!P157))*INDEX($G$5:$G$42,L157)*SQRT(INDEX($I$5:$I$42,L157)),2)</f>
        <v>143.4</v>
      </c>
      <c r="AD157" s="16">
        <f t="shared" si="58"/>
        <v>478</v>
      </c>
      <c r="AE157" s="16">
        <f t="shared" si="59"/>
        <v>239</v>
      </c>
      <c r="AF157" s="16">
        <f t="shared" si="60"/>
        <v>1434</v>
      </c>
      <c r="AH157" s="16">
        <f t="shared" si="64"/>
        <v>2255</v>
      </c>
      <c r="AI157" s="16">
        <f t="shared" si="65"/>
        <v>1125</v>
      </c>
      <c r="AJ157" s="16">
        <f t="shared" si="66"/>
        <v>6767</v>
      </c>
    </row>
    <row r="158" spans="11:36" ht="16.5" x14ac:dyDescent="0.2">
      <c r="K158" s="15">
        <v>155</v>
      </c>
      <c r="L158" s="15">
        <f t="shared" si="54"/>
        <v>8</v>
      </c>
      <c r="M158" s="16">
        <f t="shared" si="55"/>
        <v>1101008</v>
      </c>
      <c r="N158" s="31" t="s">
        <v>686</v>
      </c>
      <c r="O158" s="16">
        <f t="shared" si="56"/>
        <v>1</v>
      </c>
      <c r="P158" s="16">
        <f t="shared" si="57"/>
        <v>15</v>
      </c>
      <c r="Q158" s="16" t="s">
        <v>51</v>
      </c>
      <c r="R158" s="16">
        <f>ROUND(IF(O158=1,INDEX(新属性投放!$J$14:$J$33,卡牌属性!P158),INDEX(新属性投放!$J$41:$J$60,卡牌属性!P158))*INDEX($G$5:$G$42,L158)/SQRT(INDEX($I$5:$I$42,L158)),2)</f>
        <v>2210.9499999999998</v>
      </c>
      <c r="S158" s="31" t="s">
        <v>190</v>
      </c>
      <c r="T158" s="16">
        <f>ROUND(IF(O158=1,INDEX(新属性投放!$K$14:$K$33,卡牌属性!P158),INDEX(新属性投放!$K$41:$K$60,卡牌属性!P158))*INDEX($G$5:$G$42,L158),2)</f>
        <v>1092.48</v>
      </c>
      <c r="U158" s="31" t="s">
        <v>191</v>
      </c>
      <c r="V158" s="16">
        <f>ROUND(IF(O158=1,INDEX(新属性投放!$L$14:$L$33,卡牌属性!P158),INDEX(新属性投放!$L$41:$L$60,卡牌属性!P158))*INDEX($G$5:$G$42,L158)*SQRT(INDEX($I$5:$I$42,L158)),2)</f>
        <v>6672.85</v>
      </c>
      <c r="W158" s="31" t="s">
        <v>189</v>
      </c>
      <c r="X158" s="16">
        <f>ROUND(IF(O158=1,INDEX(新属性投放!$D$14:$D$33,卡牌属性!P158),INDEX(新属性投放!$D$41:$D$60,卡牌属性!P158))*INDEX($G$5:$G$42,L158)/SQRT(INDEX($I$5:$I$42,L158)),2)</f>
        <v>55.27</v>
      </c>
      <c r="Y158" s="31" t="s">
        <v>190</v>
      </c>
      <c r="Z158" s="16">
        <f>ROUND(IF(O158=1,INDEX(新属性投放!$E$14:$E$33,卡牌属性!P158),INDEX(新属性投放!$E$41:$E$60,卡牌属性!P158))*INDEX($G$5:$G$42,L158),2)</f>
        <v>27.64</v>
      </c>
      <c r="AA158" s="31" t="s">
        <v>191</v>
      </c>
      <c r="AB158" s="16">
        <f>ROUND(IF(O158=1,INDEX(新属性投放!$F$14:$F$33,卡牌属性!P158),INDEX(新属性投放!$F$41:$F$60,卡牌属性!P158))*INDEX($G$5:$G$42,L158)*SQRT(INDEX($I$5:$I$42,L158)),2)</f>
        <v>165.81</v>
      </c>
      <c r="AD158" s="16">
        <f t="shared" si="58"/>
        <v>552</v>
      </c>
      <c r="AE158" s="16">
        <f t="shared" si="59"/>
        <v>276</v>
      </c>
      <c r="AF158" s="16">
        <f t="shared" si="60"/>
        <v>1658</v>
      </c>
      <c r="AH158" s="16">
        <f t="shared" si="64"/>
        <v>2807</v>
      </c>
      <c r="AI158" s="16">
        <f t="shared" si="65"/>
        <v>1401</v>
      </c>
      <c r="AJ158" s="16">
        <f t="shared" si="66"/>
        <v>8425</v>
      </c>
    </row>
    <row r="159" spans="11:36" ht="16.5" x14ac:dyDescent="0.2">
      <c r="K159" s="15">
        <v>156</v>
      </c>
      <c r="L159" s="15">
        <f t="shared" si="54"/>
        <v>8</v>
      </c>
      <c r="M159" s="16">
        <f t="shared" si="55"/>
        <v>1101008</v>
      </c>
      <c r="N159" s="31" t="s">
        <v>686</v>
      </c>
      <c r="O159" s="16">
        <f t="shared" si="56"/>
        <v>1</v>
      </c>
      <c r="P159" s="16">
        <f t="shared" si="57"/>
        <v>16</v>
      </c>
      <c r="Q159" s="16" t="s">
        <v>51</v>
      </c>
      <c r="R159" s="16">
        <f>ROUND(IF(O159=1,INDEX(新属性投放!$J$14:$J$33,卡牌属性!P159),INDEX(新属性投放!$J$41:$J$60,卡牌属性!P159))*INDEX($G$5:$G$42,L159)/SQRT(INDEX($I$5:$I$42,L159)),2)</f>
        <v>2556.3000000000002</v>
      </c>
      <c r="S159" s="31" t="s">
        <v>190</v>
      </c>
      <c r="T159" s="16">
        <f>ROUND(IF(O159=1,INDEX(新属性投放!$K$14:$K$33,卡牌属性!P159),INDEX(新属性投放!$K$41:$K$60,卡牌属性!P159))*INDEX($G$5:$G$42,L159),2)</f>
        <v>1265.6500000000001</v>
      </c>
      <c r="U159" s="31" t="s">
        <v>191</v>
      </c>
      <c r="V159" s="16">
        <f>ROUND(IF(O159=1,INDEX(新属性投放!$L$14:$L$33,卡牌属性!P159),INDEX(新属性投放!$L$41:$L$60,卡牌属性!P159))*INDEX($G$5:$G$42,L159)*SQRT(INDEX($I$5:$I$42,L159)),2)</f>
        <v>7708.9</v>
      </c>
      <c r="W159" s="31" t="s">
        <v>189</v>
      </c>
      <c r="X159" s="16">
        <f>ROUND(IF(O159=1,INDEX(新属性投放!$D$14:$D$33,卡牌属性!P159),INDEX(新属性投放!$D$41:$D$60,卡牌属性!P159))*INDEX($G$5:$G$42,L159)/SQRT(INDEX($I$5:$I$42,L159)),2)</f>
        <v>63.91</v>
      </c>
      <c r="Y159" s="31" t="s">
        <v>190</v>
      </c>
      <c r="Z159" s="16">
        <f>ROUND(IF(O159=1,INDEX(新属性投放!$E$14:$E$33,卡牌属性!P159),INDEX(新属性投放!$E$41:$E$60,卡牌属性!P159))*INDEX($G$5:$G$42,L159),2)</f>
        <v>31.96</v>
      </c>
      <c r="AA159" s="31" t="s">
        <v>191</v>
      </c>
      <c r="AB159" s="16">
        <f>ROUND(IF(O159=1,INDEX(新属性投放!$F$14:$F$33,卡牌属性!P159),INDEX(新属性投放!$F$41:$F$60,卡牌属性!P159))*INDEX($G$5:$G$42,L159)*SQRT(INDEX($I$5:$I$42,L159)),2)</f>
        <v>191.73</v>
      </c>
      <c r="AD159" s="16">
        <f t="shared" si="58"/>
        <v>639</v>
      </c>
      <c r="AE159" s="16">
        <f t="shared" si="59"/>
        <v>319</v>
      </c>
      <c r="AF159" s="16">
        <f t="shared" si="60"/>
        <v>1917</v>
      </c>
      <c r="AH159" s="16">
        <f t="shared" si="64"/>
        <v>3446</v>
      </c>
      <c r="AI159" s="16">
        <f t="shared" si="65"/>
        <v>1720</v>
      </c>
      <c r="AJ159" s="16">
        <f t="shared" si="66"/>
        <v>10342</v>
      </c>
    </row>
    <row r="160" spans="11:36" ht="16.5" x14ac:dyDescent="0.2">
      <c r="K160" s="15">
        <v>157</v>
      </c>
      <c r="L160" s="15">
        <f t="shared" si="54"/>
        <v>8</v>
      </c>
      <c r="M160" s="16">
        <f t="shared" si="55"/>
        <v>1101008</v>
      </c>
      <c r="N160" s="31" t="s">
        <v>686</v>
      </c>
      <c r="O160" s="16">
        <f t="shared" si="56"/>
        <v>1</v>
      </c>
      <c r="P160" s="16">
        <f t="shared" si="57"/>
        <v>17</v>
      </c>
      <c r="Q160" s="16" t="s">
        <v>51</v>
      </c>
      <c r="R160" s="16">
        <f>ROUND(IF(O160=1,INDEX(新属性投放!$J$14:$J$33,卡牌属性!P160),INDEX(新属性投放!$J$41:$J$60,卡牌属性!P160))*INDEX($G$5:$G$42,L160)/SQRT(INDEX($I$5:$I$42,L160)),2)</f>
        <v>2955.85</v>
      </c>
      <c r="S160" s="31" t="s">
        <v>190</v>
      </c>
      <c r="T160" s="16">
        <f>ROUND(IF(O160=1,INDEX(新属性投放!$K$14:$K$33,卡牌属性!P160),INDEX(新属性投放!$K$41:$K$60,卡牌属性!P160))*INDEX($G$5:$G$42,L160),2)</f>
        <v>1465.43</v>
      </c>
      <c r="U160" s="31" t="s">
        <v>191</v>
      </c>
      <c r="V160" s="16">
        <f>ROUND(IF(O160=1,INDEX(新属性投放!$L$14:$L$33,卡牌属性!P160),INDEX(新属性投放!$L$41:$L$60,卡牌属性!P160))*INDEX($G$5:$G$42,L160)*SQRT(INDEX($I$5:$I$42,L160)),2)</f>
        <v>8907.5499999999993</v>
      </c>
      <c r="W160" s="31" t="s">
        <v>189</v>
      </c>
      <c r="X160" s="16">
        <f>ROUND(IF(O160=1,INDEX(新属性投放!$D$14:$D$33,卡牌属性!P160),INDEX(新属性投放!$D$41:$D$60,卡牌属性!P160))*INDEX($G$5:$G$42,L160)/SQRT(INDEX($I$5:$I$42,L160)),2)</f>
        <v>73.900000000000006</v>
      </c>
      <c r="Y160" s="31" t="s">
        <v>190</v>
      </c>
      <c r="Z160" s="16">
        <f>ROUND(IF(O160=1,INDEX(新属性投放!$E$14:$E$33,卡牌属性!P160),INDEX(新属性投放!$E$41:$E$60,卡牌属性!P160))*INDEX($G$5:$G$42,L160),2)</f>
        <v>36.950000000000003</v>
      </c>
      <c r="AA160" s="31" t="s">
        <v>191</v>
      </c>
      <c r="AB160" s="16">
        <f>ROUND(IF(O160=1,INDEX(新属性投放!$F$14:$F$33,卡牌属性!P160),INDEX(新属性投放!$F$41:$F$60,卡牌属性!P160))*INDEX($G$5:$G$42,L160)*SQRT(INDEX($I$5:$I$42,L160)),2)</f>
        <v>221.7</v>
      </c>
      <c r="AD160" s="16">
        <f t="shared" si="58"/>
        <v>739</v>
      </c>
      <c r="AE160" s="16">
        <f t="shared" si="59"/>
        <v>369</v>
      </c>
      <c r="AF160" s="16">
        <f t="shared" si="60"/>
        <v>2217</v>
      </c>
      <c r="AH160" s="16">
        <f t="shared" si="64"/>
        <v>4185</v>
      </c>
      <c r="AI160" s="16">
        <f t="shared" si="65"/>
        <v>2089</v>
      </c>
      <c r="AJ160" s="16">
        <f t="shared" si="66"/>
        <v>12559</v>
      </c>
    </row>
    <row r="161" spans="11:36" ht="16.5" x14ac:dyDescent="0.2">
      <c r="K161" s="15">
        <v>158</v>
      </c>
      <c r="L161" s="15">
        <f t="shared" si="54"/>
        <v>8</v>
      </c>
      <c r="M161" s="16">
        <f t="shared" si="55"/>
        <v>1101008</v>
      </c>
      <c r="N161" s="31" t="s">
        <v>686</v>
      </c>
      <c r="O161" s="16">
        <f t="shared" si="56"/>
        <v>1</v>
      </c>
      <c r="P161" s="16">
        <f t="shared" si="57"/>
        <v>18</v>
      </c>
      <c r="Q161" s="16" t="s">
        <v>51</v>
      </c>
      <c r="R161" s="16">
        <f>ROUND(IF(O161=1,INDEX(新属性投放!$J$14:$J$33,卡牌属性!P161),INDEX(新属性投放!$J$41:$J$60,卡牌属性!P161))*INDEX($G$5:$G$42,L161)/SQRT(INDEX($I$5:$I$42,L161)),2)</f>
        <v>3417.35</v>
      </c>
      <c r="S161" s="31" t="s">
        <v>190</v>
      </c>
      <c r="T161" s="16">
        <f>ROUND(IF(O161=1,INDEX(新属性投放!$K$14:$K$33,卡牌属性!P161),INDEX(新属性投放!$K$41:$K$60,卡牌属性!P161))*INDEX($G$5:$G$42,L161),2)</f>
        <v>1696.18</v>
      </c>
      <c r="U161" s="31" t="s">
        <v>191</v>
      </c>
      <c r="V161" s="16">
        <f>ROUND(IF(O161=1,INDEX(新属性投放!$L$14:$L$33,卡牌属性!P161),INDEX(新属性投放!$L$41:$L$60,卡牌属性!P161))*INDEX($G$5:$G$42,L161)*SQRT(INDEX($I$5:$I$42,L161)),2)</f>
        <v>10292.049999999999</v>
      </c>
      <c r="W161" s="31" t="s">
        <v>189</v>
      </c>
      <c r="X161" s="16">
        <f>ROUND(IF(O161=1,INDEX(新属性投放!$D$14:$D$33,卡牌属性!P161),INDEX(新属性投放!$D$41:$D$60,卡牌属性!P161))*INDEX($G$5:$G$42,L161)/SQRT(INDEX($I$5:$I$42,L161)),2)</f>
        <v>85.43</v>
      </c>
      <c r="Y161" s="31" t="s">
        <v>190</v>
      </c>
      <c r="Z161" s="16">
        <f>ROUND(IF(O161=1,INDEX(新属性投放!$E$14:$E$33,卡牌属性!P161),INDEX(新属性投放!$E$41:$E$60,卡牌属性!P161))*INDEX($G$5:$G$42,L161),2)</f>
        <v>42.72</v>
      </c>
      <c r="AA161" s="31" t="s">
        <v>191</v>
      </c>
      <c r="AB161" s="16">
        <f>ROUND(IF(O161=1,INDEX(新属性投放!$F$14:$F$33,卡牌属性!P161),INDEX(新属性投放!$F$41:$F$60,卡牌属性!P161))*INDEX($G$5:$G$42,L161)*SQRT(INDEX($I$5:$I$42,L161)),2)</f>
        <v>256.29000000000002</v>
      </c>
      <c r="AD161" s="16">
        <f t="shared" si="58"/>
        <v>854</v>
      </c>
      <c r="AE161" s="16">
        <f t="shared" si="59"/>
        <v>427</v>
      </c>
      <c r="AF161" s="16">
        <f t="shared" si="60"/>
        <v>2562</v>
      </c>
      <c r="AH161" s="16">
        <f t="shared" si="64"/>
        <v>5039</v>
      </c>
      <c r="AI161" s="16">
        <f t="shared" si="65"/>
        <v>2516</v>
      </c>
      <c r="AJ161" s="16">
        <f t="shared" si="66"/>
        <v>15121</v>
      </c>
    </row>
    <row r="162" spans="11:36" ht="16.5" x14ac:dyDescent="0.2">
      <c r="K162" s="15">
        <v>159</v>
      </c>
      <c r="L162" s="15">
        <f t="shared" si="54"/>
        <v>8</v>
      </c>
      <c r="M162" s="16">
        <f t="shared" si="55"/>
        <v>1101008</v>
      </c>
      <c r="N162" s="31" t="s">
        <v>686</v>
      </c>
      <c r="O162" s="16">
        <f t="shared" si="56"/>
        <v>1</v>
      </c>
      <c r="P162" s="16">
        <f t="shared" si="57"/>
        <v>19</v>
      </c>
      <c r="Q162" s="16" t="s">
        <v>51</v>
      </c>
      <c r="R162" s="16">
        <f>ROUND(IF(O162=1,INDEX(新属性投放!$J$14:$J$33,卡牌属性!P162),INDEX(新属性投放!$J$41:$J$60,卡牌属性!P162))*INDEX($G$5:$G$42,L162)/SQRT(INDEX($I$5:$I$42,L162)),2)</f>
        <v>3951.5</v>
      </c>
      <c r="S162" s="31" t="s">
        <v>190</v>
      </c>
      <c r="T162" s="16">
        <f>ROUND(IF(O162=1,INDEX(新属性投放!$K$14:$K$33,卡牌属性!P162),INDEX(新属性投放!$K$41:$K$60,卡牌属性!P162))*INDEX($G$5:$G$42,L162),2)</f>
        <v>1962.75</v>
      </c>
      <c r="U162" s="31" t="s">
        <v>191</v>
      </c>
      <c r="V162" s="16">
        <f>ROUND(IF(O162=1,INDEX(新属性投放!$L$14:$L$33,卡牌属性!P162),INDEX(新属性投放!$L$41:$L$60,卡牌属性!P162))*INDEX($G$5:$G$42,L162)*SQRT(INDEX($I$5:$I$42,L162)),2)</f>
        <v>11894.5</v>
      </c>
      <c r="W162" s="31" t="s">
        <v>189</v>
      </c>
      <c r="X162" s="16">
        <f>ROUND(IF(O162=1,INDEX(新属性投放!$D$14:$D$33,卡牌属性!P162),INDEX(新属性投放!$D$41:$D$60,卡牌属性!P162))*INDEX($G$5:$G$42,L162)/SQRT(INDEX($I$5:$I$42,L162)),2)</f>
        <v>98.79</v>
      </c>
      <c r="Y162" s="31" t="s">
        <v>190</v>
      </c>
      <c r="Z162" s="16">
        <f>ROUND(IF(O162=1,INDEX(新属性投放!$E$14:$E$33,卡牌属性!P162),INDEX(新属性投放!$E$41:$E$60,卡牌属性!P162))*INDEX($G$5:$G$42,L162),2)</f>
        <v>49.4</v>
      </c>
      <c r="AA162" s="31" t="s">
        <v>191</v>
      </c>
      <c r="AB162" s="16">
        <f>ROUND(IF(O162=1,INDEX(新属性投放!$F$14:$F$33,卡牌属性!P162),INDEX(新属性投放!$F$41:$F$60,卡牌属性!P162))*INDEX($G$5:$G$42,L162)*SQRT(INDEX($I$5:$I$42,L162)),2)</f>
        <v>296.37</v>
      </c>
      <c r="AD162" s="16">
        <f t="shared" si="58"/>
        <v>987</v>
      </c>
      <c r="AE162" s="16">
        <f t="shared" si="59"/>
        <v>494</v>
      </c>
      <c r="AF162" s="16">
        <f t="shared" si="60"/>
        <v>2963</v>
      </c>
      <c r="AH162" s="16">
        <f t="shared" si="64"/>
        <v>6026</v>
      </c>
      <c r="AI162" s="16">
        <f t="shared" si="65"/>
        <v>3010</v>
      </c>
      <c r="AJ162" s="16">
        <f t="shared" si="66"/>
        <v>18084</v>
      </c>
    </row>
    <row r="163" spans="11:36" ht="16.5" x14ac:dyDescent="0.2">
      <c r="K163" s="15">
        <v>160</v>
      </c>
      <c r="L163" s="15">
        <f t="shared" si="54"/>
        <v>8</v>
      </c>
      <c r="M163" s="16">
        <f t="shared" si="55"/>
        <v>1101008</v>
      </c>
      <c r="N163" s="31" t="s">
        <v>686</v>
      </c>
      <c r="O163" s="16">
        <f t="shared" si="56"/>
        <v>1</v>
      </c>
      <c r="P163" s="16">
        <f t="shared" si="57"/>
        <v>20</v>
      </c>
      <c r="Q163" s="16" t="s">
        <v>51</v>
      </c>
      <c r="R163" s="16">
        <f>ROUND(IF(O163=1,INDEX(新属性投放!$J$14:$J$33,卡牌属性!P163),INDEX(新属性投放!$J$41:$J$60,卡牌属性!P163))*INDEX($G$5:$G$42,L163)/SQRT(INDEX($I$5:$I$42,L163)),2)</f>
        <v>4568.45</v>
      </c>
      <c r="S163" s="31" t="s">
        <v>190</v>
      </c>
      <c r="T163" s="16">
        <f>ROUND(IF(O163=1,INDEX(新属性投放!$K$14:$K$33,卡牌属性!P163),INDEX(新属性投放!$K$41:$K$60,卡牌属性!P163))*INDEX($G$5:$G$42,L163),2)</f>
        <v>2271.73</v>
      </c>
      <c r="U163" s="31" t="s">
        <v>191</v>
      </c>
      <c r="V163" s="16">
        <f>ROUND(IF(O163=1,INDEX(新属性投放!$L$14:$L$33,卡牌属性!P163),INDEX(新属性投放!$L$41:$L$60,卡牌属性!P163))*INDEX($G$5:$G$42,L163)*SQRT(INDEX($I$5:$I$42,L163)),2)</f>
        <v>13745.35</v>
      </c>
      <c r="W163" s="31" t="s">
        <v>189</v>
      </c>
      <c r="X163" s="16">
        <f>ROUND(IF(O163=1,INDEX(新属性投放!$D$14:$D$33,卡牌属性!P163),INDEX(新属性投放!$D$41:$D$60,卡牌属性!P163))*INDEX($G$5:$G$42,L163)/SQRT(INDEX($I$5:$I$42,L163)),2)</f>
        <v>114.21</v>
      </c>
      <c r="Y163" s="31" t="s">
        <v>190</v>
      </c>
      <c r="Z163" s="16">
        <f>ROUND(IF(O163=1,INDEX(新属性投放!$E$14:$E$33,卡牌属性!P163),INDEX(新属性投放!$E$41:$E$60,卡牌属性!P163))*INDEX($G$5:$G$42,L163),2)</f>
        <v>57.11</v>
      </c>
      <c r="AA163" s="31" t="s">
        <v>191</v>
      </c>
      <c r="AB163" s="16">
        <f>ROUND(IF(O163=1,INDEX(新属性投放!$F$14:$F$33,卡牌属性!P163),INDEX(新属性投放!$F$41:$F$60,卡牌属性!P163))*INDEX($G$5:$G$42,L163)*SQRT(INDEX($I$5:$I$42,L163)),2)</f>
        <v>342.63</v>
      </c>
      <c r="AD163" s="16">
        <f t="shared" si="58"/>
        <v>1142</v>
      </c>
      <c r="AE163" s="16">
        <f t="shared" si="59"/>
        <v>571</v>
      </c>
      <c r="AF163" s="16">
        <f t="shared" si="60"/>
        <v>3426</v>
      </c>
      <c r="AH163" s="16">
        <f t="shared" si="64"/>
        <v>7168</v>
      </c>
      <c r="AI163" s="16">
        <f t="shared" si="65"/>
        <v>3581</v>
      </c>
      <c r="AJ163" s="16">
        <f t="shared" si="66"/>
        <v>21510</v>
      </c>
    </row>
    <row r="164" spans="11:36" ht="16.5" x14ac:dyDescent="0.2">
      <c r="K164" s="15">
        <v>161</v>
      </c>
      <c r="L164" s="15">
        <f t="shared" si="54"/>
        <v>9</v>
      </c>
      <c r="M164" s="16">
        <f t="shared" si="55"/>
        <v>1101009</v>
      </c>
      <c r="N164" s="31" t="s">
        <v>686</v>
      </c>
      <c r="O164" s="16">
        <f t="shared" si="56"/>
        <v>1</v>
      </c>
      <c r="P164" s="16">
        <f t="shared" si="57"/>
        <v>1</v>
      </c>
      <c r="Q164" s="16" t="s">
        <v>51</v>
      </c>
      <c r="R164" s="16">
        <f>ROUND(IF(O164=1,INDEX(新属性投放!$J$14:$J$33,卡牌属性!P164),INDEX(新属性投放!$J$41:$J$60,卡牌属性!P164))*INDEX($G$5:$G$42,L164)/SQRT(INDEX($I$5:$I$42,L164)),2)</f>
        <v>23</v>
      </c>
      <c r="S164" s="31" t="s">
        <v>190</v>
      </c>
      <c r="T164" s="16">
        <f>ROUND(IF(O164=1,INDEX(新属性投放!$K$14:$K$33,卡牌属性!P164),INDEX(新属性投放!$K$41:$K$60,卡牌属性!P164))*INDEX($G$5:$G$42,L164),2)</f>
        <v>0</v>
      </c>
      <c r="U164" s="31" t="s">
        <v>191</v>
      </c>
      <c r="V164" s="16">
        <f>ROUND(IF(O164=1,INDEX(新属性投放!$L$14:$L$33,卡牌属性!P164),INDEX(新属性投放!$L$41:$L$60,卡牌属性!P164))*INDEX($G$5:$G$42,L164)*SQRT(INDEX($I$5:$I$42,L164)),2)</f>
        <v>115</v>
      </c>
      <c r="W164" s="31" t="s">
        <v>189</v>
      </c>
      <c r="X164" s="16">
        <f>ROUND(IF(O164=1,INDEX(新属性投放!$D$14:$D$33,卡牌属性!P164),INDEX(新属性投放!$D$41:$D$60,卡牌属性!P164))*INDEX($G$5:$G$42,L164)/SQRT(INDEX($I$5:$I$42,L164)),2)</f>
        <v>3.45</v>
      </c>
      <c r="Y164" s="31" t="s">
        <v>190</v>
      </c>
      <c r="Z164" s="16">
        <f>ROUND(IF(O164=1,INDEX(新属性投放!$E$14:$E$33,卡牌属性!P164),INDEX(新属性投放!$E$41:$E$60,卡牌属性!P164))*INDEX($G$5:$G$42,L164),2)</f>
        <v>1.73</v>
      </c>
      <c r="AA164" s="31" t="s">
        <v>191</v>
      </c>
      <c r="AB164" s="16">
        <f>ROUND(IF(O164=1,INDEX(新属性投放!$F$14:$F$33,卡牌属性!P164),INDEX(新属性投放!$F$41:$F$60,卡牌属性!P164))*INDEX($G$5:$G$42,L164)*SQRT(INDEX($I$5:$I$42,L164)),2)</f>
        <v>10.35</v>
      </c>
      <c r="AD164" s="16">
        <f t="shared" si="58"/>
        <v>34</v>
      </c>
      <c r="AE164" s="16">
        <f t="shared" si="59"/>
        <v>17</v>
      </c>
      <c r="AF164" s="16">
        <f t="shared" si="60"/>
        <v>103</v>
      </c>
      <c r="AH164" s="16">
        <f t="shared" si="64"/>
        <v>7202</v>
      </c>
      <c r="AI164" s="16">
        <f t="shared" si="65"/>
        <v>3598</v>
      </c>
      <c r="AJ164" s="16">
        <f t="shared" si="66"/>
        <v>21613</v>
      </c>
    </row>
    <row r="165" spans="11:36" ht="16.5" x14ac:dyDescent="0.2">
      <c r="K165" s="15">
        <v>162</v>
      </c>
      <c r="L165" s="15">
        <f t="shared" si="54"/>
        <v>9</v>
      </c>
      <c r="M165" s="16">
        <f t="shared" si="55"/>
        <v>1101009</v>
      </c>
      <c r="N165" s="31" t="s">
        <v>686</v>
      </c>
      <c r="O165" s="16">
        <f t="shared" si="56"/>
        <v>1</v>
      </c>
      <c r="P165" s="16">
        <f t="shared" si="57"/>
        <v>2</v>
      </c>
      <c r="Q165" s="16" t="s">
        <v>51</v>
      </c>
      <c r="R165" s="16">
        <f>ROUND(IF(O165=1,INDEX(新属性投放!$J$14:$J$33,卡牌属性!P165),INDEX(新属性投放!$J$41:$J$60,卡牌属性!P165))*INDEX($G$5:$G$42,L165)/SQRT(INDEX($I$5:$I$42,L165)),2)</f>
        <v>82.8</v>
      </c>
      <c r="S165" s="31" t="s">
        <v>190</v>
      </c>
      <c r="T165" s="16">
        <f>ROUND(IF(O165=1,INDEX(新属性投放!$K$14:$K$33,卡牌属性!P165),INDEX(新属性投放!$K$41:$K$60,卡牌属性!P165))*INDEX($G$5:$G$42,L165),2)</f>
        <v>24.15</v>
      </c>
      <c r="U165" s="31" t="s">
        <v>191</v>
      </c>
      <c r="V165" s="16">
        <f>ROUND(IF(O165=1,INDEX(新属性投放!$L$14:$L$33,卡牌属性!P165),INDEX(新属性投放!$L$41:$L$60,卡牌属性!P165))*INDEX($G$5:$G$42,L165)*SQRT(INDEX($I$5:$I$42,L165)),2)</f>
        <v>294.39999999999998</v>
      </c>
      <c r="W165" s="31" t="s">
        <v>189</v>
      </c>
      <c r="X165" s="16">
        <f>ROUND(IF(O165=1,INDEX(新属性投放!$D$14:$D$33,卡牌属性!P165),INDEX(新属性投放!$D$41:$D$60,卡牌属性!P165))*INDEX($G$5:$G$42,L165)/SQRT(INDEX($I$5:$I$42,L165)),2)</f>
        <v>4.5999999999999996</v>
      </c>
      <c r="Y165" s="31" t="s">
        <v>190</v>
      </c>
      <c r="Z165" s="16">
        <f>ROUND(IF(O165=1,INDEX(新属性投放!$E$14:$E$33,卡牌属性!P165),INDEX(新属性投放!$E$41:$E$60,卡牌属性!P165))*INDEX($G$5:$G$42,L165),2)</f>
        <v>2.2999999999999998</v>
      </c>
      <c r="AA165" s="31" t="s">
        <v>191</v>
      </c>
      <c r="AB165" s="16">
        <f>ROUND(IF(O165=1,INDEX(新属性投放!$F$14:$F$33,卡牌属性!P165),INDEX(新属性投放!$F$41:$F$60,卡牌属性!P165))*INDEX($G$5:$G$42,L165)*SQRT(INDEX($I$5:$I$42,L165)),2)</f>
        <v>13.8</v>
      </c>
      <c r="AD165" s="16">
        <f t="shared" si="58"/>
        <v>46</v>
      </c>
      <c r="AE165" s="16">
        <f t="shared" si="59"/>
        <v>23</v>
      </c>
      <c r="AF165" s="16">
        <f t="shared" si="60"/>
        <v>138</v>
      </c>
      <c r="AH165" s="16">
        <f t="shared" si="64"/>
        <v>7248</v>
      </c>
      <c r="AI165" s="16">
        <f t="shared" si="65"/>
        <v>3621</v>
      </c>
      <c r="AJ165" s="16">
        <f t="shared" si="66"/>
        <v>21751</v>
      </c>
    </row>
    <row r="166" spans="11:36" ht="16.5" x14ac:dyDescent="0.2">
      <c r="K166" s="15">
        <v>163</v>
      </c>
      <c r="L166" s="15">
        <f t="shared" si="54"/>
        <v>9</v>
      </c>
      <c r="M166" s="16">
        <f t="shared" si="55"/>
        <v>1101009</v>
      </c>
      <c r="N166" s="31" t="s">
        <v>686</v>
      </c>
      <c r="O166" s="16">
        <f t="shared" si="56"/>
        <v>1</v>
      </c>
      <c r="P166" s="16">
        <f t="shared" si="57"/>
        <v>3</v>
      </c>
      <c r="Q166" s="16" t="s">
        <v>51</v>
      </c>
      <c r="R166" s="16">
        <f>ROUND(IF(O166=1,INDEX(新属性投放!$J$14:$J$33,卡牌属性!P166),INDEX(新属性投放!$J$41:$J$60,卡牌属性!P166))*INDEX($G$5:$G$42,L166)/SQRT(INDEX($I$5:$I$42,L166)),2)</f>
        <v>169.05</v>
      </c>
      <c r="S166" s="31" t="s">
        <v>190</v>
      </c>
      <c r="T166" s="16">
        <f>ROUND(IF(O166=1,INDEX(新属性投放!$K$14:$K$33,卡牌属性!P166),INDEX(新属性投放!$K$41:$K$60,卡牌属性!P166))*INDEX($G$5:$G$42,L166),2)</f>
        <v>67.849999999999994</v>
      </c>
      <c r="U166" s="31" t="s">
        <v>191</v>
      </c>
      <c r="V166" s="16">
        <f>ROUND(IF(O166=1,INDEX(新属性投放!$L$14:$L$33,卡牌属性!P166),INDEX(新属性投放!$L$41:$L$60,卡牌属性!P166))*INDEX($G$5:$G$42,L166)*SQRT(INDEX($I$5:$I$42,L166)),2)</f>
        <v>553.15</v>
      </c>
      <c r="W166" s="31" t="s">
        <v>189</v>
      </c>
      <c r="X166" s="16">
        <f>ROUND(IF(O166=1,INDEX(新属性投放!$D$14:$D$33,卡牌属性!P166),INDEX(新属性投放!$D$41:$D$60,卡牌属性!P166))*INDEX($G$5:$G$42,L166)/SQRT(INDEX($I$5:$I$42,L166)),2)</f>
        <v>6.93</v>
      </c>
      <c r="Y166" s="31" t="s">
        <v>190</v>
      </c>
      <c r="Z166" s="16">
        <f>ROUND(IF(O166=1,INDEX(新属性投放!$E$14:$E$33,卡牌属性!P166),INDEX(新属性投放!$E$41:$E$60,卡牌属性!P166))*INDEX($G$5:$G$42,L166),2)</f>
        <v>3.47</v>
      </c>
      <c r="AA166" s="31" t="s">
        <v>191</v>
      </c>
      <c r="AB166" s="16">
        <f>ROUND(IF(O166=1,INDEX(新属性投放!$F$14:$F$33,卡牌属性!P166),INDEX(新属性投放!$F$41:$F$60,卡牌属性!P166))*INDEX($G$5:$G$42,L166)*SQRT(INDEX($I$5:$I$42,L166)),2)</f>
        <v>20.8</v>
      </c>
      <c r="AD166" s="16">
        <f t="shared" si="58"/>
        <v>69</v>
      </c>
      <c r="AE166" s="16">
        <f t="shared" si="59"/>
        <v>34</v>
      </c>
      <c r="AF166" s="16">
        <f t="shared" si="60"/>
        <v>208</v>
      </c>
      <c r="AH166" s="16">
        <f t="shared" si="64"/>
        <v>7317</v>
      </c>
      <c r="AI166" s="16">
        <f t="shared" si="65"/>
        <v>3655</v>
      </c>
      <c r="AJ166" s="16">
        <f t="shared" si="66"/>
        <v>21959</v>
      </c>
    </row>
    <row r="167" spans="11:36" ht="16.5" x14ac:dyDescent="0.2">
      <c r="K167" s="15">
        <v>164</v>
      </c>
      <c r="L167" s="15">
        <f t="shared" si="54"/>
        <v>9</v>
      </c>
      <c r="M167" s="16">
        <f t="shared" si="55"/>
        <v>1101009</v>
      </c>
      <c r="N167" s="31" t="s">
        <v>686</v>
      </c>
      <c r="O167" s="16">
        <f t="shared" si="56"/>
        <v>1</v>
      </c>
      <c r="P167" s="16">
        <f t="shared" si="57"/>
        <v>4</v>
      </c>
      <c r="Q167" s="16" t="s">
        <v>51</v>
      </c>
      <c r="R167" s="16">
        <f>ROUND(IF(O167=1,INDEX(新属性投放!$J$14:$J$33,卡牌属性!P167),INDEX(新属性投放!$J$41:$J$60,卡牌属性!P167))*INDEX($G$5:$G$42,L167)/SQRT(INDEX($I$5:$I$42,L167)),2)</f>
        <v>255.65</v>
      </c>
      <c r="S167" s="31" t="s">
        <v>190</v>
      </c>
      <c r="T167" s="16">
        <f>ROUND(IF(O167=1,INDEX(新属性投放!$K$14:$K$33,卡牌属性!P167),INDEX(新属性投放!$K$41:$K$60,卡牌属性!P167))*INDEX($G$5:$G$42,L167),2)</f>
        <v>111.72</v>
      </c>
      <c r="U167" s="31" t="s">
        <v>191</v>
      </c>
      <c r="V167" s="16">
        <f>ROUND(IF(O167=1,INDEX(新属性投放!$L$14:$L$33,卡牌属性!P167),INDEX(新属性投放!$L$41:$L$60,卡牌属性!P167))*INDEX($G$5:$G$42,L167)*SQRT(INDEX($I$5:$I$42,L167)),2)</f>
        <v>812.94</v>
      </c>
      <c r="W167" s="31" t="s">
        <v>189</v>
      </c>
      <c r="X167" s="16">
        <f>ROUND(IF(O167=1,INDEX(新属性投放!$D$14:$D$33,卡牌属性!P167),INDEX(新属性投放!$D$41:$D$60,卡牌属性!P167))*INDEX($G$5:$G$42,L167)/SQRT(INDEX($I$5:$I$42,L167)),2)</f>
        <v>9.1999999999999993</v>
      </c>
      <c r="Y167" s="31" t="s">
        <v>190</v>
      </c>
      <c r="Z167" s="16">
        <f>ROUND(IF(O167=1,INDEX(新属性投放!$E$14:$E$33,卡牌属性!P167),INDEX(新属性投放!$E$41:$E$60,卡牌属性!P167))*INDEX($G$5:$G$42,L167),2)</f>
        <v>4.5999999999999996</v>
      </c>
      <c r="AA167" s="31" t="s">
        <v>191</v>
      </c>
      <c r="AB167" s="16">
        <f>ROUND(IF(O167=1,INDEX(新属性投放!$F$14:$F$33,卡牌属性!P167),INDEX(新属性投放!$F$41:$F$60,卡牌属性!P167))*INDEX($G$5:$G$42,L167)*SQRT(INDEX($I$5:$I$42,L167)),2)</f>
        <v>27.6</v>
      </c>
      <c r="AD167" s="16">
        <f t="shared" si="58"/>
        <v>92</v>
      </c>
      <c r="AE167" s="16">
        <f t="shared" si="59"/>
        <v>46</v>
      </c>
      <c r="AF167" s="16">
        <f t="shared" si="60"/>
        <v>276</v>
      </c>
      <c r="AH167" s="16">
        <f t="shared" si="64"/>
        <v>7409</v>
      </c>
      <c r="AI167" s="16">
        <f t="shared" si="65"/>
        <v>3701</v>
      </c>
      <c r="AJ167" s="16">
        <f t="shared" si="66"/>
        <v>22235</v>
      </c>
    </row>
    <row r="168" spans="11:36" ht="16.5" x14ac:dyDescent="0.2">
      <c r="K168" s="15">
        <v>165</v>
      </c>
      <c r="L168" s="15">
        <f t="shared" si="54"/>
        <v>9</v>
      </c>
      <c r="M168" s="16">
        <f t="shared" si="55"/>
        <v>1101009</v>
      </c>
      <c r="N168" s="31" t="s">
        <v>686</v>
      </c>
      <c r="O168" s="16">
        <f t="shared" si="56"/>
        <v>1</v>
      </c>
      <c r="P168" s="16">
        <f t="shared" si="57"/>
        <v>5</v>
      </c>
      <c r="Q168" s="16" t="s">
        <v>51</v>
      </c>
      <c r="R168" s="16">
        <f>ROUND(IF(O168=1,INDEX(新属性投放!$J$14:$J$33,卡牌属性!P168),INDEX(新属性投放!$J$41:$J$60,卡牌属性!P168))*INDEX($G$5:$G$42,L168)/SQRT(INDEX($I$5:$I$42,L168)),2)</f>
        <v>370.65</v>
      </c>
      <c r="S168" s="31" t="s">
        <v>190</v>
      </c>
      <c r="T168" s="16">
        <f>ROUND(IF(O168=1,INDEX(新属性投放!$K$14:$K$33,卡牌属性!P168),INDEX(新属性投放!$K$41:$K$60,卡牌属性!P168))*INDEX($G$5:$G$42,L168),2)</f>
        <v>169.22</v>
      </c>
      <c r="U168" s="31" t="s">
        <v>191</v>
      </c>
      <c r="V168" s="16">
        <f>ROUND(IF(O168=1,INDEX(新属性投放!$L$14:$L$33,卡牌属性!P168),INDEX(新属性投放!$L$41:$L$60,卡牌属性!P168))*INDEX($G$5:$G$42,L168)*SQRT(INDEX($I$5:$I$42,L168)),2)</f>
        <v>1157.94</v>
      </c>
      <c r="W168" s="31" t="s">
        <v>189</v>
      </c>
      <c r="X168" s="16">
        <f>ROUND(IF(O168=1,INDEX(新属性投放!$D$14:$D$33,卡牌属性!P168),INDEX(新属性投放!$D$41:$D$60,卡牌属性!P168))*INDEX($G$5:$G$42,L168)/SQRT(INDEX($I$5:$I$42,L168)),2)</f>
        <v>11.52</v>
      </c>
      <c r="Y168" s="31" t="s">
        <v>190</v>
      </c>
      <c r="Z168" s="16">
        <f>ROUND(IF(O168=1,INDEX(新属性投放!$E$14:$E$33,卡牌属性!P168),INDEX(新属性投放!$E$41:$E$60,卡牌属性!P168))*INDEX($G$5:$G$42,L168),2)</f>
        <v>5.76</v>
      </c>
      <c r="AA168" s="31" t="s">
        <v>191</v>
      </c>
      <c r="AB168" s="16">
        <f>ROUND(IF(O168=1,INDEX(新属性投放!$F$14:$F$33,卡牌属性!P168),INDEX(新属性投放!$F$41:$F$60,卡牌属性!P168))*INDEX($G$5:$G$42,L168)*SQRT(INDEX($I$5:$I$42,L168)),2)</f>
        <v>34.57</v>
      </c>
      <c r="AD168" s="16">
        <f t="shared" si="58"/>
        <v>115</v>
      </c>
      <c r="AE168" s="16">
        <f t="shared" si="59"/>
        <v>57</v>
      </c>
      <c r="AF168" s="16">
        <f t="shared" si="60"/>
        <v>345</v>
      </c>
      <c r="AH168" s="16">
        <f t="shared" si="64"/>
        <v>7524</v>
      </c>
      <c r="AI168" s="16">
        <f t="shared" si="65"/>
        <v>3758</v>
      </c>
      <c r="AJ168" s="16">
        <f t="shared" si="66"/>
        <v>22580</v>
      </c>
    </row>
    <row r="169" spans="11:36" ht="16.5" x14ac:dyDescent="0.2">
      <c r="K169" s="15">
        <v>166</v>
      </c>
      <c r="L169" s="15">
        <f t="shared" si="54"/>
        <v>9</v>
      </c>
      <c r="M169" s="16">
        <f t="shared" si="55"/>
        <v>1101009</v>
      </c>
      <c r="N169" s="31" t="s">
        <v>686</v>
      </c>
      <c r="O169" s="16">
        <f t="shared" si="56"/>
        <v>1</v>
      </c>
      <c r="P169" s="16">
        <f t="shared" si="57"/>
        <v>6</v>
      </c>
      <c r="Q169" s="16" t="s">
        <v>51</v>
      </c>
      <c r="R169" s="16">
        <f>ROUND(IF(O169=1,INDEX(新属性投放!$J$14:$J$33,卡牌属性!P169),INDEX(新属性投放!$J$41:$J$60,卡牌属性!P169))*INDEX($G$5:$G$42,L169)/SQRT(INDEX($I$5:$I$42,L169)),2)</f>
        <v>514.63</v>
      </c>
      <c r="S169" s="31" t="s">
        <v>190</v>
      </c>
      <c r="T169" s="16">
        <f>ROUND(IF(O169=1,INDEX(新属性投放!$K$14:$K$33,卡牌属性!P169),INDEX(新属性投放!$K$41:$K$60,卡牌属性!P169))*INDEX($G$5:$G$42,L169),2)</f>
        <v>241.79</v>
      </c>
      <c r="U169" s="31" t="s">
        <v>191</v>
      </c>
      <c r="V169" s="16">
        <f>ROUND(IF(O169=1,INDEX(新属性投放!$L$14:$L$33,卡牌属性!P169),INDEX(新属性投放!$L$41:$L$60,卡牌属性!P169))*INDEX($G$5:$G$42,L169)*SQRT(INDEX($I$5:$I$42,L169)),2)</f>
        <v>1589.88</v>
      </c>
      <c r="W169" s="31" t="s">
        <v>189</v>
      </c>
      <c r="X169" s="16">
        <f>ROUND(IF(O169=1,INDEX(新属性投放!$D$14:$D$33,卡牌属性!P169),INDEX(新属性投放!$D$41:$D$60,卡牌属性!P169))*INDEX($G$5:$G$42,L169)/SQRT(INDEX($I$5:$I$42,L169)),2)</f>
        <v>14.41</v>
      </c>
      <c r="Y169" s="31" t="s">
        <v>190</v>
      </c>
      <c r="Z169" s="16">
        <f>ROUND(IF(O169=1,INDEX(新属性投放!$E$14:$E$33,卡牌属性!P169),INDEX(新属性投放!$E$41:$E$60,卡牌属性!P169))*INDEX($G$5:$G$42,L169),2)</f>
        <v>7.2</v>
      </c>
      <c r="AA169" s="31" t="s">
        <v>191</v>
      </c>
      <c r="AB169" s="16">
        <f>ROUND(IF(O169=1,INDEX(新属性投放!$F$14:$F$33,卡牌属性!P169),INDEX(新属性投放!$F$41:$F$60,卡牌属性!P169))*INDEX($G$5:$G$42,L169)*SQRT(INDEX($I$5:$I$42,L169)),2)</f>
        <v>43.23</v>
      </c>
      <c r="AD169" s="16">
        <f t="shared" si="58"/>
        <v>144</v>
      </c>
      <c r="AE169" s="16">
        <f t="shared" si="59"/>
        <v>72</v>
      </c>
      <c r="AF169" s="16">
        <f t="shared" si="60"/>
        <v>432</v>
      </c>
      <c r="AH169" s="16">
        <f t="shared" si="64"/>
        <v>7668</v>
      </c>
      <c r="AI169" s="16">
        <f t="shared" si="65"/>
        <v>3830</v>
      </c>
      <c r="AJ169" s="16">
        <f t="shared" si="66"/>
        <v>23012</v>
      </c>
    </row>
    <row r="170" spans="11:36" ht="16.5" x14ac:dyDescent="0.2">
      <c r="K170" s="15">
        <v>167</v>
      </c>
      <c r="L170" s="15">
        <f t="shared" si="54"/>
        <v>9</v>
      </c>
      <c r="M170" s="16">
        <f t="shared" si="55"/>
        <v>1101009</v>
      </c>
      <c r="N170" s="31" t="s">
        <v>686</v>
      </c>
      <c r="O170" s="16">
        <f t="shared" si="56"/>
        <v>1</v>
      </c>
      <c r="P170" s="16">
        <f t="shared" si="57"/>
        <v>7</v>
      </c>
      <c r="Q170" s="16" t="s">
        <v>51</v>
      </c>
      <c r="R170" s="16">
        <f>ROUND(IF(O170=1,INDEX(新属性投放!$J$14:$J$33,卡牌属性!P170),INDEX(新属性投放!$J$41:$J$60,卡牌属性!P170))*INDEX($G$5:$G$42,L170)/SQRT(INDEX($I$5:$I$42,L170)),2)</f>
        <v>694.37</v>
      </c>
      <c r="S170" s="31" t="s">
        <v>190</v>
      </c>
      <c r="T170" s="16">
        <f>ROUND(IF(O170=1,INDEX(新属性投放!$K$14:$K$33,卡牌属性!P170),INDEX(新属性投放!$K$41:$K$60,卡牌属性!P170))*INDEX($G$5:$G$42,L170),2)</f>
        <v>332.24</v>
      </c>
      <c r="U170" s="31" t="s">
        <v>191</v>
      </c>
      <c r="V170" s="16">
        <f>ROUND(IF(O170=1,INDEX(新属性投放!$L$14:$L$33,卡牌属性!P170),INDEX(新属性投放!$L$41:$L$60,卡牌属性!P170))*INDEX($G$5:$G$42,L170)*SQRT(INDEX($I$5:$I$42,L170)),2)</f>
        <v>2129.11</v>
      </c>
      <c r="W170" s="31" t="s">
        <v>189</v>
      </c>
      <c r="X170" s="16">
        <f>ROUND(IF(O170=1,INDEX(新属性投放!$D$14:$D$33,卡牌属性!P170),INDEX(新属性投放!$D$41:$D$60,卡牌属性!P170))*INDEX($G$5:$G$42,L170)/SQRT(INDEX($I$5:$I$42,L170)),2)</f>
        <v>18.059999999999999</v>
      </c>
      <c r="Y170" s="31" t="s">
        <v>190</v>
      </c>
      <c r="Z170" s="16">
        <f>ROUND(IF(O170=1,INDEX(新属性投放!$E$14:$E$33,卡牌属性!P170),INDEX(新属性投放!$E$41:$E$60,卡牌属性!P170))*INDEX($G$5:$G$42,L170),2)</f>
        <v>9.0299999999999994</v>
      </c>
      <c r="AA170" s="31" t="s">
        <v>191</v>
      </c>
      <c r="AB170" s="16">
        <f>ROUND(IF(O170=1,INDEX(新属性投放!$F$14:$F$33,卡牌属性!P170),INDEX(新属性投放!$F$41:$F$60,卡牌属性!P170))*INDEX($G$5:$G$42,L170)*SQRT(INDEX($I$5:$I$42,L170)),2)</f>
        <v>54.17</v>
      </c>
      <c r="AD170" s="16">
        <f t="shared" si="58"/>
        <v>180</v>
      </c>
      <c r="AE170" s="16">
        <f t="shared" si="59"/>
        <v>90</v>
      </c>
      <c r="AF170" s="16">
        <f t="shared" si="60"/>
        <v>541</v>
      </c>
      <c r="AH170" s="16">
        <f t="shared" si="64"/>
        <v>7848</v>
      </c>
      <c r="AI170" s="16">
        <f t="shared" si="65"/>
        <v>3920</v>
      </c>
      <c r="AJ170" s="16">
        <f t="shared" si="66"/>
        <v>23553</v>
      </c>
    </row>
    <row r="171" spans="11:36" ht="16.5" x14ac:dyDescent="0.2">
      <c r="K171" s="15">
        <v>168</v>
      </c>
      <c r="L171" s="15">
        <f t="shared" si="54"/>
        <v>9</v>
      </c>
      <c r="M171" s="16">
        <f t="shared" si="55"/>
        <v>1101009</v>
      </c>
      <c r="N171" s="31" t="s">
        <v>686</v>
      </c>
      <c r="O171" s="16">
        <f t="shared" si="56"/>
        <v>1</v>
      </c>
      <c r="P171" s="16">
        <f t="shared" si="57"/>
        <v>8</v>
      </c>
      <c r="Q171" s="16" t="s">
        <v>51</v>
      </c>
      <c r="R171" s="16">
        <f>ROUND(IF(O171=1,INDEX(新属性投放!$J$14:$J$33,卡牌属性!P171),INDEX(新属性投放!$J$41:$J$60,卡牌属性!P171))*INDEX($G$5:$G$42,L171)/SQRT(INDEX($I$5:$I$42,L171)),2)</f>
        <v>919.77</v>
      </c>
      <c r="S171" s="31" t="s">
        <v>190</v>
      </c>
      <c r="T171" s="16">
        <f>ROUND(IF(O171=1,INDEX(新属性投放!$K$14:$K$33,卡牌属性!P171),INDEX(新属性投放!$K$41:$K$60,卡牌属性!P171))*INDEX($G$5:$G$42,L171),2)</f>
        <v>445.51</v>
      </c>
      <c r="U171" s="31" t="s">
        <v>191</v>
      </c>
      <c r="V171" s="16">
        <f>ROUND(IF(O171=1,INDEX(新属性投放!$L$14:$L$33,卡牌属性!P171),INDEX(新属性投放!$L$41:$L$60,卡牌属性!P171))*INDEX($G$5:$G$42,L171)*SQRT(INDEX($I$5:$I$42,L171)),2)</f>
        <v>2805.31</v>
      </c>
      <c r="W171" s="31" t="s">
        <v>189</v>
      </c>
      <c r="X171" s="16">
        <f>ROUND(IF(O171=1,INDEX(新属性投放!$D$14:$D$33,卡牌属性!P171),INDEX(新属性投放!$D$41:$D$60,卡牌属性!P171))*INDEX($G$5:$G$42,L171)/SQRT(INDEX($I$5:$I$42,L171)),2)</f>
        <v>23</v>
      </c>
      <c r="Y171" s="31" t="s">
        <v>190</v>
      </c>
      <c r="Z171" s="16">
        <f>ROUND(IF(O171=1,INDEX(新属性投放!$E$14:$E$33,卡牌属性!P171),INDEX(新属性投放!$E$41:$E$60,卡牌属性!P171))*INDEX($G$5:$G$42,L171),2)</f>
        <v>11.5</v>
      </c>
      <c r="AA171" s="31" t="s">
        <v>191</v>
      </c>
      <c r="AB171" s="16">
        <f>ROUND(IF(O171=1,INDEX(新属性投放!$F$14:$F$33,卡牌属性!P171),INDEX(新属性投放!$F$41:$F$60,卡牌属性!P171))*INDEX($G$5:$G$42,L171)*SQRT(INDEX($I$5:$I$42,L171)),2)</f>
        <v>69</v>
      </c>
      <c r="AD171" s="16">
        <f t="shared" si="58"/>
        <v>230</v>
      </c>
      <c r="AE171" s="16">
        <f t="shared" si="59"/>
        <v>115</v>
      </c>
      <c r="AF171" s="16">
        <f t="shared" si="60"/>
        <v>690</v>
      </c>
      <c r="AH171" s="16">
        <f t="shared" si="64"/>
        <v>8078</v>
      </c>
      <c r="AI171" s="16">
        <f t="shared" si="65"/>
        <v>4035</v>
      </c>
      <c r="AJ171" s="16">
        <f t="shared" si="66"/>
        <v>24243</v>
      </c>
    </row>
    <row r="172" spans="11:36" ht="16.5" x14ac:dyDescent="0.2">
      <c r="K172" s="15">
        <v>169</v>
      </c>
      <c r="L172" s="15">
        <f t="shared" si="54"/>
        <v>9</v>
      </c>
      <c r="M172" s="16">
        <f t="shared" si="55"/>
        <v>1101009</v>
      </c>
      <c r="N172" s="31" t="s">
        <v>686</v>
      </c>
      <c r="O172" s="16">
        <f t="shared" si="56"/>
        <v>1</v>
      </c>
      <c r="P172" s="16">
        <f t="shared" si="57"/>
        <v>9</v>
      </c>
      <c r="Q172" s="16" t="s">
        <v>51</v>
      </c>
      <c r="R172" s="16">
        <f>ROUND(IF(O172=1,INDEX(新属性投放!$J$14:$J$33,卡牌属性!P172),INDEX(新属性投放!$J$41:$J$60,卡牌属性!P172))*INDEX($G$5:$G$42,L172)/SQRT(INDEX($I$5:$I$42,L172)),2)</f>
        <v>1063.52</v>
      </c>
      <c r="S172" s="31" t="s">
        <v>190</v>
      </c>
      <c r="T172" s="16">
        <f>ROUND(IF(O172=1,INDEX(新属性投放!$K$14:$K$33,卡牌属性!P172),INDEX(新属性投放!$K$41:$K$60,卡牌属性!P172))*INDEX($G$5:$G$42,L172),2)</f>
        <v>517.96</v>
      </c>
      <c r="U172" s="31" t="s">
        <v>191</v>
      </c>
      <c r="V172" s="16">
        <f>ROUND(IF(O172=1,INDEX(新属性投放!$L$14:$L$33,卡牌属性!P172),INDEX(新属性投放!$L$41:$L$60,卡牌属性!P172))*INDEX($G$5:$G$42,L172)*SQRT(INDEX($I$5:$I$42,L172)),2)</f>
        <v>3236.56</v>
      </c>
      <c r="W172" s="31" t="s">
        <v>189</v>
      </c>
      <c r="X172" s="16">
        <f>ROUND(IF(O172=1,INDEX(新属性投放!$D$14:$D$33,卡牌属性!P172),INDEX(新属性投放!$D$41:$D$60,卡牌属性!P172))*INDEX($G$5:$G$42,L172)/SQRT(INDEX($I$5:$I$42,L172)),2)</f>
        <v>26.59</v>
      </c>
      <c r="Y172" s="31" t="s">
        <v>190</v>
      </c>
      <c r="Z172" s="16">
        <f>ROUND(IF(O172=1,INDEX(新属性投放!$E$14:$E$33,卡牌属性!P172),INDEX(新属性投放!$E$41:$E$60,卡牌属性!P172))*INDEX($G$5:$G$42,L172),2)</f>
        <v>13.29</v>
      </c>
      <c r="AA172" s="31" t="s">
        <v>191</v>
      </c>
      <c r="AB172" s="16">
        <f>ROUND(IF(O172=1,INDEX(新属性投放!$F$14:$F$33,卡牌属性!P172),INDEX(新属性投放!$F$41:$F$60,卡牌属性!P172))*INDEX($G$5:$G$42,L172)*SQRT(INDEX($I$5:$I$42,L172)),2)</f>
        <v>79.760000000000005</v>
      </c>
      <c r="AD172" s="16">
        <f t="shared" si="58"/>
        <v>265</v>
      </c>
      <c r="AE172" s="16">
        <f t="shared" si="59"/>
        <v>132</v>
      </c>
      <c r="AF172" s="16">
        <f t="shared" si="60"/>
        <v>797</v>
      </c>
      <c r="AH172" s="16">
        <f t="shared" ref="AH172" si="67">AD172</f>
        <v>265</v>
      </c>
      <c r="AI172" s="16">
        <f t="shared" ref="AI172" si="68">AE172</f>
        <v>132</v>
      </c>
      <c r="AJ172" s="16">
        <f t="shared" ref="AJ172" si="69">AF172</f>
        <v>797</v>
      </c>
    </row>
    <row r="173" spans="11:36" ht="16.5" x14ac:dyDescent="0.2">
      <c r="K173" s="15">
        <v>170</v>
      </c>
      <c r="L173" s="15">
        <f t="shared" si="54"/>
        <v>9</v>
      </c>
      <c r="M173" s="16">
        <f t="shared" si="55"/>
        <v>1101009</v>
      </c>
      <c r="N173" s="31" t="s">
        <v>686</v>
      </c>
      <c r="O173" s="16">
        <f t="shared" si="56"/>
        <v>1</v>
      </c>
      <c r="P173" s="16">
        <f t="shared" si="57"/>
        <v>10</v>
      </c>
      <c r="Q173" s="16" t="s">
        <v>51</v>
      </c>
      <c r="R173" s="16">
        <f>ROUND(IF(O173=1,INDEX(新属性投放!$J$14:$J$33,卡牌属性!P173),INDEX(新属性投放!$J$41:$J$60,卡牌属性!P173))*INDEX($G$5:$G$42,L173)/SQRT(INDEX($I$5:$I$42,L173)),2)</f>
        <v>1229.81</v>
      </c>
      <c r="S173" s="31" t="s">
        <v>190</v>
      </c>
      <c r="T173" s="16">
        <f>ROUND(IF(O173=1,INDEX(新属性投放!$K$14:$K$33,卡牌属性!P173),INDEX(新属性投放!$K$41:$K$60,卡牌属性!P173))*INDEX($G$5:$G$42,L173),2)</f>
        <v>600.53</v>
      </c>
      <c r="U173" s="31" t="s">
        <v>191</v>
      </c>
      <c r="V173" s="16">
        <f>ROUND(IF(O173=1,INDEX(新属性投放!$L$14:$L$33,卡牌属性!P173),INDEX(新属性投放!$L$41:$L$60,卡牌属性!P173))*INDEX($G$5:$G$42,L173)*SQRT(INDEX($I$5:$I$42,L173)),2)</f>
        <v>3735.43</v>
      </c>
      <c r="W173" s="31" t="s">
        <v>189</v>
      </c>
      <c r="X173" s="16">
        <f>ROUND(IF(O173=1,INDEX(新属性投放!$D$14:$D$33,卡牌属性!P173),INDEX(新属性投放!$D$41:$D$60,卡牌属性!P173))*INDEX($G$5:$G$42,L173)/SQRT(INDEX($I$5:$I$42,L173)),2)</f>
        <v>30.75</v>
      </c>
      <c r="Y173" s="31" t="s">
        <v>190</v>
      </c>
      <c r="Z173" s="16">
        <f>ROUND(IF(O173=1,INDEX(新属性投放!$E$14:$E$33,卡牌属性!P173),INDEX(新属性投放!$E$41:$E$60,卡牌属性!P173))*INDEX($G$5:$G$42,L173),2)</f>
        <v>15.38</v>
      </c>
      <c r="AA173" s="31" t="s">
        <v>191</v>
      </c>
      <c r="AB173" s="16">
        <f>ROUND(IF(O173=1,INDEX(新属性投放!$F$14:$F$33,卡牌属性!P173),INDEX(新属性投放!$F$41:$F$60,卡牌属性!P173))*INDEX($G$5:$G$42,L173)*SQRT(INDEX($I$5:$I$42,L173)),2)</f>
        <v>92.25</v>
      </c>
      <c r="AD173" s="16">
        <f t="shared" si="58"/>
        <v>307</v>
      </c>
      <c r="AE173" s="16">
        <f t="shared" si="59"/>
        <v>153</v>
      </c>
      <c r="AF173" s="16">
        <f t="shared" si="60"/>
        <v>922</v>
      </c>
      <c r="AH173" s="16">
        <f t="shared" ref="AH173:AH192" si="70">AH172+AD173</f>
        <v>572</v>
      </c>
      <c r="AI173" s="16">
        <f t="shared" ref="AI173:AI192" si="71">AI172+AE173</f>
        <v>285</v>
      </c>
      <c r="AJ173" s="16">
        <f t="shared" ref="AJ173:AJ192" si="72">AJ172+AF173</f>
        <v>1719</v>
      </c>
    </row>
    <row r="174" spans="11:36" ht="16.5" x14ac:dyDescent="0.2">
      <c r="K174" s="15">
        <v>171</v>
      </c>
      <c r="L174" s="15">
        <f t="shared" si="54"/>
        <v>9</v>
      </c>
      <c r="M174" s="16">
        <f t="shared" si="55"/>
        <v>1101009</v>
      </c>
      <c r="N174" s="31" t="s">
        <v>686</v>
      </c>
      <c r="O174" s="16">
        <f t="shared" si="56"/>
        <v>1</v>
      </c>
      <c r="P174" s="16">
        <f t="shared" si="57"/>
        <v>11</v>
      </c>
      <c r="Q174" s="16" t="s">
        <v>51</v>
      </c>
      <c r="R174" s="16">
        <f>ROUND(IF(O174=1,INDEX(新属性投放!$J$14:$J$33,卡牌属性!P174),INDEX(新属性投放!$J$41:$J$60,卡牌属性!P174))*INDEX($G$5:$G$42,L174)/SQRT(INDEX($I$5:$I$42,L174)),2)</f>
        <v>1421.52</v>
      </c>
      <c r="S174" s="31" t="s">
        <v>190</v>
      </c>
      <c r="T174" s="16">
        <f>ROUND(IF(O174=1,INDEX(新属性投放!$K$14:$K$33,卡牌属性!P174),INDEX(新属性投放!$K$41:$K$60,卡牌属性!P174))*INDEX($G$5:$G$42,L174),2)</f>
        <v>696.96</v>
      </c>
      <c r="U174" s="31" t="s">
        <v>191</v>
      </c>
      <c r="V174" s="16">
        <f>ROUND(IF(O174=1,INDEX(新属性投放!$L$14:$L$33,卡牌属性!P174),INDEX(新属性投放!$L$41:$L$60,卡牌属性!P174))*INDEX($G$5:$G$42,L174)*SQRT(INDEX($I$5:$I$42,L174)),2)</f>
        <v>4310.55</v>
      </c>
      <c r="W174" s="31" t="s">
        <v>189</v>
      </c>
      <c r="X174" s="16">
        <f>ROUND(IF(O174=1,INDEX(新属性投放!$D$14:$D$33,卡牌属性!P174),INDEX(新属性投放!$D$41:$D$60,卡牌属性!P174))*INDEX($G$5:$G$42,L174)/SQRT(INDEX($I$5:$I$42,L174)),2)</f>
        <v>35.54</v>
      </c>
      <c r="Y174" s="31" t="s">
        <v>190</v>
      </c>
      <c r="Z174" s="16">
        <f>ROUND(IF(O174=1,INDEX(新属性投放!$E$14:$E$33,卡牌属性!P174),INDEX(新属性投放!$E$41:$E$60,卡牌属性!P174))*INDEX($G$5:$G$42,L174),2)</f>
        <v>17.77</v>
      </c>
      <c r="AA174" s="31" t="s">
        <v>191</v>
      </c>
      <c r="AB174" s="16">
        <f>ROUND(IF(O174=1,INDEX(新属性投放!$F$14:$F$33,卡牌属性!P174),INDEX(新属性投放!$F$41:$F$60,卡牌属性!P174))*INDEX($G$5:$G$42,L174)*SQRT(INDEX($I$5:$I$42,L174)),2)</f>
        <v>106.61</v>
      </c>
      <c r="AD174" s="16">
        <f t="shared" si="58"/>
        <v>355</v>
      </c>
      <c r="AE174" s="16">
        <f t="shared" si="59"/>
        <v>177</v>
      </c>
      <c r="AF174" s="16">
        <f t="shared" si="60"/>
        <v>1066</v>
      </c>
      <c r="AH174" s="16">
        <f t="shared" si="70"/>
        <v>927</v>
      </c>
      <c r="AI174" s="16">
        <f t="shared" si="71"/>
        <v>462</v>
      </c>
      <c r="AJ174" s="16">
        <f t="shared" si="72"/>
        <v>2785</v>
      </c>
    </row>
    <row r="175" spans="11:36" ht="16.5" x14ac:dyDescent="0.2">
      <c r="K175" s="15">
        <v>172</v>
      </c>
      <c r="L175" s="15">
        <f t="shared" si="54"/>
        <v>9</v>
      </c>
      <c r="M175" s="16">
        <f t="shared" si="55"/>
        <v>1101009</v>
      </c>
      <c r="N175" s="31" t="s">
        <v>686</v>
      </c>
      <c r="O175" s="16">
        <f t="shared" si="56"/>
        <v>1</v>
      </c>
      <c r="P175" s="16">
        <f t="shared" si="57"/>
        <v>12</v>
      </c>
      <c r="Q175" s="16" t="s">
        <v>51</v>
      </c>
      <c r="R175" s="16">
        <f>ROUND(IF(O175=1,INDEX(新属性投放!$J$14:$J$33,卡牌属性!P175),INDEX(新属性投放!$J$41:$J$60,卡牌属性!P175))*INDEX($G$5:$G$42,L175)/SQRT(INDEX($I$5:$I$42,L175)),2)</f>
        <v>1644.04</v>
      </c>
      <c r="S175" s="31" t="s">
        <v>190</v>
      </c>
      <c r="T175" s="16">
        <f>ROUND(IF(O175=1,INDEX(新属性投放!$K$14:$K$33,卡牌属性!P175),INDEX(新属性投放!$K$41:$K$60,卡牌属性!P175))*INDEX($G$5:$G$42,L175),2)</f>
        <v>807.65</v>
      </c>
      <c r="U175" s="31" t="s">
        <v>191</v>
      </c>
      <c r="V175" s="16">
        <f>ROUND(IF(O175=1,INDEX(新属性投放!$L$14:$L$33,卡牌属性!P175),INDEX(新属性投放!$L$41:$L$60,卡牌属性!P175))*INDEX($G$5:$G$42,L175)*SQRT(INDEX($I$5:$I$42,L175)),2)</f>
        <v>4978.12</v>
      </c>
      <c r="W175" s="31" t="s">
        <v>189</v>
      </c>
      <c r="X175" s="16">
        <f>ROUND(IF(O175=1,INDEX(新属性投放!$D$14:$D$33,卡牌属性!P175),INDEX(新属性投放!$D$41:$D$60,卡牌属性!P175))*INDEX($G$5:$G$42,L175)/SQRT(INDEX($I$5:$I$42,L175)),2)</f>
        <v>41.1</v>
      </c>
      <c r="Y175" s="31" t="s">
        <v>190</v>
      </c>
      <c r="Z175" s="16">
        <f>ROUND(IF(O175=1,INDEX(新属性投放!$E$14:$E$33,卡牌属性!P175),INDEX(新属性投放!$E$41:$E$60,卡牌属性!P175))*INDEX($G$5:$G$42,L175),2)</f>
        <v>20.55</v>
      </c>
      <c r="AA175" s="31" t="s">
        <v>191</v>
      </c>
      <c r="AB175" s="16">
        <f>ROUND(IF(O175=1,INDEX(新属性投放!$F$14:$F$33,卡牌属性!P175),INDEX(新属性投放!$F$41:$F$60,卡牌属性!P175))*INDEX($G$5:$G$42,L175)*SQRT(INDEX($I$5:$I$42,L175)),2)</f>
        <v>123.3</v>
      </c>
      <c r="AD175" s="16">
        <f t="shared" si="58"/>
        <v>411</v>
      </c>
      <c r="AE175" s="16">
        <f t="shared" si="59"/>
        <v>205</v>
      </c>
      <c r="AF175" s="16">
        <f t="shared" si="60"/>
        <v>1233</v>
      </c>
      <c r="AH175" s="16">
        <f t="shared" si="70"/>
        <v>1338</v>
      </c>
      <c r="AI175" s="16">
        <f t="shared" si="71"/>
        <v>667</v>
      </c>
      <c r="AJ175" s="16">
        <f t="shared" si="72"/>
        <v>4018</v>
      </c>
    </row>
    <row r="176" spans="11:36" ht="16.5" x14ac:dyDescent="0.2">
      <c r="K176" s="15">
        <v>173</v>
      </c>
      <c r="L176" s="15">
        <f t="shared" si="54"/>
        <v>9</v>
      </c>
      <c r="M176" s="16">
        <f t="shared" si="55"/>
        <v>1101009</v>
      </c>
      <c r="N176" s="31" t="s">
        <v>686</v>
      </c>
      <c r="O176" s="16">
        <f t="shared" si="56"/>
        <v>1</v>
      </c>
      <c r="P176" s="16">
        <f t="shared" si="57"/>
        <v>13</v>
      </c>
      <c r="Q176" s="16" t="s">
        <v>51</v>
      </c>
      <c r="R176" s="16">
        <f>ROUND(IF(O176=1,INDEX(新属性投放!$J$14:$J$33,卡牌属性!P176),INDEX(新属性投放!$J$41:$J$60,卡牌属性!P176))*INDEX($G$5:$G$42,L176)/SQRT(INDEX($I$5:$I$42,L176)),2)</f>
        <v>1901.3</v>
      </c>
      <c r="S176" s="31" t="s">
        <v>190</v>
      </c>
      <c r="T176" s="16">
        <f>ROUND(IF(O176=1,INDEX(新属性投放!$K$14:$K$33,卡牌属性!P176),INDEX(新属性投放!$K$41:$K$60,卡牌属性!P176))*INDEX($G$5:$G$42,L176),2)</f>
        <v>935.7</v>
      </c>
      <c r="U176" s="31" t="s">
        <v>191</v>
      </c>
      <c r="V176" s="16">
        <f>ROUND(IF(O176=1,INDEX(新属性投放!$L$14:$L$33,卡牌属性!P176),INDEX(新属性投放!$L$41:$L$60,卡牌属性!P176))*INDEX($G$5:$G$42,L176)*SQRT(INDEX($I$5:$I$42,L176)),2)</f>
        <v>5749.89</v>
      </c>
      <c r="W176" s="31" t="s">
        <v>189</v>
      </c>
      <c r="X176" s="16">
        <f>ROUND(IF(O176=1,INDEX(新属性投放!$D$14:$D$33,卡牌属性!P176),INDEX(新属性投放!$D$41:$D$60,卡牌属性!P176))*INDEX($G$5:$G$42,L176)/SQRT(INDEX($I$5:$I$42,L176)),2)</f>
        <v>47.53</v>
      </c>
      <c r="Y176" s="31" t="s">
        <v>190</v>
      </c>
      <c r="Z176" s="16">
        <f>ROUND(IF(O176=1,INDEX(新属性投放!$E$14:$E$33,卡牌属性!P176),INDEX(新属性投放!$E$41:$E$60,卡牌属性!P176))*INDEX($G$5:$G$42,L176),2)</f>
        <v>23.76</v>
      </c>
      <c r="AA176" s="31" t="s">
        <v>191</v>
      </c>
      <c r="AB176" s="16">
        <f>ROUND(IF(O176=1,INDEX(新属性投放!$F$14:$F$33,卡牌属性!P176),INDEX(新属性投放!$F$41:$F$60,卡牌属性!P176))*INDEX($G$5:$G$42,L176)*SQRT(INDEX($I$5:$I$42,L176)),2)</f>
        <v>142.59</v>
      </c>
      <c r="AD176" s="16">
        <f t="shared" si="58"/>
        <v>475</v>
      </c>
      <c r="AE176" s="16">
        <f t="shared" si="59"/>
        <v>237</v>
      </c>
      <c r="AF176" s="16">
        <f t="shared" si="60"/>
        <v>1425</v>
      </c>
      <c r="AH176" s="16">
        <f t="shared" si="70"/>
        <v>1813</v>
      </c>
      <c r="AI176" s="16">
        <f t="shared" si="71"/>
        <v>904</v>
      </c>
      <c r="AJ176" s="16">
        <f t="shared" si="72"/>
        <v>5443</v>
      </c>
    </row>
    <row r="177" spans="11:36" ht="16.5" x14ac:dyDescent="0.2">
      <c r="K177" s="15">
        <v>174</v>
      </c>
      <c r="L177" s="15">
        <f t="shared" si="54"/>
        <v>9</v>
      </c>
      <c r="M177" s="16">
        <f t="shared" si="55"/>
        <v>1101009</v>
      </c>
      <c r="N177" s="31" t="s">
        <v>686</v>
      </c>
      <c r="O177" s="16">
        <f t="shared" si="56"/>
        <v>1</v>
      </c>
      <c r="P177" s="16">
        <f t="shared" si="57"/>
        <v>14</v>
      </c>
      <c r="Q177" s="16" t="s">
        <v>51</v>
      </c>
      <c r="R177" s="16">
        <f>ROUND(IF(O177=1,INDEX(新属性投放!$J$14:$J$33,卡牌属性!P177),INDEX(新属性投放!$J$41:$J$60,卡牌属性!P177))*INDEX($G$5:$G$42,L177)/SQRT(INDEX($I$5:$I$42,L177)),2)</f>
        <v>2198.7399999999998</v>
      </c>
      <c r="S177" s="31" t="s">
        <v>190</v>
      </c>
      <c r="T177" s="16">
        <f>ROUND(IF(O177=1,INDEX(新属性投放!$K$14:$K$33,卡牌属性!P177),INDEX(新属性投放!$K$41:$K$60,卡牌属性!P177))*INDEX($G$5:$G$42,L177),2)</f>
        <v>1084.42</v>
      </c>
      <c r="U177" s="31" t="s">
        <v>191</v>
      </c>
      <c r="V177" s="16">
        <f>ROUND(IF(O177=1,INDEX(新属性投放!$L$14:$L$33,卡牌属性!P177),INDEX(新属性投放!$L$41:$L$60,卡牌属性!P177))*INDEX($G$5:$G$42,L177)*SQRT(INDEX($I$5:$I$42,L177)),2)</f>
        <v>6642.23</v>
      </c>
      <c r="W177" s="31" t="s">
        <v>189</v>
      </c>
      <c r="X177" s="16">
        <f>ROUND(IF(O177=1,INDEX(新属性投放!$D$14:$D$33,卡牌属性!P177),INDEX(新属性投放!$D$41:$D$60,卡牌属性!P177))*INDEX($G$5:$G$42,L177)/SQRT(INDEX($I$5:$I$42,L177)),2)</f>
        <v>54.97</v>
      </c>
      <c r="Y177" s="31" t="s">
        <v>190</v>
      </c>
      <c r="Z177" s="16">
        <f>ROUND(IF(O177=1,INDEX(新属性投放!$E$14:$E$33,卡牌属性!P177),INDEX(新属性投放!$E$41:$E$60,卡牌属性!P177))*INDEX($G$5:$G$42,L177),2)</f>
        <v>27.49</v>
      </c>
      <c r="AA177" s="31" t="s">
        <v>191</v>
      </c>
      <c r="AB177" s="16">
        <f>ROUND(IF(O177=1,INDEX(新属性投放!$F$14:$F$33,卡牌属性!P177),INDEX(新属性投放!$F$41:$F$60,卡牌属性!P177))*INDEX($G$5:$G$42,L177)*SQRT(INDEX($I$5:$I$42,L177)),2)</f>
        <v>164.91</v>
      </c>
      <c r="AD177" s="16">
        <f t="shared" si="58"/>
        <v>549</v>
      </c>
      <c r="AE177" s="16">
        <f t="shared" si="59"/>
        <v>274</v>
      </c>
      <c r="AF177" s="16">
        <f t="shared" si="60"/>
        <v>1649</v>
      </c>
      <c r="AH177" s="16">
        <f t="shared" si="70"/>
        <v>2362</v>
      </c>
      <c r="AI177" s="16">
        <f t="shared" si="71"/>
        <v>1178</v>
      </c>
      <c r="AJ177" s="16">
        <f t="shared" si="72"/>
        <v>7092</v>
      </c>
    </row>
    <row r="178" spans="11:36" ht="16.5" x14ac:dyDescent="0.2">
      <c r="K178" s="15">
        <v>175</v>
      </c>
      <c r="L178" s="15">
        <f t="shared" si="54"/>
        <v>9</v>
      </c>
      <c r="M178" s="16">
        <f t="shared" si="55"/>
        <v>1101009</v>
      </c>
      <c r="N178" s="31" t="s">
        <v>686</v>
      </c>
      <c r="O178" s="16">
        <f t="shared" si="56"/>
        <v>1</v>
      </c>
      <c r="P178" s="16">
        <f t="shared" si="57"/>
        <v>15</v>
      </c>
      <c r="Q178" s="16" t="s">
        <v>51</v>
      </c>
      <c r="R178" s="16">
        <f>ROUND(IF(O178=1,INDEX(新属性投放!$J$14:$J$33,卡牌属性!P178),INDEX(新属性投放!$J$41:$J$60,卡牌属性!P178))*INDEX($G$5:$G$42,L178)/SQRT(INDEX($I$5:$I$42,L178)),2)</f>
        <v>2542.59</v>
      </c>
      <c r="S178" s="31" t="s">
        <v>190</v>
      </c>
      <c r="T178" s="16">
        <f>ROUND(IF(O178=1,INDEX(新属性投放!$K$14:$K$33,卡牌属性!P178),INDEX(新属性投放!$K$41:$K$60,卡牌属性!P178))*INDEX($G$5:$G$42,L178),2)</f>
        <v>1256.3499999999999</v>
      </c>
      <c r="U178" s="31" t="s">
        <v>191</v>
      </c>
      <c r="V178" s="16">
        <f>ROUND(IF(O178=1,INDEX(新属性投放!$L$14:$L$33,卡牌属性!P178),INDEX(新属性投放!$L$41:$L$60,卡牌属性!P178))*INDEX($G$5:$G$42,L178)*SQRT(INDEX($I$5:$I$42,L178)),2)</f>
        <v>7673.78</v>
      </c>
      <c r="W178" s="31" t="s">
        <v>189</v>
      </c>
      <c r="X178" s="16">
        <f>ROUND(IF(O178=1,INDEX(新属性投放!$D$14:$D$33,卡牌属性!P178),INDEX(新属性投放!$D$41:$D$60,卡牌属性!P178))*INDEX($G$5:$G$42,L178)/SQRT(INDEX($I$5:$I$42,L178)),2)</f>
        <v>63.56</v>
      </c>
      <c r="Y178" s="31" t="s">
        <v>190</v>
      </c>
      <c r="Z178" s="16">
        <f>ROUND(IF(O178=1,INDEX(新属性投放!$E$14:$E$33,卡牌属性!P178),INDEX(新属性投放!$E$41:$E$60,卡牌属性!P178))*INDEX($G$5:$G$42,L178),2)</f>
        <v>31.78</v>
      </c>
      <c r="AA178" s="31" t="s">
        <v>191</v>
      </c>
      <c r="AB178" s="16">
        <f>ROUND(IF(O178=1,INDEX(新属性投放!$F$14:$F$33,卡牌属性!P178),INDEX(新属性投放!$F$41:$F$60,卡牌属性!P178))*INDEX($G$5:$G$42,L178)*SQRT(INDEX($I$5:$I$42,L178)),2)</f>
        <v>190.68</v>
      </c>
      <c r="AD178" s="16">
        <f t="shared" si="58"/>
        <v>635</v>
      </c>
      <c r="AE178" s="16">
        <f t="shared" si="59"/>
        <v>317</v>
      </c>
      <c r="AF178" s="16">
        <f t="shared" si="60"/>
        <v>1906</v>
      </c>
      <c r="AH178" s="16">
        <f t="shared" si="70"/>
        <v>2997</v>
      </c>
      <c r="AI178" s="16">
        <f t="shared" si="71"/>
        <v>1495</v>
      </c>
      <c r="AJ178" s="16">
        <f t="shared" si="72"/>
        <v>8998</v>
      </c>
    </row>
    <row r="179" spans="11:36" ht="16.5" x14ac:dyDescent="0.2">
      <c r="K179" s="15">
        <v>176</v>
      </c>
      <c r="L179" s="15">
        <f t="shared" si="54"/>
        <v>9</v>
      </c>
      <c r="M179" s="16">
        <f t="shared" si="55"/>
        <v>1101009</v>
      </c>
      <c r="N179" s="31" t="s">
        <v>686</v>
      </c>
      <c r="O179" s="16">
        <f t="shared" si="56"/>
        <v>1</v>
      </c>
      <c r="P179" s="16">
        <f t="shared" si="57"/>
        <v>16</v>
      </c>
      <c r="Q179" s="16" t="s">
        <v>51</v>
      </c>
      <c r="R179" s="16">
        <f>ROUND(IF(O179=1,INDEX(新属性投放!$J$14:$J$33,卡牌属性!P179),INDEX(新属性投放!$J$41:$J$60,卡牌属性!P179))*INDEX($G$5:$G$42,L179)/SQRT(INDEX($I$5:$I$42,L179)),2)</f>
        <v>2939.75</v>
      </c>
      <c r="S179" s="31" t="s">
        <v>190</v>
      </c>
      <c r="T179" s="16">
        <f>ROUND(IF(O179=1,INDEX(新属性投放!$K$14:$K$33,卡牌属性!P179),INDEX(新属性投放!$K$41:$K$60,卡牌属性!P179))*INDEX($G$5:$G$42,L179),2)</f>
        <v>1455.5</v>
      </c>
      <c r="U179" s="31" t="s">
        <v>191</v>
      </c>
      <c r="V179" s="16">
        <f>ROUND(IF(O179=1,INDEX(新属性投放!$L$14:$L$33,卡牌属性!P179),INDEX(新属性投放!$L$41:$L$60,卡牌属性!P179))*INDEX($G$5:$G$42,L179)*SQRT(INDEX($I$5:$I$42,L179)),2)</f>
        <v>8865.24</v>
      </c>
      <c r="W179" s="31" t="s">
        <v>189</v>
      </c>
      <c r="X179" s="16">
        <f>ROUND(IF(O179=1,INDEX(新属性投放!$D$14:$D$33,卡牌属性!P179),INDEX(新属性投放!$D$41:$D$60,卡牌属性!P179))*INDEX($G$5:$G$42,L179)/SQRT(INDEX($I$5:$I$42,L179)),2)</f>
        <v>73.5</v>
      </c>
      <c r="Y179" s="31" t="s">
        <v>190</v>
      </c>
      <c r="Z179" s="16">
        <f>ROUND(IF(O179=1,INDEX(新属性投放!$E$14:$E$33,卡牌属性!P179),INDEX(新属性投放!$E$41:$E$60,卡牌属性!P179))*INDEX($G$5:$G$42,L179),2)</f>
        <v>36.75</v>
      </c>
      <c r="AA179" s="31" t="s">
        <v>191</v>
      </c>
      <c r="AB179" s="16">
        <f>ROUND(IF(O179=1,INDEX(新属性投放!$F$14:$F$33,卡牌属性!P179),INDEX(新属性投放!$F$41:$F$60,卡牌属性!P179))*INDEX($G$5:$G$42,L179)*SQRT(INDEX($I$5:$I$42,L179)),2)</f>
        <v>220.49</v>
      </c>
      <c r="AD179" s="16">
        <f t="shared" si="58"/>
        <v>735</v>
      </c>
      <c r="AE179" s="16">
        <f t="shared" si="59"/>
        <v>367</v>
      </c>
      <c r="AF179" s="16">
        <f t="shared" si="60"/>
        <v>2204</v>
      </c>
      <c r="AH179" s="16">
        <f t="shared" si="70"/>
        <v>3732</v>
      </c>
      <c r="AI179" s="16">
        <f t="shared" si="71"/>
        <v>1862</v>
      </c>
      <c r="AJ179" s="16">
        <f t="shared" si="72"/>
        <v>11202</v>
      </c>
    </row>
    <row r="180" spans="11:36" ht="16.5" x14ac:dyDescent="0.2">
      <c r="K180" s="15">
        <v>177</v>
      </c>
      <c r="L180" s="15">
        <f t="shared" si="54"/>
        <v>9</v>
      </c>
      <c r="M180" s="16">
        <f t="shared" si="55"/>
        <v>1101009</v>
      </c>
      <c r="N180" s="31" t="s">
        <v>686</v>
      </c>
      <c r="O180" s="16">
        <f t="shared" si="56"/>
        <v>1</v>
      </c>
      <c r="P180" s="16">
        <f t="shared" si="57"/>
        <v>17</v>
      </c>
      <c r="Q180" s="16" t="s">
        <v>51</v>
      </c>
      <c r="R180" s="16">
        <f>ROUND(IF(O180=1,INDEX(新属性投放!$J$14:$J$33,卡牌属性!P180),INDEX(新属性投放!$J$41:$J$60,卡牌属性!P180))*INDEX($G$5:$G$42,L180)/SQRT(INDEX($I$5:$I$42,L180)),2)</f>
        <v>3399.23</v>
      </c>
      <c r="S180" s="31" t="s">
        <v>190</v>
      </c>
      <c r="T180" s="16">
        <f>ROUND(IF(O180=1,INDEX(新属性投放!$K$14:$K$33,卡牌属性!P180),INDEX(新属性投放!$K$41:$K$60,卡牌属性!P180))*INDEX($G$5:$G$42,L180),2)</f>
        <v>1685.24</v>
      </c>
      <c r="U180" s="31" t="s">
        <v>191</v>
      </c>
      <c r="V180" s="16">
        <f>ROUND(IF(O180=1,INDEX(新属性投放!$L$14:$L$33,卡牌属性!P180),INDEX(新属性投放!$L$41:$L$60,卡牌属性!P180))*INDEX($G$5:$G$42,L180)*SQRT(INDEX($I$5:$I$42,L180)),2)</f>
        <v>10243.68</v>
      </c>
      <c r="W180" s="31" t="s">
        <v>189</v>
      </c>
      <c r="X180" s="16">
        <f>ROUND(IF(O180=1,INDEX(新属性投放!$D$14:$D$33,卡牌属性!P180),INDEX(新属性投放!$D$41:$D$60,卡牌属性!P180))*INDEX($G$5:$G$42,L180)/SQRT(INDEX($I$5:$I$42,L180)),2)</f>
        <v>84.99</v>
      </c>
      <c r="Y180" s="31" t="s">
        <v>190</v>
      </c>
      <c r="Z180" s="16">
        <f>ROUND(IF(O180=1,INDEX(新属性投放!$E$14:$E$33,卡牌属性!P180),INDEX(新属性投放!$E$41:$E$60,卡牌属性!P180))*INDEX($G$5:$G$42,L180),2)</f>
        <v>42.49</v>
      </c>
      <c r="AA180" s="31" t="s">
        <v>191</v>
      </c>
      <c r="AB180" s="16">
        <f>ROUND(IF(O180=1,INDEX(新属性投放!$F$14:$F$33,卡牌属性!P180),INDEX(新属性投放!$F$41:$F$60,卡牌属性!P180))*INDEX($G$5:$G$42,L180)*SQRT(INDEX($I$5:$I$42,L180)),2)</f>
        <v>254.96</v>
      </c>
      <c r="AD180" s="16">
        <f t="shared" si="58"/>
        <v>849</v>
      </c>
      <c r="AE180" s="16">
        <f t="shared" si="59"/>
        <v>424</v>
      </c>
      <c r="AF180" s="16">
        <f t="shared" si="60"/>
        <v>2549</v>
      </c>
      <c r="AH180" s="16">
        <f t="shared" si="70"/>
        <v>4581</v>
      </c>
      <c r="AI180" s="16">
        <f t="shared" si="71"/>
        <v>2286</v>
      </c>
      <c r="AJ180" s="16">
        <f t="shared" si="72"/>
        <v>13751</v>
      </c>
    </row>
    <row r="181" spans="11:36" ht="16.5" x14ac:dyDescent="0.2">
      <c r="K181" s="15">
        <v>178</v>
      </c>
      <c r="L181" s="15">
        <f t="shared" si="54"/>
        <v>9</v>
      </c>
      <c r="M181" s="16">
        <f t="shared" si="55"/>
        <v>1101009</v>
      </c>
      <c r="N181" s="31" t="s">
        <v>686</v>
      </c>
      <c r="O181" s="16">
        <f t="shared" si="56"/>
        <v>1</v>
      </c>
      <c r="P181" s="16">
        <f t="shared" si="57"/>
        <v>18</v>
      </c>
      <c r="Q181" s="16" t="s">
        <v>51</v>
      </c>
      <c r="R181" s="16">
        <f>ROUND(IF(O181=1,INDEX(新属性投放!$J$14:$J$33,卡牌属性!P181),INDEX(新属性投放!$J$41:$J$60,卡牌属性!P181))*INDEX($G$5:$G$42,L181)/SQRT(INDEX($I$5:$I$42,L181)),2)</f>
        <v>3929.95</v>
      </c>
      <c r="S181" s="31" t="s">
        <v>190</v>
      </c>
      <c r="T181" s="16">
        <f>ROUND(IF(O181=1,INDEX(新属性投放!$K$14:$K$33,卡牌属性!P181),INDEX(新属性投放!$K$41:$K$60,卡牌属性!P181))*INDEX($G$5:$G$42,L181),2)</f>
        <v>1950.6</v>
      </c>
      <c r="U181" s="31" t="s">
        <v>191</v>
      </c>
      <c r="V181" s="16">
        <f>ROUND(IF(O181=1,INDEX(新属性投放!$L$14:$L$33,卡牌属性!P181),INDEX(新属性投放!$L$41:$L$60,卡牌属性!P181))*INDEX($G$5:$G$42,L181)*SQRT(INDEX($I$5:$I$42,L181)),2)</f>
        <v>11835.86</v>
      </c>
      <c r="W181" s="31" t="s">
        <v>189</v>
      </c>
      <c r="X181" s="16">
        <f>ROUND(IF(O181=1,INDEX(新属性投放!$D$14:$D$33,卡牌属性!P181),INDEX(新属性投放!$D$41:$D$60,卡牌属性!P181))*INDEX($G$5:$G$42,L181)/SQRT(INDEX($I$5:$I$42,L181)),2)</f>
        <v>98.24</v>
      </c>
      <c r="Y181" s="31" t="s">
        <v>190</v>
      </c>
      <c r="Z181" s="16">
        <f>ROUND(IF(O181=1,INDEX(新属性投放!$E$14:$E$33,卡牌属性!P181),INDEX(新属性投放!$E$41:$E$60,卡牌属性!P181))*INDEX($G$5:$G$42,L181),2)</f>
        <v>49.12</v>
      </c>
      <c r="AA181" s="31" t="s">
        <v>191</v>
      </c>
      <c r="AB181" s="16">
        <f>ROUND(IF(O181=1,INDEX(新属性投放!$F$14:$F$33,卡牌属性!P181),INDEX(新属性投放!$F$41:$F$60,卡牌属性!P181))*INDEX($G$5:$G$42,L181)*SQRT(INDEX($I$5:$I$42,L181)),2)</f>
        <v>294.73</v>
      </c>
      <c r="AD181" s="16">
        <f t="shared" si="58"/>
        <v>982</v>
      </c>
      <c r="AE181" s="16">
        <f t="shared" si="59"/>
        <v>491</v>
      </c>
      <c r="AF181" s="16">
        <f t="shared" si="60"/>
        <v>2947</v>
      </c>
      <c r="AH181" s="16">
        <f t="shared" si="70"/>
        <v>5563</v>
      </c>
      <c r="AI181" s="16">
        <f t="shared" si="71"/>
        <v>2777</v>
      </c>
      <c r="AJ181" s="16">
        <f t="shared" si="72"/>
        <v>16698</v>
      </c>
    </row>
    <row r="182" spans="11:36" ht="16.5" x14ac:dyDescent="0.2">
      <c r="K182" s="15">
        <v>179</v>
      </c>
      <c r="L182" s="15">
        <f t="shared" si="54"/>
        <v>9</v>
      </c>
      <c r="M182" s="16">
        <f t="shared" si="55"/>
        <v>1101009</v>
      </c>
      <c r="N182" s="31" t="s">
        <v>686</v>
      </c>
      <c r="O182" s="16">
        <f t="shared" si="56"/>
        <v>1</v>
      </c>
      <c r="P182" s="16">
        <f t="shared" si="57"/>
        <v>19</v>
      </c>
      <c r="Q182" s="16" t="s">
        <v>51</v>
      </c>
      <c r="R182" s="16">
        <f>ROUND(IF(O182=1,INDEX(新属性投放!$J$14:$J$33,卡牌属性!P182),INDEX(新属性投放!$J$41:$J$60,卡牌属性!P182))*INDEX($G$5:$G$42,L182)/SQRT(INDEX($I$5:$I$42,L182)),2)</f>
        <v>4544.2299999999996</v>
      </c>
      <c r="S182" s="31" t="s">
        <v>190</v>
      </c>
      <c r="T182" s="16">
        <f>ROUND(IF(O182=1,INDEX(新属性投放!$K$14:$K$33,卡牌属性!P182),INDEX(新属性投放!$K$41:$K$60,卡牌属性!P182))*INDEX($G$5:$G$42,L182),2)</f>
        <v>2257.16</v>
      </c>
      <c r="U182" s="31" t="s">
        <v>191</v>
      </c>
      <c r="V182" s="16">
        <f>ROUND(IF(O182=1,INDEX(新属性投放!$L$14:$L$33,卡牌属性!P182),INDEX(新属性投放!$L$41:$L$60,卡牌属性!P182))*INDEX($G$5:$G$42,L182)*SQRT(INDEX($I$5:$I$42,L182)),2)</f>
        <v>13678.68</v>
      </c>
      <c r="W182" s="31" t="s">
        <v>189</v>
      </c>
      <c r="X182" s="16">
        <f>ROUND(IF(O182=1,INDEX(新属性投放!$D$14:$D$33,卡牌属性!P182),INDEX(新属性投放!$D$41:$D$60,卡牌属性!P182))*INDEX($G$5:$G$42,L182)/SQRT(INDEX($I$5:$I$42,L182)),2)</f>
        <v>113.61</v>
      </c>
      <c r="Y182" s="31" t="s">
        <v>190</v>
      </c>
      <c r="Z182" s="16">
        <f>ROUND(IF(O182=1,INDEX(新属性投放!$E$14:$E$33,卡牌属性!P182),INDEX(新属性投放!$E$41:$E$60,卡牌属性!P182))*INDEX($G$5:$G$42,L182),2)</f>
        <v>56.8</v>
      </c>
      <c r="AA182" s="31" t="s">
        <v>191</v>
      </c>
      <c r="AB182" s="16">
        <f>ROUND(IF(O182=1,INDEX(新属性投放!$F$14:$F$33,卡牌属性!P182),INDEX(新属性投放!$F$41:$F$60,卡牌属性!P182))*INDEX($G$5:$G$42,L182)*SQRT(INDEX($I$5:$I$42,L182)),2)</f>
        <v>340.83</v>
      </c>
      <c r="AD182" s="16">
        <f t="shared" si="58"/>
        <v>1136</v>
      </c>
      <c r="AE182" s="16">
        <f t="shared" si="59"/>
        <v>568</v>
      </c>
      <c r="AF182" s="16">
        <f t="shared" si="60"/>
        <v>3408</v>
      </c>
      <c r="AH182" s="16">
        <f t="shared" si="70"/>
        <v>6699</v>
      </c>
      <c r="AI182" s="16">
        <f t="shared" si="71"/>
        <v>3345</v>
      </c>
      <c r="AJ182" s="16">
        <f t="shared" si="72"/>
        <v>20106</v>
      </c>
    </row>
    <row r="183" spans="11:36" ht="16.5" x14ac:dyDescent="0.2">
      <c r="K183" s="15">
        <v>180</v>
      </c>
      <c r="L183" s="15">
        <f t="shared" si="54"/>
        <v>9</v>
      </c>
      <c r="M183" s="16">
        <f t="shared" si="55"/>
        <v>1101009</v>
      </c>
      <c r="N183" s="31" t="s">
        <v>686</v>
      </c>
      <c r="O183" s="16">
        <f t="shared" si="56"/>
        <v>1</v>
      </c>
      <c r="P183" s="16">
        <f t="shared" si="57"/>
        <v>20</v>
      </c>
      <c r="Q183" s="16" t="s">
        <v>51</v>
      </c>
      <c r="R183" s="16">
        <f>ROUND(IF(O183=1,INDEX(新属性投放!$J$14:$J$33,卡牌属性!P183),INDEX(新属性投放!$J$41:$J$60,卡牌属性!P183))*INDEX($G$5:$G$42,L183)/SQRT(INDEX($I$5:$I$42,L183)),2)</f>
        <v>5253.72</v>
      </c>
      <c r="S183" s="31" t="s">
        <v>190</v>
      </c>
      <c r="T183" s="16">
        <f>ROUND(IF(O183=1,INDEX(新属性投放!$K$14:$K$33,卡牌属性!P183),INDEX(新属性投放!$K$41:$K$60,卡牌属性!P183))*INDEX($G$5:$G$42,L183),2)</f>
        <v>2612.48</v>
      </c>
      <c r="U183" s="31" t="s">
        <v>191</v>
      </c>
      <c r="V183" s="16">
        <f>ROUND(IF(O183=1,INDEX(新属性投放!$L$14:$L$33,卡牌属性!P183),INDEX(新属性投放!$L$41:$L$60,卡牌属性!P183))*INDEX($G$5:$G$42,L183)*SQRT(INDEX($I$5:$I$42,L183)),2)</f>
        <v>15807.15</v>
      </c>
      <c r="W183" s="31" t="s">
        <v>189</v>
      </c>
      <c r="X183" s="16">
        <f>ROUND(IF(O183=1,INDEX(新属性投放!$D$14:$D$33,卡牌属性!P183),INDEX(新属性投放!$D$41:$D$60,卡牌属性!P183))*INDEX($G$5:$G$42,L183)/SQRT(INDEX($I$5:$I$42,L183)),2)</f>
        <v>131.34</v>
      </c>
      <c r="Y183" s="31" t="s">
        <v>190</v>
      </c>
      <c r="Z183" s="16">
        <f>ROUND(IF(O183=1,INDEX(新属性投放!$E$14:$E$33,卡牌属性!P183),INDEX(新属性投放!$E$41:$E$60,卡牌属性!P183))*INDEX($G$5:$G$42,L183),2)</f>
        <v>65.67</v>
      </c>
      <c r="AA183" s="31" t="s">
        <v>191</v>
      </c>
      <c r="AB183" s="16">
        <f>ROUND(IF(O183=1,INDEX(新属性投放!$F$14:$F$33,卡牌属性!P183),INDEX(新属性投放!$F$41:$F$60,卡牌属性!P183))*INDEX($G$5:$G$42,L183)*SQRT(INDEX($I$5:$I$42,L183)),2)</f>
        <v>394.02</v>
      </c>
      <c r="AD183" s="16">
        <f t="shared" si="58"/>
        <v>1313</v>
      </c>
      <c r="AE183" s="16">
        <f t="shared" si="59"/>
        <v>656</v>
      </c>
      <c r="AF183" s="16">
        <f t="shared" si="60"/>
        <v>3940</v>
      </c>
      <c r="AH183" s="16">
        <f t="shared" si="70"/>
        <v>8012</v>
      </c>
      <c r="AI183" s="16">
        <f t="shared" si="71"/>
        <v>4001</v>
      </c>
      <c r="AJ183" s="16">
        <f t="shared" si="72"/>
        <v>24046</v>
      </c>
    </row>
    <row r="184" spans="11:36" ht="16.5" x14ac:dyDescent="0.2">
      <c r="K184" s="15">
        <v>181</v>
      </c>
      <c r="L184" s="15">
        <f t="shared" si="54"/>
        <v>10</v>
      </c>
      <c r="M184" s="16">
        <f t="shared" si="55"/>
        <v>1101010</v>
      </c>
      <c r="N184" s="31" t="s">
        <v>686</v>
      </c>
      <c r="O184" s="16">
        <f t="shared" si="56"/>
        <v>1</v>
      </c>
      <c r="P184" s="16">
        <f t="shared" si="57"/>
        <v>1</v>
      </c>
      <c r="Q184" s="16" t="s">
        <v>51</v>
      </c>
      <c r="R184" s="16">
        <f>ROUND(IF(O184=1,INDEX(新属性投放!$J$14:$J$33,卡牌属性!P184),INDEX(新属性投放!$J$41:$J$60,卡牌属性!P184))*INDEX($G$5:$G$42,L184)/SQRT(INDEX($I$5:$I$42,L184)),2)</f>
        <v>26</v>
      </c>
      <c r="S184" s="31" t="s">
        <v>190</v>
      </c>
      <c r="T184" s="16">
        <f>ROUND(IF(O184=1,INDEX(新属性投放!$K$14:$K$33,卡牌属性!P184),INDEX(新属性投放!$K$41:$K$60,卡牌属性!P184))*INDEX($G$5:$G$42,L184),2)</f>
        <v>0</v>
      </c>
      <c r="U184" s="31" t="s">
        <v>191</v>
      </c>
      <c r="V184" s="16">
        <f>ROUND(IF(O184=1,INDEX(新属性投放!$L$14:$L$33,卡牌属性!P184),INDEX(新属性投放!$L$41:$L$60,卡牌属性!P184))*INDEX($G$5:$G$42,L184)*SQRT(INDEX($I$5:$I$42,L184)),2)</f>
        <v>130</v>
      </c>
      <c r="W184" s="31" t="s">
        <v>189</v>
      </c>
      <c r="X184" s="16">
        <f>ROUND(IF(O184=1,INDEX(新属性投放!$D$14:$D$33,卡牌属性!P184),INDEX(新属性投放!$D$41:$D$60,卡牌属性!P184))*INDEX($G$5:$G$42,L184)/SQRT(INDEX($I$5:$I$42,L184)),2)</f>
        <v>3.9</v>
      </c>
      <c r="Y184" s="31" t="s">
        <v>190</v>
      </c>
      <c r="Z184" s="16">
        <f>ROUND(IF(O184=1,INDEX(新属性投放!$E$14:$E$33,卡牌属性!P184),INDEX(新属性投放!$E$41:$E$60,卡牌属性!P184))*INDEX($G$5:$G$42,L184),2)</f>
        <v>1.95</v>
      </c>
      <c r="AA184" s="31" t="s">
        <v>191</v>
      </c>
      <c r="AB184" s="16">
        <f>ROUND(IF(O184=1,INDEX(新属性投放!$F$14:$F$33,卡牌属性!P184),INDEX(新属性投放!$F$41:$F$60,卡牌属性!P184))*INDEX($G$5:$G$42,L184)*SQRT(INDEX($I$5:$I$42,L184)),2)</f>
        <v>11.7</v>
      </c>
      <c r="AD184" s="16">
        <f t="shared" si="58"/>
        <v>39</v>
      </c>
      <c r="AE184" s="16">
        <f t="shared" si="59"/>
        <v>19</v>
      </c>
      <c r="AF184" s="16">
        <f t="shared" si="60"/>
        <v>117</v>
      </c>
      <c r="AH184" s="16">
        <f t="shared" si="70"/>
        <v>8051</v>
      </c>
      <c r="AI184" s="16">
        <f t="shared" si="71"/>
        <v>4020</v>
      </c>
      <c r="AJ184" s="16">
        <f t="shared" si="72"/>
        <v>24163</v>
      </c>
    </row>
    <row r="185" spans="11:36" ht="16.5" x14ac:dyDescent="0.2">
      <c r="K185" s="15">
        <v>182</v>
      </c>
      <c r="L185" s="15">
        <f t="shared" si="54"/>
        <v>10</v>
      </c>
      <c r="M185" s="16">
        <f t="shared" si="55"/>
        <v>1101010</v>
      </c>
      <c r="N185" s="31" t="s">
        <v>686</v>
      </c>
      <c r="O185" s="16">
        <f t="shared" si="56"/>
        <v>1</v>
      </c>
      <c r="P185" s="16">
        <f t="shared" si="57"/>
        <v>2</v>
      </c>
      <c r="Q185" s="16" t="s">
        <v>51</v>
      </c>
      <c r="R185" s="16">
        <f>ROUND(IF(O185=1,INDEX(新属性投放!$J$14:$J$33,卡牌属性!P185),INDEX(新属性投放!$J$41:$J$60,卡牌属性!P185))*INDEX($G$5:$G$42,L185)/SQRT(INDEX($I$5:$I$42,L185)),2)</f>
        <v>93.6</v>
      </c>
      <c r="S185" s="31" t="s">
        <v>190</v>
      </c>
      <c r="T185" s="16">
        <f>ROUND(IF(O185=1,INDEX(新属性投放!$K$14:$K$33,卡牌属性!P185),INDEX(新属性投放!$K$41:$K$60,卡牌属性!P185))*INDEX($G$5:$G$42,L185),2)</f>
        <v>27.3</v>
      </c>
      <c r="U185" s="31" t="s">
        <v>191</v>
      </c>
      <c r="V185" s="16">
        <f>ROUND(IF(O185=1,INDEX(新属性投放!$L$14:$L$33,卡牌属性!P185),INDEX(新属性投放!$L$41:$L$60,卡牌属性!P185))*INDEX($G$5:$G$42,L185)*SQRT(INDEX($I$5:$I$42,L185)),2)</f>
        <v>332.8</v>
      </c>
      <c r="W185" s="31" t="s">
        <v>189</v>
      </c>
      <c r="X185" s="16">
        <f>ROUND(IF(O185=1,INDEX(新属性投放!$D$14:$D$33,卡牌属性!P185),INDEX(新属性投放!$D$41:$D$60,卡牌属性!P185))*INDEX($G$5:$G$42,L185)/SQRT(INDEX($I$5:$I$42,L185)),2)</f>
        <v>5.2</v>
      </c>
      <c r="Y185" s="31" t="s">
        <v>190</v>
      </c>
      <c r="Z185" s="16">
        <f>ROUND(IF(O185=1,INDEX(新属性投放!$E$14:$E$33,卡牌属性!P185),INDEX(新属性投放!$E$41:$E$60,卡牌属性!P185))*INDEX($G$5:$G$42,L185),2)</f>
        <v>2.6</v>
      </c>
      <c r="AA185" s="31" t="s">
        <v>191</v>
      </c>
      <c r="AB185" s="16">
        <f>ROUND(IF(O185=1,INDEX(新属性投放!$F$14:$F$33,卡牌属性!P185),INDEX(新属性投放!$F$41:$F$60,卡牌属性!P185))*INDEX($G$5:$G$42,L185)*SQRT(INDEX($I$5:$I$42,L185)),2)</f>
        <v>15.6</v>
      </c>
      <c r="AD185" s="16">
        <f t="shared" si="58"/>
        <v>52</v>
      </c>
      <c r="AE185" s="16">
        <f t="shared" si="59"/>
        <v>26</v>
      </c>
      <c r="AF185" s="16">
        <f t="shared" si="60"/>
        <v>156</v>
      </c>
      <c r="AH185" s="16">
        <f t="shared" si="70"/>
        <v>8103</v>
      </c>
      <c r="AI185" s="16">
        <f t="shared" si="71"/>
        <v>4046</v>
      </c>
      <c r="AJ185" s="16">
        <f t="shared" si="72"/>
        <v>24319</v>
      </c>
    </row>
    <row r="186" spans="11:36" ht="16.5" x14ac:dyDescent="0.2">
      <c r="K186" s="15">
        <v>183</v>
      </c>
      <c r="L186" s="15">
        <f t="shared" si="54"/>
        <v>10</v>
      </c>
      <c r="M186" s="16">
        <f t="shared" si="55"/>
        <v>1101010</v>
      </c>
      <c r="N186" s="31" t="s">
        <v>686</v>
      </c>
      <c r="O186" s="16">
        <f t="shared" si="56"/>
        <v>1</v>
      </c>
      <c r="P186" s="16">
        <f t="shared" si="57"/>
        <v>3</v>
      </c>
      <c r="Q186" s="16" t="s">
        <v>51</v>
      </c>
      <c r="R186" s="16">
        <f>ROUND(IF(O186=1,INDEX(新属性投放!$J$14:$J$33,卡牌属性!P186),INDEX(新属性投放!$J$41:$J$60,卡牌属性!P186))*INDEX($G$5:$G$42,L186)/SQRT(INDEX($I$5:$I$42,L186)),2)</f>
        <v>191.1</v>
      </c>
      <c r="S186" s="31" t="s">
        <v>190</v>
      </c>
      <c r="T186" s="16">
        <f>ROUND(IF(O186=1,INDEX(新属性投放!$K$14:$K$33,卡牌属性!P186),INDEX(新属性投放!$K$41:$K$60,卡牌属性!P186))*INDEX($G$5:$G$42,L186),2)</f>
        <v>76.7</v>
      </c>
      <c r="U186" s="31" t="s">
        <v>191</v>
      </c>
      <c r="V186" s="16">
        <f>ROUND(IF(O186=1,INDEX(新属性投放!$L$14:$L$33,卡牌属性!P186),INDEX(新属性投放!$L$41:$L$60,卡牌属性!P186))*INDEX($G$5:$G$42,L186)*SQRT(INDEX($I$5:$I$42,L186)),2)</f>
        <v>625.29999999999995</v>
      </c>
      <c r="W186" s="31" t="s">
        <v>189</v>
      </c>
      <c r="X186" s="16">
        <f>ROUND(IF(O186=1,INDEX(新属性投放!$D$14:$D$33,卡牌属性!P186),INDEX(新属性投放!$D$41:$D$60,卡牌属性!P186))*INDEX($G$5:$G$42,L186)/SQRT(INDEX($I$5:$I$42,L186)),2)</f>
        <v>7.84</v>
      </c>
      <c r="Y186" s="31" t="s">
        <v>190</v>
      </c>
      <c r="Z186" s="16">
        <f>ROUND(IF(O186=1,INDEX(新属性投放!$E$14:$E$33,卡牌属性!P186),INDEX(新属性投放!$E$41:$E$60,卡牌属性!P186))*INDEX($G$5:$G$42,L186),2)</f>
        <v>3.92</v>
      </c>
      <c r="AA186" s="31" t="s">
        <v>191</v>
      </c>
      <c r="AB186" s="16">
        <f>ROUND(IF(O186=1,INDEX(新属性投放!$F$14:$F$33,卡牌属性!P186),INDEX(新属性投放!$F$41:$F$60,卡牌属性!P186))*INDEX($G$5:$G$42,L186)*SQRT(INDEX($I$5:$I$42,L186)),2)</f>
        <v>23.52</v>
      </c>
      <c r="AD186" s="16">
        <f t="shared" si="58"/>
        <v>78</v>
      </c>
      <c r="AE186" s="16">
        <f t="shared" si="59"/>
        <v>39</v>
      </c>
      <c r="AF186" s="16">
        <f t="shared" si="60"/>
        <v>235</v>
      </c>
      <c r="AH186" s="16">
        <f t="shared" si="70"/>
        <v>8181</v>
      </c>
      <c r="AI186" s="16">
        <f t="shared" si="71"/>
        <v>4085</v>
      </c>
      <c r="AJ186" s="16">
        <f t="shared" si="72"/>
        <v>24554</v>
      </c>
    </row>
    <row r="187" spans="11:36" ht="16.5" x14ac:dyDescent="0.2">
      <c r="K187" s="15">
        <v>184</v>
      </c>
      <c r="L187" s="15">
        <f t="shared" si="54"/>
        <v>10</v>
      </c>
      <c r="M187" s="16">
        <f t="shared" si="55"/>
        <v>1101010</v>
      </c>
      <c r="N187" s="31" t="s">
        <v>686</v>
      </c>
      <c r="O187" s="16">
        <f t="shared" si="56"/>
        <v>1</v>
      </c>
      <c r="P187" s="16">
        <f t="shared" si="57"/>
        <v>4</v>
      </c>
      <c r="Q187" s="16" t="s">
        <v>51</v>
      </c>
      <c r="R187" s="16">
        <f>ROUND(IF(O187=1,INDEX(新属性投放!$J$14:$J$33,卡牌属性!P187),INDEX(新属性投放!$J$41:$J$60,卡牌属性!P187))*INDEX($G$5:$G$42,L187)/SQRT(INDEX($I$5:$I$42,L187)),2)</f>
        <v>288.99</v>
      </c>
      <c r="S187" s="31" t="s">
        <v>190</v>
      </c>
      <c r="T187" s="16">
        <f>ROUND(IF(O187=1,INDEX(新属性投放!$K$14:$K$33,卡牌属性!P187),INDEX(新属性投放!$K$41:$K$60,卡牌属性!P187))*INDEX($G$5:$G$42,L187),2)</f>
        <v>126.3</v>
      </c>
      <c r="U187" s="31" t="s">
        <v>191</v>
      </c>
      <c r="V187" s="16">
        <f>ROUND(IF(O187=1,INDEX(新属性投放!$L$14:$L$33,卡牌属性!P187),INDEX(新属性投放!$L$41:$L$60,卡牌属性!P187))*INDEX($G$5:$G$42,L187)*SQRT(INDEX($I$5:$I$42,L187)),2)</f>
        <v>918.97</v>
      </c>
      <c r="W187" s="31" t="s">
        <v>189</v>
      </c>
      <c r="X187" s="16">
        <f>ROUND(IF(O187=1,INDEX(新属性投放!$D$14:$D$33,卡牌属性!P187),INDEX(新属性投放!$D$41:$D$60,卡牌属性!P187))*INDEX($G$5:$G$42,L187)/SQRT(INDEX($I$5:$I$42,L187)),2)</f>
        <v>10.4</v>
      </c>
      <c r="Y187" s="31" t="s">
        <v>190</v>
      </c>
      <c r="Z187" s="16">
        <f>ROUND(IF(O187=1,INDEX(新属性投放!$E$14:$E$33,卡牌属性!P187),INDEX(新属性投放!$E$41:$E$60,卡牌属性!P187))*INDEX($G$5:$G$42,L187),2)</f>
        <v>5.2</v>
      </c>
      <c r="AA187" s="31" t="s">
        <v>191</v>
      </c>
      <c r="AB187" s="16">
        <f>ROUND(IF(O187=1,INDEX(新属性投放!$F$14:$F$33,卡牌属性!P187),INDEX(新属性投放!$F$41:$F$60,卡牌属性!P187))*INDEX($G$5:$G$42,L187)*SQRT(INDEX($I$5:$I$42,L187)),2)</f>
        <v>31.2</v>
      </c>
      <c r="AD187" s="16">
        <f t="shared" si="58"/>
        <v>104</v>
      </c>
      <c r="AE187" s="16">
        <f t="shared" si="59"/>
        <v>52</v>
      </c>
      <c r="AF187" s="16">
        <f t="shared" si="60"/>
        <v>312</v>
      </c>
      <c r="AH187" s="16">
        <f t="shared" si="70"/>
        <v>8285</v>
      </c>
      <c r="AI187" s="16">
        <f t="shared" si="71"/>
        <v>4137</v>
      </c>
      <c r="AJ187" s="16">
        <f t="shared" si="72"/>
        <v>24866</v>
      </c>
    </row>
    <row r="188" spans="11:36" ht="16.5" x14ac:dyDescent="0.2">
      <c r="K188" s="15">
        <v>185</v>
      </c>
      <c r="L188" s="15">
        <f t="shared" si="54"/>
        <v>10</v>
      </c>
      <c r="M188" s="16">
        <f t="shared" si="55"/>
        <v>1101010</v>
      </c>
      <c r="N188" s="31" t="s">
        <v>686</v>
      </c>
      <c r="O188" s="16">
        <f t="shared" si="56"/>
        <v>1</v>
      </c>
      <c r="P188" s="16">
        <f t="shared" si="57"/>
        <v>5</v>
      </c>
      <c r="Q188" s="16" t="s">
        <v>51</v>
      </c>
      <c r="R188" s="16">
        <f>ROUND(IF(O188=1,INDEX(新属性投放!$J$14:$J$33,卡牌属性!P188),INDEX(新属性投放!$J$41:$J$60,卡牌属性!P188))*INDEX($G$5:$G$42,L188)/SQRT(INDEX($I$5:$I$42,L188)),2)</f>
        <v>418.99</v>
      </c>
      <c r="S188" s="31" t="s">
        <v>190</v>
      </c>
      <c r="T188" s="16">
        <f>ROUND(IF(O188=1,INDEX(新属性投放!$K$14:$K$33,卡牌属性!P188),INDEX(新属性投放!$K$41:$K$60,卡牌属性!P188))*INDEX($G$5:$G$42,L188),2)</f>
        <v>191.3</v>
      </c>
      <c r="U188" s="31" t="s">
        <v>191</v>
      </c>
      <c r="V188" s="16">
        <f>ROUND(IF(O188=1,INDEX(新属性投放!$L$14:$L$33,卡牌属性!P188),INDEX(新属性投放!$L$41:$L$60,卡牌属性!P188))*INDEX($G$5:$G$42,L188)*SQRT(INDEX($I$5:$I$42,L188)),2)</f>
        <v>1308.97</v>
      </c>
      <c r="W188" s="31" t="s">
        <v>189</v>
      </c>
      <c r="X188" s="16">
        <f>ROUND(IF(O188=1,INDEX(新属性投放!$D$14:$D$33,卡牌属性!P188),INDEX(新属性投放!$D$41:$D$60,卡牌属性!P188))*INDEX($G$5:$G$42,L188)/SQRT(INDEX($I$5:$I$42,L188)),2)</f>
        <v>13.03</v>
      </c>
      <c r="Y188" s="31" t="s">
        <v>190</v>
      </c>
      <c r="Z188" s="16">
        <f>ROUND(IF(O188=1,INDEX(新属性投放!$E$14:$E$33,卡牌属性!P188),INDEX(新属性投放!$E$41:$E$60,卡牌属性!P188))*INDEX($G$5:$G$42,L188),2)</f>
        <v>6.51</v>
      </c>
      <c r="AA188" s="31" t="s">
        <v>191</v>
      </c>
      <c r="AB188" s="16">
        <f>ROUND(IF(O188=1,INDEX(新属性投放!$F$14:$F$33,卡牌属性!P188),INDEX(新属性投放!$F$41:$F$60,卡牌属性!P188))*INDEX($G$5:$G$42,L188)*SQRT(INDEX($I$5:$I$42,L188)),2)</f>
        <v>39.08</v>
      </c>
      <c r="AD188" s="16">
        <f t="shared" si="58"/>
        <v>130</v>
      </c>
      <c r="AE188" s="16">
        <f t="shared" si="59"/>
        <v>65</v>
      </c>
      <c r="AF188" s="16">
        <f t="shared" si="60"/>
        <v>390</v>
      </c>
      <c r="AH188" s="16">
        <f t="shared" si="70"/>
        <v>8415</v>
      </c>
      <c r="AI188" s="16">
        <f t="shared" si="71"/>
        <v>4202</v>
      </c>
      <c r="AJ188" s="16">
        <f t="shared" si="72"/>
        <v>25256</v>
      </c>
    </row>
    <row r="189" spans="11:36" ht="16.5" x14ac:dyDescent="0.2">
      <c r="K189" s="15">
        <v>186</v>
      </c>
      <c r="L189" s="15">
        <f t="shared" si="54"/>
        <v>10</v>
      </c>
      <c r="M189" s="16">
        <f t="shared" si="55"/>
        <v>1101010</v>
      </c>
      <c r="N189" s="31" t="s">
        <v>686</v>
      </c>
      <c r="O189" s="16">
        <f t="shared" si="56"/>
        <v>1</v>
      </c>
      <c r="P189" s="16">
        <f t="shared" si="57"/>
        <v>6</v>
      </c>
      <c r="Q189" s="16" t="s">
        <v>51</v>
      </c>
      <c r="R189" s="16">
        <f>ROUND(IF(O189=1,INDEX(新属性投放!$J$14:$J$33,卡牌属性!P189),INDEX(新属性投放!$J$41:$J$60,卡牌属性!P189))*INDEX($G$5:$G$42,L189)/SQRT(INDEX($I$5:$I$42,L189)),2)</f>
        <v>581.75</v>
      </c>
      <c r="S189" s="31" t="s">
        <v>190</v>
      </c>
      <c r="T189" s="16">
        <f>ROUND(IF(O189=1,INDEX(新属性投放!$K$14:$K$33,卡牌属性!P189),INDEX(新属性投放!$K$41:$K$60,卡牌属性!P189))*INDEX($G$5:$G$42,L189),2)</f>
        <v>273.33</v>
      </c>
      <c r="U189" s="31" t="s">
        <v>191</v>
      </c>
      <c r="V189" s="16">
        <f>ROUND(IF(O189=1,INDEX(新属性投放!$L$14:$L$33,卡牌属性!P189),INDEX(新属性投放!$L$41:$L$60,卡牌属性!P189))*INDEX($G$5:$G$42,L189)*SQRT(INDEX($I$5:$I$42,L189)),2)</f>
        <v>1797.25</v>
      </c>
      <c r="W189" s="31" t="s">
        <v>189</v>
      </c>
      <c r="X189" s="16">
        <f>ROUND(IF(O189=1,INDEX(新属性投放!$D$14:$D$33,卡牌属性!P189),INDEX(新属性投放!$D$41:$D$60,卡牌属性!P189))*INDEX($G$5:$G$42,L189)/SQRT(INDEX($I$5:$I$42,L189)),2)</f>
        <v>16.29</v>
      </c>
      <c r="Y189" s="31" t="s">
        <v>190</v>
      </c>
      <c r="Z189" s="16">
        <f>ROUND(IF(O189=1,INDEX(新属性投放!$E$14:$E$33,卡牌属性!P189),INDEX(新属性投放!$E$41:$E$60,卡牌属性!P189))*INDEX($G$5:$G$42,L189),2)</f>
        <v>8.14</v>
      </c>
      <c r="AA189" s="31" t="s">
        <v>191</v>
      </c>
      <c r="AB189" s="16">
        <f>ROUND(IF(O189=1,INDEX(新属性投放!$F$14:$F$33,卡牌属性!P189),INDEX(新属性投放!$F$41:$F$60,卡牌属性!P189))*INDEX($G$5:$G$42,L189)*SQRT(INDEX($I$5:$I$42,L189)),2)</f>
        <v>48.87</v>
      </c>
      <c r="AD189" s="16">
        <f t="shared" si="58"/>
        <v>162</v>
      </c>
      <c r="AE189" s="16">
        <f t="shared" si="59"/>
        <v>81</v>
      </c>
      <c r="AF189" s="16">
        <f t="shared" si="60"/>
        <v>488</v>
      </c>
      <c r="AH189" s="16">
        <f t="shared" si="70"/>
        <v>8577</v>
      </c>
      <c r="AI189" s="16">
        <f t="shared" si="71"/>
        <v>4283</v>
      </c>
      <c r="AJ189" s="16">
        <f t="shared" si="72"/>
        <v>25744</v>
      </c>
    </row>
    <row r="190" spans="11:36" ht="16.5" x14ac:dyDescent="0.2">
      <c r="K190" s="15">
        <v>187</v>
      </c>
      <c r="L190" s="15">
        <f t="shared" si="54"/>
        <v>10</v>
      </c>
      <c r="M190" s="16">
        <f t="shared" si="55"/>
        <v>1101010</v>
      </c>
      <c r="N190" s="31" t="s">
        <v>686</v>
      </c>
      <c r="O190" s="16">
        <f t="shared" si="56"/>
        <v>1</v>
      </c>
      <c r="P190" s="16">
        <f t="shared" si="57"/>
        <v>7</v>
      </c>
      <c r="Q190" s="16" t="s">
        <v>51</v>
      </c>
      <c r="R190" s="16">
        <f>ROUND(IF(O190=1,INDEX(新属性投放!$J$14:$J$33,卡牌属性!P190),INDEX(新属性投放!$J$41:$J$60,卡牌属性!P190))*INDEX($G$5:$G$42,L190)/SQRT(INDEX($I$5:$I$42,L190)),2)</f>
        <v>784.94</v>
      </c>
      <c r="S190" s="31" t="s">
        <v>190</v>
      </c>
      <c r="T190" s="16">
        <f>ROUND(IF(O190=1,INDEX(新属性投放!$K$14:$K$33,卡牌属性!P190),INDEX(新属性投放!$K$41:$K$60,卡牌属性!P190))*INDEX($G$5:$G$42,L190),2)</f>
        <v>375.57</v>
      </c>
      <c r="U190" s="31" t="s">
        <v>191</v>
      </c>
      <c r="V190" s="16">
        <f>ROUND(IF(O190=1,INDEX(新属性投放!$L$14:$L$33,卡牌属性!P190),INDEX(新属性投放!$L$41:$L$60,卡牌属性!P190))*INDEX($G$5:$G$42,L190)*SQRT(INDEX($I$5:$I$42,L190)),2)</f>
        <v>2406.8200000000002</v>
      </c>
      <c r="W190" s="31" t="s">
        <v>189</v>
      </c>
      <c r="X190" s="16">
        <f>ROUND(IF(O190=1,INDEX(新属性投放!$D$14:$D$33,卡牌属性!P190),INDEX(新属性投放!$D$41:$D$60,卡牌属性!P190))*INDEX($G$5:$G$42,L190)/SQRT(INDEX($I$5:$I$42,L190)),2)</f>
        <v>20.41</v>
      </c>
      <c r="Y190" s="31" t="s">
        <v>190</v>
      </c>
      <c r="Z190" s="16">
        <f>ROUND(IF(O190=1,INDEX(新属性投放!$E$14:$E$33,卡牌属性!P190),INDEX(新属性投放!$E$41:$E$60,卡牌属性!P190))*INDEX($G$5:$G$42,L190),2)</f>
        <v>10.210000000000001</v>
      </c>
      <c r="AA190" s="31" t="s">
        <v>191</v>
      </c>
      <c r="AB190" s="16">
        <f>ROUND(IF(O190=1,INDEX(新属性投放!$F$14:$F$33,卡牌属性!P190),INDEX(新属性投放!$F$41:$F$60,卡牌属性!P190))*INDEX($G$5:$G$42,L190)*SQRT(INDEX($I$5:$I$42,L190)),2)</f>
        <v>61.23</v>
      </c>
      <c r="AD190" s="16">
        <f t="shared" si="58"/>
        <v>204</v>
      </c>
      <c r="AE190" s="16">
        <f t="shared" si="59"/>
        <v>102</v>
      </c>
      <c r="AF190" s="16">
        <f t="shared" si="60"/>
        <v>612</v>
      </c>
      <c r="AH190" s="16">
        <f t="shared" si="70"/>
        <v>8781</v>
      </c>
      <c r="AI190" s="16">
        <f t="shared" si="71"/>
        <v>4385</v>
      </c>
      <c r="AJ190" s="16">
        <f t="shared" si="72"/>
        <v>26356</v>
      </c>
    </row>
    <row r="191" spans="11:36" ht="16.5" x14ac:dyDescent="0.2">
      <c r="K191" s="15">
        <v>188</v>
      </c>
      <c r="L191" s="15">
        <f t="shared" si="54"/>
        <v>10</v>
      </c>
      <c r="M191" s="16">
        <f t="shared" si="55"/>
        <v>1101010</v>
      </c>
      <c r="N191" s="31" t="s">
        <v>686</v>
      </c>
      <c r="O191" s="16">
        <f t="shared" si="56"/>
        <v>1</v>
      </c>
      <c r="P191" s="16">
        <f t="shared" si="57"/>
        <v>8</v>
      </c>
      <c r="Q191" s="16" t="s">
        <v>51</v>
      </c>
      <c r="R191" s="16">
        <f>ROUND(IF(O191=1,INDEX(新属性投放!$J$14:$J$33,卡牌属性!P191),INDEX(新属性投放!$J$41:$J$60,卡牌属性!P191))*INDEX($G$5:$G$42,L191)/SQRT(INDEX($I$5:$I$42,L191)),2)</f>
        <v>1039.74</v>
      </c>
      <c r="S191" s="31" t="s">
        <v>190</v>
      </c>
      <c r="T191" s="16">
        <f>ROUND(IF(O191=1,INDEX(新属性投放!$K$14:$K$33,卡牌属性!P191),INDEX(新属性投放!$K$41:$K$60,卡牌属性!P191))*INDEX($G$5:$G$42,L191),2)</f>
        <v>503.62</v>
      </c>
      <c r="U191" s="31" t="s">
        <v>191</v>
      </c>
      <c r="V191" s="16">
        <f>ROUND(IF(O191=1,INDEX(新属性投放!$L$14:$L$33,卡牌属性!P191),INDEX(新属性投放!$L$41:$L$60,卡牌属性!P191))*INDEX($G$5:$G$42,L191)*SQRT(INDEX($I$5:$I$42,L191)),2)</f>
        <v>3171.22</v>
      </c>
      <c r="W191" s="31" t="s">
        <v>189</v>
      </c>
      <c r="X191" s="16">
        <f>ROUND(IF(O191=1,INDEX(新属性投放!$D$14:$D$33,卡牌属性!P191),INDEX(新属性投放!$D$41:$D$60,卡牌属性!P191))*INDEX($G$5:$G$42,L191)/SQRT(INDEX($I$5:$I$42,L191)),2)</f>
        <v>26</v>
      </c>
      <c r="Y191" s="31" t="s">
        <v>190</v>
      </c>
      <c r="Z191" s="16">
        <f>ROUND(IF(O191=1,INDEX(新属性投放!$E$14:$E$33,卡牌属性!P191),INDEX(新属性投放!$E$41:$E$60,卡牌属性!P191))*INDEX($G$5:$G$42,L191),2)</f>
        <v>13</v>
      </c>
      <c r="AA191" s="31" t="s">
        <v>191</v>
      </c>
      <c r="AB191" s="16">
        <f>ROUND(IF(O191=1,INDEX(新属性投放!$F$14:$F$33,卡牌属性!P191),INDEX(新属性投放!$F$41:$F$60,卡牌属性!P191))*INDEX($G$5:$G$42,L191)*SQRT(INDEX($I$5:$I$42,L191)),2)</f>
        <v>78</v>
      </c>
      <c r="AD191" s="16">
        <f t="shared" si="58"/>
        <v>260</v>
      </c>
      <c r="AE191" s="16">
        <f t="shared" si="59"/>
        <v>130</v>
      </c>
      <c r="AF191" s="16">
        <f t="shared" si="60"/>
        <v>780</v>
      </c>
      <c r="AH191" s="16">
        <f t="shared" si="70"/>
        <v>9041</v>
      </c>
      <c r="AI191" s="16">
        <f t="shared" si="71"/>
        <v>4515</v>
      </c>
      <c r="AJ191" s="16">
        <f t="shared" si="72"/>
        <v>27136</v>
      </c>
    </row>
    <row r="192" spans="11:36" ht="16.5" x14ac:dyDescent="0.2">
      <c r="K192" s="15">
        <v>189</v>
      </c>
      <c r="L192" s="15">
        <f t="shared" si="54"/>
        <v>10</v>
      </c>
      <c r="M192" s="16">
        <f t="shared" si="55"/>
        <v>1101010</v>
      </c>
      <c r="N192" s="31" t="s">
        <v>686</v>
      </c>
      <c r="O192" s="16">
        <f t="shared" si="56"/>
        <v>1</v>
      </c>
      <c r="P192" s="16">
        <f t="shared" si="57"/>
        <v>9</v>
      </c>
      <c r="Q192" s="16" t="s">
        <v>51</v>
      </c>
      <c r="R192" s="16">
        <f>ROUND(IF(O192=1,INDEX(新属性投放!$J$14:$J$33,卡牌属性!P192),INDEX(新属性投放!$J$41:$J$60,卡牌属性!P192))*INDEX($G$5:$G$42,L192)/SQRT(INDEX($I$5:$I$42,L192)),2)</f>
        <v>1202.24</v>
      </c>
      <c r="S192" s="31" t="s">
        <v>190</v>
      </c>
      <c r="T192" s="16">
        <f>ROUND(IF(O192=1,INDEX(新属性投放!$K$14:$K$33,卡牌属性!P192),INDEX(新属性投放!$K$41:$K$60,卡牌属性!P192))*INDEX($G$5:$G$42,L192),2)</f>
        <v>585.52</v>
      </c>
      <c r="U192" s="31" t="s">
        <v>191</v>
      </c>
      <c r="V192" s="16">
        <f>ROUND(IF(O192=1,INDEX(新属性投放!$L$14:$L$33,卡牌属性!P192),INDEX(新属性投放!$L$41:$L$60,卡牌属性!P192))*INDEX($G$5:$G$42,L192)*SQRT(INDEX($I$5:$I$42,L192)),2)</f>
        <v>3658.72</v>
      </c>
      <c r="W192" s="31" t="s">
        <v>189</v>
      </c>
      <c r="X192" s="16">
        <f>ROUND(IF(O192=1,INDEX(新属性投放!$D$14:$D$33,卡牌属性!P192),INDEX(新属性投放!$D$41:$D$60,卡牌属性!P192))*INDEX($G$5:$G$42,L192)/SQRT(INDEX($I$5:$I$42,L192)),2)</f>
        <v>30.06</v>
      </c>
      <c r="Y192" s="31" t="s">
        <v>190</v>
      </c>
      <c r="Z192" s="16">
        <f>ROUND(IF(O192=1,INDEX(新属性投放!$E$14:$E$33,卡牌属性!P192),INDEX(新属性投放!$E$41:$E$60,卡牌属性!P192))*INDEX($G$5:$G$42,L192),2)</f>
        <v>15.03</v>
      </c>
      <c r="AA192" s="31" t="s">
        <v>191</v>
      </c>
      <c r="AB192" s="16">
        <f>ROUND(IF(O192=1,INDEX(新属性投放!$F$14:$F$33,卡牌属性!P192),INDEX(新属性投放!$F$41:$F$60,卡牌属性!P192))*INDEX($G$5:$G$42,L192)*SQRT(INDEX($I$5:$I$42,L192)),2)</f>
        <v>90.17</v>
      </c>
      <c r="AD192" s="16">
        <f t="shared" si="58"/>
        <v>300</v>
      </c>
      <c r="AE192" s="16">
        <f t="shared" si="59"/>
        <v>150</v>
      </c>
      <c r="AF192" s="16">
        <f t="shared" si="60"/>
        <v>901</v>
      </c>
      <c r="AH192" s="16">
        <f t="shared" si="70"/>
        <v>9341</v>
      </c>
      <c r="AI192" s="16">
        <f t="shared" si="71"/>
        <v>4665</v>
      </c>
      <c r="AJ192" s="16">
        <f t="shared" si="72"/>
        <v>28037</v>
      </c>
    </row>
    <row r="193" spans="11:36" ht="16.5" x14ac:dyDescent="0.2">
      <c r="K193" s="15">
        <v>190</v>
      </c>
      <c r="L193" s="15">
        <f t="shared" si="54"/>
        <v>10</v>
      </c>
      <c r="M193" s="16">
        <f t="shared" si="55"/>
        <v>1101010</v>
      </c>
      <c r="N193" s="31" t="s">
        <v>686</v>
      </c>
      <c r="O193" s="16">
        <f t="shared" si="56"/>
        <v>1</v>
      </c>
      <c r="P193" s="16">
        <f t="shared" si="57"/>
        <v>10</v>
      </c>
      <c r="Q193" s="16" t="s">
        <v>51</v>
      </c>
      <c r="R193" s="16">
        <f>ROUND(IF(O193=1,INDEX(新属性投放!$J$14:$J$33,卡牌属性!P193),INDEX(新属性投放!$J$41:$J$60,卡牌属性!P193))*INDEX($G$5:$G$42,L193)/SQRT(INDEX($I$5:$I$42,L193)),2)</f>
        <v>1390.22</v>
      </c>
      <c r="S193" s="31" t="s">
        <v>190</v>
      </c>
      <c r="T193" s="16">
        <f>ROUND(IF(O193=1,INDEX(新属性投放!$K$14:$K$33,卡牌属性!P193),INDEX(新属性投放!$K$41:$K$60,卡牌属性!P193))*INDEX($G$5:$G$42,L193),2)</f>
        <v>678.86</v>
      </c>
      <c r="U193" s="31" t="s">
        <v>191</v>
      </c>
      <c r="V193" s="16">
        <f>ROUND(IF(O193=1,INDEX(新属性投放!$L$14:$L$33,卡牌属性!P193),INDEX(新属性投放!$L$41:$L$60,卡牌属性!P193))*INDEX($G$5:$G$42,L193)*SQRT(INDEX($I$5:$I$42,L193)),2)</f>
        <v>4222.66</v>
      </c>
      <c r="W193" s="31" t="s">
        <v>189</v>
      </c>
      <c r="X193" s="16">
        <f>ROUND(IF(O193=1,INDEX(新属性投放!$D$14:$D$33,卡牌属性!P193),INDEX(新属性投放!$D$41:$D$60,卡牌属性!P193))*INDEX($G$5:$G$42,L193)/SQRT(INDEX($I$5:$I$42,L193)),2)</f>
        <v>34.76</v>
      </c>
      <c r="Y193" s="31" t="s">
        <v>190</v>
      </c>
      <c r="Z193" s="16">
        <f>ROUND(IF(O193=1,INDEX(新属性投放!$E$14:$E$33,卡牌属性!P193),INDEX(新属性投放!$E$41:$E$60,卡牌属性!P193))*INDEX($G$5:$G$42,L193),2)</f>
        <v>17.38</v>
      </c>
      <c r="AA193" s="31" t="s">
        <v>191</v>
      </c>
      <c r="AB193" s="16">
        <f>ROUND(IF(O193=1,INDEX(新属性投放!$F$14:$F$33,卡牌属性!P193),INDEX(新属性投放!$F$41:$F$60,卡牌属性!P193))*INDEX($G$5:$G$42,L193)*SQRT(INDEX($I$5:$I$42,L193)),2)</f>
        <v>104.29</v>
      </c>
      <c r="AD193" s="16">
        <f t="shared" si="58"/>
        <v>347</v>
      </c>
      <c r="AE193" s="16">
        <f t="shared" si="59"/>
        <v>173</v>
      </c>
      <c r="AF193" s="16">
        <f t="shared" si="60"/>
        <v>1042</v>
      </c>
      <c r="AH193" s="16">
        <f t="shared" ref="AH193" si="73">AD193</f>
        <v>347</v>
      </c>
      <c r="AI193" s="16">
        <f t="shared" ref="AI193" si="74">AE193</f>
        <v>173</v>
      </c>
      <c r="AJ193" s="16">
        <f t="shared" ref="AJ193" si="75">AF193</f>
        <v>1042</v>
      </c>
    </row>
    <row r="194" spans="11:36" ht="16.5" x14ac:dyDescent="0.2">
      <c r="K194" s="15">
        <v>191</v>
      </c>
      <c r="L194" s="15">
        <f t="shared" si="54"/>
        <v>10</v>
      </c>
      <c r="M194" s="16">
        <f t="shared" si="55"/>
        <v>1101010</v>
      </c>
      <c r="N194" s="31" t="s">
        <v>686</v>
      </c>
      <c r="O194" s="16">
        <f t="shared" si="56"/>
        <v>1</v>
      </c>
      <c r="P194" s="16">
        <f t="shared" si="57"/>
        <v>11</v>
      </c>
      <c r="Q194" s="16" t="s">
        <v>51</v>
      </c>
      <c r="R194" s="16">
        <f>ROUND(IF(O194=1,INDEX(新属性投放!$J$14:$J$33,卡牌属性!P194),INDEX(新属性投放!$J$41:$J$60,卡牌属性!P194))*INDEX($G$5:$G$42,L194)/SQRT(INDEX($I$5:$I$42,L194)),2)</f>
        <v>1606.93</v>
      </c>
      <c r="S194" s="31" t="s">
        <v>190</v>
      </c>
      <c r="T194" s="16">
        <f>ROUND(IF(O194=1,INDEX(新属性投放!$K$14:$K$33,卡牌属性!P194),INDEX(新属性投放!$K$41:$K$60,卡牌属性!P194))*INDEX($G$5:$G$42,L194),2)</f>
        <v>787.87</v>
      </c>
      <c r="U194" s="31" t="s">
        <v>191</v>
      </c>
      <c r="V194" s="16">
        <f>ROUND(IF(O194=1,INDEX(新属性投放!$L$14:$L$33,卡牌属性!P194),INDEX(新属性投放!$L$41:$L$60,卡牌属性!P194))*INDEX($G$5:$G$42,L194)*SQRT(INDEX($I$5:$I$42,L194)),2)</f>
        <v>4872.79</v>
      </c>
      <c r="W194" s="31" t="s">
        <v>189</v>
      </c>
      <c r="X194" s="16">
        <f>ROUND(IF(O194=1,INDEX(新属性投放!$D$14:$D$33,卡牌属性!P194),INDEX(新属性投放!$D$41:$D$60,卡牌属性!P194))*INDEX($G$5:$G$42,L194)/SQRT(INDEX($I$5:$I$42,L194)),2)</f>
        <v>40.17</v>
      </c>
      <c r="Y194" s="31" t="s">
        <v>190</v>
      </c>
      <c r="Z194" s="16">
        <f>ROUND(IF(O194=1,INDEX(新属性投放!$E$14:$E$33,卡牌属性!P194),INDEX(新属性投放!$E$41:$E$60,卡牌属性!P194))*INDEX($G$5:$G$42,L194),2)</f>
        <v>20.09</v>
      </c>
      <c r="AA194" s="31" t="s">
        <v>191</v>
      </c>
      <c r="AB194" s="16">
        <f>ROUND(IF(O194=1,INDEX(新属性投放!$F$14:$F$33,卡牌属性!P194),INDEX(新属性投放!$F$41:$F$60,卡牌属性!P194))*INDEX($G$5:$G$42,L194)*SQRT(INDEX($I$5:$I$42,L194)),2)</f>
        <v>120.51</v>
      </c>
      <c r="AD194" s="16">
        <f t="shared" si="58"/>
        <v>401</v>
      </c>
      <c r="AE194" s="16">
        <f t="shared" si="59"/>
        <v>200</v>
      </c>
      <c r="AF194" s="16">
        <f t="shared" si="60"/>
        <v>1205</v>
      </c>
      <c r="AH194" s="16">
        <f t="shared" ref="AH194:AH213" si="76">AH193+AD194</f>
        <v>748</v>
      </c>
      <c r="AI194" s="16">
        <f t="shared" ref="AI194:AI213" si="77">AI193+AE194</f>
        <v>373</v>
      </c>
      <c r="AJ194" s="16">
        <f t="shared" ref="AJ194:AJ213" si="78">AJ193+AF194</f>
        <v>2247</v>
      </c>
    </row>
    <row r="195" spans="11:36" ht="16.5" x14ac:dyDescent="0.2">
      <c r="K195" s="15">
        <v>192</v>
      </c>
      <c r="L195" s="15">
        <f t="shared" si="54"/>
        <v>10</v>
      </c>
      <c r="M195" s="16">
        <f t="shared" si="55"/>
        <v>1101010</v>
      </c>
      <c r="N195" s="31" t="s">
        <v>686</v>
      </c>
      <c r="O195" s="16">
        <f t="shared" si="56"/>
        <v>1</v>
      </c>
      <c r="P195" s="16">
        <f t="shared" si="57"/>
        <v>12</v>
      </c>
      <c r="Q195" s="16" t="s">
        <v>51</v>
      </c>
      <c r="R195" s="16">
        <f>ROUND(IF(O195=1,INDEX(新属性投放!$J$14:$J$33,卡牌属性!P195),INDEX(新属性投放!$J$41:$J$60,卡牌属性!P195))*INDEX($G$5:$G$42,L195)/SQRT(INDEX($I$5:$I$42,L195)),2)</f>
        <v>1858.48</v>
      </c>
      <c r="S195" s="31" t="s">
        <v>190</v>
      </c>
      <c r="T195" s="16">
        <f>ROUND(IF(O195=1,INDEX(新属性投放!$K$14:$K$33,卡牌属性!P195),INDEX(新属性投放!$K$41:$K$60,卡牌属性!P195))*INDEX($G$5:$G$42,L195),2)</f>
        <v>912.99</v>
      </c>
      <c r="U195" s="31" t="s">
        <v>191</v>
      </c>
      <c r="V195" s="16">
        <f>ROUND(IF(O195=1,INDEX(新属性投放!$L$14:$L$33,卡牌属性!P195),INDEX(新属性投放!$L$41:$L$60,卡牌属性!P195))*INDEX($G$5:$G$42,L195)*SQRT(INDEX($I$5:$I$42,L195)),2)</f>
        <v>5627.44</v>
      </c>
      <c r="W195" s="31" t="s">
        <v>189</v>
      </c>
      <c r="X195" s="16">
        <f>ROUND(IF(O195=1,INDEX(新属性投放!$D$14:$D$33,卡牌属性!P195),INDEX(新属性投放!$D$41:$D$60,卡牌属性!P195))*INDEX($G$5:$G$42,L195)/SQRT(INDEX($I$5:$I$42,L195)),2)</f>
        <v>46.46</v>
      </c>
      <c r="Y195" s="31" t="s">
        <v>190</v>
      </c>
      <c r="Z195" s="16">
        <f>ROUND(IF(O195=1,INDEX(新属性投放!$E$14:$E$33,卡牌属性!P195),INDEX(新属性投放!$E$41:$E$60,卡牌属性!P195))*INDEX($G$5:$G$42,L195),2)</f>
        <v>23.23</v>
      </c>
      <c r="AA195" s="31" t="s">
        <v>191</v>
      </c>
      <c r="AB195" s="16">
        <f>ROUND(IF(O195=1,INDEX(新属性投放!$F$14:$F$33,卡牌属性!P195),INDEX(新属性投放!$F$41:$F$60,卡牌属性!P195))*INDEX($G$5:$G$42,L195)*SQRT(INDEX($I$5:$I$42,L195)),2)</f>
        <v>139.38999999999999</v>
      </c>
      <c r="AD195" s="16">
        <f t="shared" si="58"/>
        <v>464</v>
      </c>
      <c r="AE195" s="16">
        <f t="shared" si="59"/>
        <v>232</v>
      </c>
      <c r="AF195" s="16">
        <f t="shared" si="60"/>
        <v>1393</v>
      </c>
      <c r="AH195" s="16">
        <f t="shared" si="76"/>
        <v>1212</v>
      </c>
      <c r="AI195" s="16">
        <f t="shared" si="77"/>
        <v>605</v>
      </c>
      <c r="AJ195" s="16">
        <f t="shared" si="78"/>
        <v>3640</v>
      </c>
    </row>
    <row r="196" spans="11:36" ht="16.5" x14ac:dyDescent="0.2">
      <c r="K196" s="15">
        <v>193</v>
      </c>
      <c r="L196" s="15">
        <f t="shared" si="54"/>
        <v>10</v>
      </c>
      <c r="M196" s="16">
        <f t="shared" si="55"/>
        <v>1101010</v>
      </c>
      <c r="N196" s="31" t="s">
        <v>686</v>
      </c>
      <c r="O196" s="16">
        <f t="shared" si="56"/>
        <v>1</v>
      </c>
      <c r="P196" s="16">
        <f t="shared" si="57"/>
        <v>13</v>
      </c>
      <c r="Q196" s="16" t="s">
        <v>51</v>
      </c>
      <c r="R196" s="16">
        <f>ROUND(IF(O196=1,INDEX(新属性投放!$J$14:$J$33,卡牌属性!P196),INDEX(新属性投放!$J$41:$J$60,卡牌属性!P196))*INDEX($G$5:$G$42,L196)/SQRT(INDEX($I$5:$I$42,L196)),2)</f>
        <v>2149.29</v>
      </c>
      <c r="S196" s="31" t="s">
        <v>190</v>
      </c>
      <c r="T196" s="16">
        <f>ROUND(IF(O196=1,INDEX(新属性投放!$K$14:$K$33,卡牌属性!P196),INDEX(新属性投放!$K$41:$K$60,卡牌属性!P196))*INDEX($G$5:$G$42,L196),2)</f>
        <v>1057.75</v>
      </c>
      <c r="U196" s="31" t="s">
        <v>191</v>
      </c>
      <c r="V196" s="16">
        <f>ROUND(IF(O196=1,INDEX(新属性投放!$L$14:$L$33,卡牌属性!P196),INDEX(新属性投放!$L$41:$L$60,卡牌属性!P196))*INDEX($G$5:$G$42,L196)*SQRT(INDEX($I$5:$I$42,L196)),2)</f>
        <v>6499.87</v>
      </c>
      <c r="W196" s="31" t="s">
        <v>189</v>
      </c>
      <c r="X196" s="16">
        <f>ROUND(IF(O196=1,INDEX(新属性投放!$D$14:$D$33,卡牌属性!P196),INDEX(新属性投放!$D$41:$D$60,卡牌属性!P196))*INDEX($G$5:$G$42,L196)/SQRT(INDEX($I$5:$I$42,L196)),2)</f>
        <v>53.73</v>
      </c>
      <c r="Y196" s="31" t="s">
        <v>190</v>
      </c>
      <c r="Z196" s="16">
        <f>ROUND(IF(O196=1,INDEX(新属性投放!$E$14:$E$33,卡牌属性!P196),INDEX(新属性投放!$E$41:$E$60,卡牌属性!P196))*INDEX($G$5:$G$42,L196),2)</f>
        <v>26.86</v>
      </c>
      <c r="AA196" s="31" t="s">
        <v>191</v>
      </c>
      <c r="AB196" s="16">
        <f>ROUND(IF(O196=1,INDEX(新属性投放!$F$14:$F$33,卡牌属性!P196),INDEX(新属性投放!$F$41:$F$60,卡牌属性!P196))*INDEX($G$5:$G$42,L196)*SQRT(INDEX($I$5:$I$42,L196)),2)</f>
        <v>161.19</v>
      </c>
      <c r="AD196" s="16">
        <f t="shared" si="58"/>
        <v>537</v>
      </c>
      <c r="AE196" s="16">
        <f t="shared" si="59"/>
        <v>268</v>
      </c>
      <c r="AF196" s="16">
        <f t="shared" si="60"/>
        <v>1611</v>
      </c>
      <c r="AH196" s="16">
        <f t="shared" si="76"/>
        <v>1749</v>
      </c>
      <c r="AI196" s="16">
        <f t="shared" si="77"/>
        <v>873</v>
      </c>
      <c r="AJ196" s="16">
        <f t="shared" si="78"/>
        <v>5251</v>
      </c>
    </row>
    <row r="197" spans="11:36" ht="16.5" x14ac:dyDescent="0.2">
      <c r="K197" s="15">
        <v>194</v>
      </c>
      <c r="L197" s="15">
        <f t="shared" ref="L197:L260" si="79">MATCH(K197-1,$F$4:$F$41,1)</f>
        <v>10</v>
      </c>
      <c r="M197" s="16">
        <f t="shared" ref="M197:M260" si="80">INDEX($A$4:$A$42,L197+1)</f>
        <v>1101010</v>
      </c>
      <c r="N197" s="31" t="s">
        <v>686</v>
      </c>
      <c r="O197" s="16">
        <f t="shared" ref="O197:O260" si="81">INDEX($C$4:$C$42,L197+1)</f>
        <v>1</v>
      </c>
      <c r="P197" s="16">
        <f t="shared" ref="P197:P260" si="82">K197-INDEX($F$4:$F$42,L197)</f>
        <v>14</v>
      </c>
      <c r="Q197" s="16" t="s">
        <v>51</v>
      </c>
      <c r="R197" s="16">
        <f>ROUND(IF(O197=1,INDEX(新属性投放!$J$14:$J$33,卡牌属性!P197),INDEX(新属性投放!$J$41:$J$60,卡牌属性!P197))*INDEX($G$5:$G$42,L197)/SQRT(INDEX($I$5:$I$42,L197)),2)</f>
        <v>2485.54</v>
      </c>
      <c r="S197" s="31" t="s">
        <v>190</v>
      </c>
      <c r="T197" s="16">
        <f>ROUND(IF(O197=1,INDEX(新属性投放!$K$14:$K$33,卡牌属性!P197),INDEX(新属性投放!$K$41:$K$60,卡牌属性!P197))*INDEX($G$5:$G$42,L197),2)</f>
        <v>1225.8699999999999</v>
      </c>
      <c r="U197" s="31" t="s">
        <v>191</v>
      </c>
      <c r="V197" s="16">
        <f>ROUND(IF(O197=1,INDEX(新属性投放!$L$14:$L$33,卡牌属性!P197),INDEX(新属性投放!$L$41:$L$60,卡牌属性!P197))*INDEX($G$5:$G$42,L197)*SQRT(INDEX($I$5:$I$42,L197)),2)</f>
        <v>7508.61</v>
      </c>
      <c r="W197" s="31" t="s">
        <v>189</v>
      </c>
      <c r="X197" s="16">
        <f>ROUND(IF(O197=1,INDEX(新属性投放!$D$14:$D$33,卡牌属性!P197),INDEX(新属性投放!$D$41:$D$60,卡牌属性!P197))*INDEX($G$5:$G$42,L197)/SQRT(INDEX($I$5:$I$42,L197)),2)</f>
        <v>62.14</v>
      </c>
      <c r="Y197" s="31" t="s">
        <v>190</v>
      </c>
      <c r="Z197" s="16">
        <f>ROUND(IF(O197=1,INDEX(新属性投放!$E$14:$E$33,卡牌属性!P197),INDEX(新属性投放!$E$41:$E$60,卡牌属性!P197))*INDEX($G$5:$G$42,L197),2)</f>
        <v>31.07</v>
      </c>
      <c r="AA197" s="31" t="s">
        <v>191</v>
      </c>
      <c r="AB197" s="16">
        <f>ROUND(IF(O197=1,INDEX(新属性投放!$F$14:$F$33,卡牌属性!P197),INDEX(新属性投放!$F$41:$F$60,卡牌属性!P197))*INDEX($G$5:$G$42,L197)*SQRT(INDEX($I$5:$I$42,L197)),2)</f>
        <v>186.42</v>
      </c>
      <c r="AD197" s="16">
        <f t="shared" ref="AD197:AD260" si="83">INT(X197*AD$2*10)</f>
        <v>621</v>
      </c>
      <c r="AE197" s="16">
        <f t="shared" ref="AE197:AE260" si="84">INT(Z197*AD$2*10)</f>
        <v>310</v>
      </c>
      <c r="AF197" s="16">
        <f t="shared" ref="AF197:AF260" si="85">INT(AB197*AD$2*10)</f>
        <v>1864</v>
      </c>
      <c r="AH197" s="16">
        <f t="shared" si="76"/>
        <v>2370</v>
      </c>
      <c r="AI197" s="16">
        <f t="shared" si="77"/>
        <v>1183</v>
      </c>
      <c r="AJ197" s="16">
        <f t="shared" si="78"/>
        <v>7115</v>
      </c>
    </row>
    <row r="198" spans="11:36" ht="16.5" x14ac:dyDescent="0.2">
      <c r="K198" s="15">
        <v>195</v>
      </c>
      <c r="L198" s="15">
        <f t="shared" si="79"/>
        <v>10</v>
      </c>
      <c r="M198" s="16">
        <f t="shared" si="80"/>
        <v>1101010</v>
      </c>
      <c r="N198" s="31" t="s">
        <v>686</v>
      </c>
      <c r="O198" s="16">
        <f t="shared" si="81"/>
        <v>1</v>
      </c>
      <c r="P198" s="16">
        <f t="shared" si="82"/>
        <v>15</v>
      </c>
      <c r="Q198" s="16" t="s">
        <v>51</v>
      </c>
      <c r="R198" s="16">
        <f>ROUND(IF(O198=1,INDEX(新属性投放!$J$14:$J$33,卡牌属性!P198),INDEX(新属性投放!$J$41:$J$60,卡牌属性!P198))*INDEX($G$5:$G$42,L198)/SQRT(INDEX($I$5:$I$42,L198)),2)</f>
        <v>2874.24</v>
      </c>
      <c r="S198" s="31" t="s">
        <v>190</v>
      </c>
      <c r="T198" s="16">
        <f>ROUND(IF(O198=1,INDEX(新属性投放!$K$14:$K$33,卡牌属性!P198),INDEX(新属性投放!$K$41:$K$60,卡牌属性!P198))*INDEX($G$5:$G$42,L198),2)</f>
        <v>1420.22</v>
      </c>
      <c r="U198" s="31" t="s">
        <v>191</v>
      </c>
      <c r="V198" s="16">
        <f>ROUND(IF(O198=1,INDEX(新属性投放!$L$14:$L$33,卡牌属性!P198),INDEX(新属性投放!$L$41:$L$60,卡牌属性!P198))*INDEX($G$5:$G$42,L198)*SQRT(INDEX($I$5:$I$42,L198)),2)</f>
        <v>8674.7099999999991</v>
      </c>
      <c r="W198" s="31" t="s">
        <v>189</v>
      </c>
      <c r="X198" s="16">
        <f>ROUND(IF(O198=1,INDEX(新属性投放!$D$14:$D$33,卡牌属性!P198),INDEX(新属性投放!$D$41:$D$60,卡牌属性!P198))*INDEX($G$5:$G$42,L198)/SQRT(INDEX($I$5:$I$42,L198)),2)</f>
        <v>71.849999999999994</v>
      </c>
      <c r="Y198" s="31" t="s">
        <v>190</v>
      </c>
      <c r="Z198" s="16">
        <f>ROUND(IF(O198=1,INDEX(新属性投放!$E$14:$E$33,卡牌属性!P198),INDEX(新属性投放!$E$41:$E$60,卡牌属性!P198))*INDEX($G$5:$G$42,L198),2)</f>
        <v>35.93</v>
      </c>
      <c r="AA198" s="31" t="s">
        <v>191</v>
      </c>
      <c r="AB198" s="16">
        <f>ROUND(IF(O198=1,INDEX(新属性投放!$F$14:$F$33,卡牌属性!P198),INDEX(新属性投放!$F$41:$F$60,卡牌属性!P198))*INDEX($G$5:$G$42,L198)*SQRT(INDEX($I$5:$I$42,L198)),2)</f>
        <v>215.55</v>
      </c>
      <c r="AD198" s="16">
        <f t="shared" si="83"/>
        <v>718</v>
      </c>
      <c r="AE198" s="16">
        <f t="shared" si="84"/>
        <v>359</v>
      </c>
      <c r="AF198" s="16">
        <f t="shared" si="85"/>
        <v>2155</v>
      </c>
      <c r="AH198" s="16">
        <f t="shared" si="76"/>
        <v>3088</v>
      </c>
      <c r="AI198" s="16">
        <f t="shared" si="77"/>
        <v>1542</v>
      </c>
      <c r="AJ198" s="16">
        <f t="shared" si="78"/>
        <v>9270</v>
      </c>
    </row>
    <row r="199" spans="11:36" ht="16.5" x14ac:dyDescent="0.2">
      <c r="K199" s="15">
        <v>196</v>
      </c>
      <c r="L199" s="15">
        <f t="shared" si="79"/>
        <v>10</v>
      </c>
      <c r="M199" s="16">
        <f t="shared" si="80"/>
        <v>1101010</v>
      </c>
      <c r="N199" s="31" t="s">
        <v>686</v>
      </c>
      <c r="O199" s="16">
        <f t="shared" si="81"/>
        <v>1</v>
      </c>
      <c r="P199" s="16">
        <f t="shared" si="82"/>
        <v>16</v>
      </c>
      <c r="Q199" s="16" t="s">
        <v>51</v>
      </c>
      <c r="R199" s="16">
        <f>ROUND(IF(O199=1,INDEX(新属性投放!$J$14:$J$33,卡牌属性!P199),INDEX(新属性投放!$J$41:$J$60,卡牌属性!P199))*INDEX($G$5:$G$42,L199)/SQRT(INDEX($I$5:$I$42,L199)),2)</f>
        <v>3323.19</v>
      </c>
      <c r="S199" s="31" t="s">
        <v>190</v>
      </c>
      <c r="T199" s="16">
        <f>ROUND(IF(O199=1,INDEX(新属性投放!$K$14:$K$33,卡牌属性!P199),INDEX(新属性投放!$K$41:$K$60,卡牌属性!P199))*INDEX($G$5:$G$42,L199),2)</f>
        <v>1645.35</v>
      </c>
      <c r="U199" s="31" t="s">
        <v>191</v>
      </c>
      <c r="V199" s="16">
        <f>ROUND(IF(O199=1,INDEX(新属性投放!$L$14:$L$33,卡牌属性!P199),INDEX(新属性投放!$L$41:$L$60,卡牌属性!P199))*INDEX($G$5:$G$42,L199)*SQRT(INDEX($I$5:$I$42,L199)),2)</f>
        <v>10021.57</v>
      </c>
      <c r="W199" s="31" t="s">
        <v>189</v>
      </c>
      <c r="X199" s="16">
        <f>ROUND(IF(O199=1,INDEX(新属性投放!$D$14:$D$33,卡牌属性!P199),INDEX(新属性投放!$D$41:$D$60,卡牌属性!P199))*INDEX($G$5:$G$42,L199)/SQRT(INDEX($I$5:$I$42,L199)),2)</f>
        <v>83.08</v>
      </c>
      <c r="Y199" s="31" t="s">
        <v>190</v>
      </c>
      <c r="Z199" s="16">
        <f>ROUND(IF(O199=1,INDEX(新属性投放!$E$14:$E$33,卡牌属性!P199),INDEX(新属性投放!$E$41:$E$60,卡牌属性!P199))*INDEX($G$5:$G$42,L199),2)</f>
        <v>41.54</v>
      </c>
      <c r="AA199" s="31" t="s">
        <v>191</v>
      </c>
      <c r="AB199" s="16">
        <f>ROUND(IF(O199=1,INDEX(新属性投放!$F$14:$F$33,卡牌属性!P199),INDEX(新属性投放!$F$41:$F$60,卡牌属性!P199))*INDEX($G$5:$G$42,L199)*SQRT(INDEX($I$5:$I$42,L199)),2)</f>
        <v>249.25</v>
      </c>
      <c r="AD199" s="16">
        <f t="shared" si="83"/>
        <v>830</v>
      </c>
      <c r="AE199" s="16">
        <f t="shared" si="84"/>
        <v>415</v>
      </c>
      <c r="AF199" s="16">
        <f t="shared" si="85"/>
        <v>2492</v>
      </c>
      <c r="AH199" s="16">
        <f t="shared" si="76"/>
        <v>3918</v>
      </c>
      <c r="AI199" s="16">
        <f t="shared" si="77"/>
        <v>1957</v>
      </c>
      <c r="AJ199" s="16">
        <f t="shared" si="78"/>
        <v>11762</v>
      </c>
    </row>
    <row r="200" spans="11:36" ht="16.5" x14ac:dyDescent="0.2">
      <c r="K200" s="15">
        <v>197</v>
      </c>
      <c r="L200" s="15">
        <f t="shared" si="79"/>
        <v>10</v>
      </c>
      <c r="M200" s="16">
        <f t="shared" si="80"/>
        <v>1101010</v>
      </c>
      <c r="N200" s="31" t="s">
        <v>686</v>
      </c>
      <c r="O200" s="16">
        <f t="shared" si="81"/>
        <v>1</v>
      </c>
      <c r="P200" s="16">
        <f t="shared" si="82"/>
        <v>17</v>
      </c>
      <c r="Q200" s="16" t="s">
        <v>51</v>
      </c>
      <c r="R200" s="16">
        <f>ROUND(IF(O200=1,INDEX(新属性投放!$J$14:$J$33,卡牌属性!P200),INDEX(新属性投放!$J$41:$J$60,卡牌属性!P200))*INDEX($G$5:$G$42,L200)/SQRT(INDEX($I$5:$I$42,L200)),2)</f>
        <v>3842.61</v>
      </c>
      <c r="S200" s="31" t="s">
        <v>190</v>
      </c>
      <c r="T200" s="16">
        <f>ROUND(IF(O200=1,INDEX(新属性投放!$K$14:$K$33,卡牌属性!P200),INDEX(新属性投放!$K$41:$K$60,卡牌属性!P200))*INDEX($G$5:$G$42,L200),2)</f>
        <v>1905.05</v>
      </c>
      <c r="U200" s="31" t="s">
        <v>191</v>
      </c>
      <c r="V200" s="16">
        <f>ROUND(IF(O200=1,INDEX(新属性投放!$L$14:$L$33,卡牌属性!P200),INDEX(新属性投放!$L$41:$L$60,卡牌属性!P200))*INDEX($G$5:$G$42,L200)*SQRT(INDEX($I$5:$I$42,L200)),2)</f>
        <v>11579.82</v>
      </c>
      <c r="W200" s="31" t="s">
        <v>189</v>
      </c>
      <c r="X200" s="16">
        <f>ROUND(IF(O200=1,INDEX(新属性投放!$D$14:$D$33,卡牌属性!P200),INDEX(新属性投放!$D$41:$D$60,卡牌属性!P200))*INDEX($G$5:$G$42,L200)/SQRT(INDEX($I$5:$I$42,L200)),2)</f>
        <v>96.07</v>
      </c>
      <c r="Y200" s="31" t="s">
        <v>190</v>
      </c>
      <c r="Z200" s="16">
        <f>ROUND(IF(O200=1,INDEX(新属性投放!$E$14:$E$33,卡牌属性!P200),INDEX(新属性投放!$E$41:$E$60,卡牌属性!P200))*INDEX($G$5:$G$42,L200),2)</f>
        <v>48.04</v>
      </c>
      <c r="AA200" s="31" t="s">
        <v>191</v>
      </c>
      <c r="AB200" s="16">
        <f>ROUND(IF(O200=1,INDEX(新属性投放!$F$14:$F$33,卡牌属性!P200),INDEX(新属性投放!$F$41:$F$60,卡牌属性!P200))*INDEX($G$5:$G$42,L200)*SQRT(INDEX($I$5:$I$42,L200)),2)</f>
        <v>288.20999999999998</v>
      </c>
      <c r="AD200" s="16">
        <f t="shared" si="83"/>
        <v>960</v>
      </c>
      <c r="AE200" s="16">
        <f t="shared" si="84"/>
        <v>480</v>
      </c>
      <c r="AF200" s="16">
        <f t="shared" si="85"/>
        <v>2882</v>
      </c>
      <c r="AH200" s="16">
        <f t="shared" si="76"/>
        <v>4878</v>
      </c>
      <c r="AI200" s="16">
        <f t="shared" si="77"/>
        <v>2437</v>
      </c>
      <c r="AJ200" s="16">
        <f t="shared" si="78"/>
        <v>14644</v>
      </c>
    </row>
    <row r="201" spans="11:36" ht="16.5" x14ac:dyDescent="0.2">
      <c r="K201" s="15">
        <v>198</v>
      </c>
      <c r="L201" s="15">
        <f t="shared" si="79"/>
        <v>10</v>
      </c>
      <c r="M201" s="16">
        <f t="shared" si="80"/>
        <v>1101010</v>
      </c>
      <c r="N201" s="31" t="s">
        <v>686</v>
      </c>
      <c r="O201" s="16">
        <f t="shared" si="81"/>
        <v>1</v>
      </c>
      <c r="P201" s="16">
        <f t="shared" si="82"/>
        <v>18</v>
      </c>
      <c r="Q201" s="16" t="s">
        <v>51</v>
      </c>
      <c r="R201" s="16">
        <f>ROUND(IF(O201=1,INDEX(新属性投放!$J$14:$J$33,卡牌属性!P201),INDEX(新属性投放!$J$41:$J$60,卡牌属性!P201))*INDEX($G$5:$G$42,L201)/SQRT(INDEX($I$5:$I$42,L201)),2)</f>
        <v>4442.5600000000004</v>
      </c>
      <c r="S201" s="31" t="s">
        <v>190</v>
      </c>
      <c r="T201" s="16">
        <f>ROUND(IF(O201=1,INDEX(新属性投放!$K$14:$K$33,卡牌属性!P201),INDEX(新属性投放!$K$41:$K$60,卡牌属性!P201))*INDEX($G$5:$G$42,L201),2)</f>
        <v>2205.0300000000002</v>
      </c>
      <c r="U201" s="31" t="s">
        <v>191</v>
      </c>
      <c r="V201" s="16">
        <f>ROUND(IF(O201=1,INDEX(新属性投放!$L$14:$L$33,卡牌属性!P201),INDEX(新属性投放!$L$41:$L$60,卡牌属性!P201))*INDEX($G$5:$G$42,L201)*SQRT(INDEX($I$5:$I$42,L201)),2)</f>
        <v>13379.67</v>
      </c>
      <c r="W201" s="31" t="s">
        <v>189</v>
      </c>
      <c r="X201" s="16">
        <f>ROUND(IF(O201=1,INDEX(新属性投放!$D$14:$D$33,卡牌属性!P201),INDEX(新属性投放!$D$41:$D$60,卡牌属性!P201))*INDEX($G$5:$G$42,L201)/SQRT(INDEX($I$5:$I$42,L201)),2)</f>
        <v>111.06</v>
      </c>
      <c r="Y201" s="31" t="s">
        <v>190</v>
      </c>
      <c r="Z201" s="16">
        <f>ROUND(IF(O201=1,INDEX(新属性投放!$E$14:$E$33,卡牌属性!P201),INDEX(新属性投放!$E$41:$E$60,卡牌属性!P201))*INDEX($G$5:$G$42,L201),2)</f>
        <v>55.53</v>
      </c>
      <c r="AA201" s="31" t="s">
        <v>191</v>
      </c>
      <c r="AB201" s="16">
        <f>ROUND(IF(O201=1,INDEX(新属性投放!$F$14:$F$33,卡牌属性!P201),INDEX(新属性投放!$F$41:$F$60,卡牌属性!P201))*INDEX($G$5:$G$42,L201)*SQRT(INDEX($I$5:$I$42,L201)),2)</f>
        <v>333.18</v>
      </c>
      <c r="AD201" s="16">
        <f t="shared" si="83"/>
        <v>1110</v>
      </c>
      <c r="AE201" s="16">
        <f t="shared" si="84"/>
        <v>555</v>
      </c>
      <c r="AF201" s="16">
        <f t="shared" si="85"/>
        <v>3331</v>
      </c>
      <c r="AH201" s="16">
        <f t="shared" si="76"/>
        <v>5988</v>
      </c>
      <c r="AI201" s="16">
        <f t="shared" si="77"/>
        <v>2992</v>
      </c>
      <c r="AJ201" s="16">
        <f t="shared" si="78"/>
        <v>17975</v>
      </c>
    </row>
    <row r="202" spans="11:36" ht="16.5" x14ac:dyDescent="0.2">
      <c r="K202" s="15">
        <v>199</v>
      </c>
      <c r="L202" s="15">
        <f t="shared" si="79"/>
        <v>10</v>
      </c>
      <c r="M202" s="16">
        <f t="shared" si="80"/>
        <v>1101010</v>
      </c>
      <c r="N202" s="31" t="s">
        <v>686</v>
      </c>
      <c r="O202" s="16">
        <f t="shared" si="81"/>
        <v>1</v>
      </c>
      <c r="P202" s="16">
        <f t="shared" si="82"/>
        <v>19</v>
      </c>
      <c r="Q202" s="16" t="s">
        <v>51</v>
      </c>
      <c r="R202" s="16">
        <f>ROUND(IF(O202=1,INDEX(新属性投放!$J$14:$J$33,卡牌属性!P202),INDEX(新属性投放!$J$41:$J$60,卡牌属性!P202))*INDEX($G$5:$G$42,L202)/SQRT(INDEX($I$5:$I$42,L202)),2)</f>
        <v>5136.95</v>
      </c>
      <c r="S202" s="31" t="s">
        <v>190</v>
      </c>
      <c r="T202" s="16">
        <f>ROUND(IF(O202=1,INDEX(新属性投放!$K$14:$K$33,卡牌属性!P202),INDEX(新属性投放!$K$41:$K$60,卡牌属性!P202))*INDEX($G$5:$G$42,L202),2)</f>
        <v>2551.58</v>
      </c>
      <c r="U202" s="31" t="s">
        <v>191</v>
      </c>
      <c r="V202" s="16">
        <f>ROUND(IF(O202=1,INDEX(新属性投放!$L$14:$L$33,卡牌属性!P202),INDEX(新属性投放!$L$41:$L$60,卡牌属性!P202))*INDEX($G$5:$G$42,L202)*SQRT(INDEX($I$5:$I$42,L202)),2)</f>
        <v>15462.85</v>
      </c>
      <c r="W202" s="31" t="s">
        <v>189</v>
      </c>
      <c r="X202" s="16">
        <f>ROUND(IF(O202=1,INDEX(新属性投放!$D$14:$D$33,卡牌属性!P202),INDEX(新属性投放!$D$41:$D$60,卡牌属性!P202))*INDEX($G$5:$G$42,L202)/SQRT(INDEX($I$5:$I$42,L202)),2)</f>
        <v>128.43</v>
      </c>
      <c r="Y202" s="31" t="s">
        <v>190</v>
      </c>
      <c r="Z202" s="16">
        <f>ROUND(IF(O202=1,INDEX(新属性投放!$E$14:$E$33,卡牌属性!P202),INDEX(新属性投放!$E$41:$E$60,卡牌属性!P202))*INDEX($G$5:$G$42,L202),2)</f>
        <v>64.209999999999994</v>
      </c>
      <c r="AA202" s="31" t="s">
        <v>191</v>
      </c>
      <c r="AB202" s="16">
        <f>ROUND(IF(O202=1,INDEX(新属性投放!$F$14:$F$33,卡牌属性!P202),INDEX(新属性投放!$F$41:$F$60,卡牌属性!P202))*INDEX($G$5:$G$42,L202)*SQRT(INDEX($I$5:$I$42,L202)),2)</f>
        <v>385.28</v>
      </c>
      <c r="AD202" s="16">
        <f t="shared" si="83"/>
        <v>1284</v>
      </c>
      <c r="AE202" s="16">
        <f t="shared" si="84"/>
        <v>642</v>
      </c>
      <c r="AF202" s="16">
        <f t="shared" si="85"/>
        <v>3852</v>
      </c>
      <c r="AH202" s="16">
        <f t="shared" si="76"/>
        <v>7272</v>
      </c>
      <c r="AI202" s="16">
        <f t="shared" si="77"/>
        <v>3634</v>
      </c>
      <c r="AJ202" s="16">
        <f t="shared" si="78"/>
        <v>21827</v>
      </c>
    </row>
    <row r="203" spans="11:36" ht="16.5" x14ac:dyDescent="0.2">
      <c r="K203" s="15">
        <v>200</v>
      </c>
      <c r="L203" s="15">
        <f t="shared" si="79"/>
        <v>10</v>
      </c>
      <c r="M203" s="16">
        <f t="shared" si="80"/>
        <v>1101010</v>
      </c>
      <c r="N203" s="31" t="s">
        <v>686</v>
      </c>
      <c r="O203" s="16">
        <f t="shared" si="81"/>
        <v>1</v>
      </c>
      <c r="P203" s="16">
        <f t="shared" si="82"/>
        <v>20</v>
      </c>
      <c r="Q203" s="16" t="s">
        <v>51</v>
      </c>
      <c r="R203" s="16">
        <f>ROUND(IF(O203=1,INDEX(新属性投放!$J$14:$J$33,卡牌属性!P203),INDEX(新属性投放!$J$41:$J$60,卡牌属性!P203))*INDEX($G$5:$G$42,L203)/SQRT(INDEX($I$5:$I$42,L203)),2)</f>
        <v>5938.99</v>
      </c>
      <c r="S203" s="31" t="s">
        <v>190</v>
      </c>
      <c r="T203" s="16">
        <f>ROUND(IF(O203=1,INDEX(新属性投放!$K$14:$K$33,卡牌属性!P203),INDEX(新属性投放!$K$41:$K$60,卡牌属性!P203))*INDEX($G$5:$G$42,L203),2)</f>
        <v>2953.24</v>
      </c>
      <c r="U203" s="31" t="s">
        <v>191</v>
      </c>
      <c r="V203" s="16">
        <f>ROUND(IF(O203=1,INDEX(新属性投放!$L$14:$L$33,卡牌属性!P203),INDEX(新属性投放!$L$41:$L$60,卡牌属性!P203))*INDEX($G$5:$G$42,L203)*SQRT(INDEX($I$5:$I$42,L203)),2)</f>
        <v>17868.96</v>
      </c>
      <c r="W203" s="31" t="s">
        <v>189</v>
      </c>
      <c r="X203" s="16">
        <f>ROUND(IF(O203=1,INDEX(新属性投放!$D$14:$D$33,卡牌属性!P203),INDEX(新属性投放!$D$41:$D$60,卡牌属性!P203))*INDEX($G$5:$G$42,L203)/SQRT(INDEX($I$5:$I$42,L203)),2)</f>
        <v>148.47</v>
      </c>
      <c r="Y203" s="31" t="s">
        <v>190</v>
      </c>
      <c r="Z203" s="16">
        <f>ROUND(IF(O203=1,INDEX(新属性投放!$E$14:$E$33,卡牌属性!P203),INDEX(新属性投放!$E$41:$E$60,卡牌属性!P203))*INDEX($G$5:$G$42,L203),2)</f>
        <v>74.239999999999995</v>
      </c>
      <c r="AA203" s="31" t="s">
        <v>191</v>
      </c>
      <c r="AB203" s="16">
        <f>ROUND(IF(O203=1,INDEX(新属性投放!$F$14:$F$33,卡牌属性!P203),INDEX(新属性投放!$F$41:$F$60,卡牌属性!P203))*INDEX($G$5:$G$42,L203)*SQRT(INDEX($I$5:$I$42,L203)),2)</f>
        <v>445.42</v>
      </c>
      <c r="AD203" s="16">
        <f t="shared" si="83"/>
        <v>1484</v>
      </c>
      <c r="AE203" s="16">
        <f t="shared" si="84"/>
        <v>742</v>
      </c>
      <c r="AF203" s="16">
        <f t="shared" si="85"/>
        <v>4454</v>
      </c>
      <c r="AH203" s="16">
        <f t="shared" si="76"/>
        <v>8756</v>
      </c>
      <c r="AI203" s="16">
        <f t="shared" si="77"/>
        <v>4376</v>
      </c>
      <c r="AJ203" s="16">
        <f t="shared" si="78"/>
        <v>26281</v>
      </c>
    </row>
    <row r="204" spans="11:36" ht="16.5" x14ac:dyDescent="0.2">
      <c r="K204" s="15">
        <v>201</v>
      </c>
      <c r="L204" s="15">
        <f t="shared" si="79"/>
        <v>11</v>
      </c>
      <c r="M204" s="16">
        <f t="shared" si="80"/>
        <v>1101011</v>
      </c>
      <c r="N204" s="31" t="s">
        <v>686</v>
      </c>
      <c r="O204" s="16">
        <f t="shared" si="81"/>
        <v>1</v>
      </c>
      <c r="P204" s="16">
        <f t="shared" si="82"/>
        <v>1</v>
      </c>
      <c r="Q204" s="16" t="s">
        <v>51</v>
      </c>
      <c r="R204" s="16">
        <f>ROUND(IF(O204=1,INDEX(新属性投放!$J$14:$J$33,卡牌属性!P204),INDEX(新属性投放!$J$41:$J$60,卡牌属性!P204))*INDEX($G$5:$G$42,L204)/SQRT(INDEX($I$5:$I$42,L204)),2)</f>
        <v>23</v>
      </c>
      <c r="S204" s="31" t="s">
        <v>190</v>
      </c>
      <c r="T204" s="16">
        <f>ROUND(IF(O204=1,INDEX(新属性投放!$K$14:$K$33,卡牌属性!P204),INDEX(新属性投放!$K$41:$K$60,卡牌属性!P204))*INDEX($G$5:$G$42,L204),2)</f>
        <v>0</v>
      </c>
      <c r="U204" s="31" t="s">
        <v>191</v>
      </c>
      <c r="V204" s="16">
        <f>ROUND(IF(O204=1,INDEX(新属性投放!$L$14:$L$33,卡牌属性!P204),INDEX(新属性投放!$L$41:$L$60,卡牌属性!P204))*INDEX($G$5:$G$42,L204)*SQRT(INDEX($I$5:$I$42,L204)),2)</f>
        <v>115</v>
      </c>
      <c r="W204" s="31" t="s">
        <v>189</v>
      </c>
      <c r="X204" s="16">
        <f>ROUND(IF(O204=1,INDEX(新属性投放!$D$14:$D$33,卡牌属性!P204),INDEX(新属性投放!$D$41:$D$60,卡牌属性!P204))*INDEX($G$5:$G$42,L204)/SQRT(INDEX($I$5:$I$42,L204)),2)</f>
        <v>3.45</v>
      </c>
      <c r="Y204" s="31" t="s">
        <v>190</v>
      </c>
      <c r="Z204" s="16">
        <f>ROUND(IF(O204=1,INDEX(新属性投放!$E$14:$E$33,卡牌属性!P204),INDEX(新属性投放!$E$41:$E$60,卡牌属性!P204))*INDEX($G$5:$G$42,L204),2)</f>
        <v>1.73</v>
      </c>
      <c r="AA204" s="31" t="s">
        <v>191</v>
      </c>
      <c r="AB204" s="16">
        <f>ROUND(IF(O204=1,INDEX(新属性投放!$F$14:$F$33,卡牌属性!P204),INDEX(新属性投放!$F$41:$F$60,卡牌属性!P204))*INDEX($G$5:$G$42,L204)*SQRT(INDEX($I$5:$I$42,L204)),2)</f>
        <v>10.35</v>
      </c>
      <c r="AD204" s="16">
        <f t="shared" si="83"/>
        <v>34</v>
      </c>
      <c r="AE204" s="16">
        <f t="shared" si="84"/>
        <v>17</v>
      </c>
      <c r="AF204" s="16">
        <f t="shared" si="85"/>
        <v>103</v>
      </c>
      <c r="AH204" s="16">
        <f t="shared" si="76"/>
        <v>8790</v>
      </c>
      <c r="AI204" s="16">
        <f t="shared" si="77"/>
        <v>4393</v>
      </c>
      <c r="AJ204" s="16">
        <f t="shared" si="78"/>
        <v>26384</v>
      </c>
    </row>
    <row r="205" spans="11:36" ht="16.5" x14ac:dyDescent="0.2">
      <c r="K205" s="15">
        <v>202</v>
      </c>
      <c r="L205" s="15">
        <f t="shared" si="79"/>
        <v>11</v>
      </c>
      <c r="M205" s="16">
        <f t="shared" si="80"/>
        <v>1101011</v>
      </c>
      <c r="N205" s="31" t="s">
        <v>686</v>
      </c>
      <c r="O205" s="16">
        <f t="shared" si="81"/>
        <v>1</v>
      </c>
      <c r="P205" s="16">
        <f t="shared" si="82"/>
        <v>2</v>
      </c>
      <c r="Q205" s="16" t="s">
        <v>51</v>
      </c>
      <c r="R205" s="16">
        <f>ROUND(IF(O205=1,INDEX(新属性投放!$J$14:$J$33,卡牌属性!P205),INDEX(新属性投放!$J$41:$J$60,卡牌属性!P205))*INDEX($G$5:$G$42,L205)/SQRT(INDEX($I$5:$I$42,L205)),2)</f>
        <v>82.8</v>
      </c>
      <c r="S205" s="31" t="s">
        <v>190</v>
      </c>
      <c r="T205" s="16">
        <f>ROUND(IF(O205=1,INDEX(新属性投放!$K$14:$K$33,卡牌属性!P205),INDEX(新属性投放!$K$41:$K$60,卡牌属性!P205))*INDEX($G$5:$G$42,L205),2)</f>
        <v>24.15</v>
      </c>
      <c r="U205" s="31" t="s">
        <v>191</v>
      </c>
      <c r="V205" s="16">
        <f>ROUND(IF(O205=1,INDEX(新属性投放!$L$14:$L$33,卡牌属性!P205),INDEX(新属性投放!$L$41:$L$60,卡牌属性!P205))*INDEX($G$5:$G$42,L205)*SQRT(INDEX($I$5:$I$42,L205)),2)</f>
        <v>294.39999999999998</v>
      </c>
      <c r="W205" s="31" t="s">
        <v>189</v>
      </c>
      <c r="X205" s="16">
        <f>ROUND(IF(O205=1,INDEX(新属性投放!$D$14:$D$33,卡牌属性!P205),INDEX(新属性投放!$D$41:$D$60,卡牌属性!P205))*INDEX($G$5:$G$42,L205)/SQRT(INDEX($I$5:$I$42,L205)),2)</f>
        <v>4.5999999999999996</v>
      </c>
      <c r="Y205" s="31" t="s">
        <v>190</v>
      </c>
      <c r="Z205" s="16">
        <f>ROUND(IF(O205=1,INDEX(新属性投放!$E$14:$E$33,卡牌属性!P205),INDEX(新属性投放!$E$41:$E$60,卡牌属性!P205))*INDEX($G$5:$G$42,L205),2)</f>
        <v>2.2999999999999998</v>
      </c>
      <c r="AA205" s="31" t="s">
        <v>191</v>
      </c>
      <c r="AB205" s="16">
        <f>ROUND(IF(O205=1,INDEX(新属性投放!$F$14:$F$33,卡牌属性!P205),INDEX(新属性投放!$F$41:$F$60,卡牌属性!P205))*INDEX($G$5:$G$42,L205)*SQRT(INDEX($I$5:$I$42,L205)),2)</f>
        <v>13.8</v>
      </c>
      <c r="AD205" s="16">
        <f t="shared" si="83"/>
        <v>46</v>
      </c>
      <c r="AE205" s="16">
        <f t="shared" si="84"/>
        <v>23</v>
      </c>
      <c r="AF205" s="16">
        <f t="shared" si="85"/>
        <v>138</v>
      </c>
      <c r="AH205" s="16">
        <f t="shared" si="76"/>
        <v>8836</v>
      </c>
      <c r="AI205" s="16">
        <f t="shared" si="77"/>
        <v>4416</v>
      </c>
      <c r="AJ205" s="16">
        <f t="shared" si="78"/>
        <v>26522</v>
      </c>
    </row>
    <row r="206" spans="11:36" ht="16.5" x14ac:dyDescent="0.2">
      <c r="K206" s="15">
        <v>203</v>
      </c>
      <c r="L206" s="15">
        <f t="shared" si="79"/>
        <v>11</v>
      </c>
      <c r="M206" s="16">
        <f t="shared" si="80"/>
        <v>1101011</v>
      </c>
      <c r="N206" s="31" t="s">
        <v>686</v>
      </c>
      <c r="O206" s="16">
        <f t="shared" si="81"/>
        <v>1</v>
      </c>
      <c r="P206" s="16">
        <f t="shared" si="82"/>
        <v>3</v>
      </c>
      <c r="Q206" s="16" t="s">
        <v>51</v>
      </c>
      <c r="R206" s="16">
        <f>ROUND(IF(O206=1,INDEX(新属性投放!$J$14:$J$33,卡牌属性!P206),INDEX(新属性投放!$J$41:$J$60,卡牌属性!P206))*INDEX($G$5:$G$42,L206)/SQRT(INDEX($I$5:$I$42,L206)),2)</f>
        <v>169.05</v>
      </c>
      <c r="S206" s="31" t="s">
        <v>190</v>
      </c>
      <c r="T206" s="16">
        <f>ROUND(IF(O206=1,INDEX(新属性投放!$K$14:$K$33,卡牌属性!P206),INDEX(新属性投放!$K$41:$K$60,卡牌属性!P206))*INDEX($G$5:$G$42,L206),2)</f>
        <v>67.849999999999994</v>
      </c>
      <c r="U206" s="31" t="s">
        <v>191</v>
      </c>
      <c r="V206" s="16">
        <f>ROUND(IF(O206=1,INDEX(新属性投放!$L$14:$L$33,卡牌属性!P206),INDEX(新属性投放!$L$41:$L$60,卡牌属性!P206))*INDEX($G$5:$G$42,L206)*SQRT(INDEX($I$5:$I$42,L206)),2)</f>
        <v>553.15</v>
      </c>
      <c r="W206" s="31" t="s">
        <v>189</v>
      </c>
      <c r="X206" s="16">
        <f>ROUND(IF(O206=1,INDEX(新属性投放!$D$14:$D$33,卡牌属性!P206),INDEX(新属性投放!$D$41:$D$60,卡牌属性!P206))*INDEX($G$5:$G$42,L206)/SQRT(INDEX($I$5:$I$42,L206)),2)</f>
        <v>6.93</v>
      </c>
      <c r="Y206" s="31" t="s">
        <v>190</v>
      </c>
      <c r="Z206" s="16">
        <f>ROUND(IF(O206=1,INDEX(新属性投放!$E$14:$E$33,卡牌属性!P206),INDEX(新属性投放!$E$41:$E$60,卡牌属性!P206))*INDEX($G$5:$G$42,L206),2)</f>
        <v>3.47</v>
      </c>
      <c r="AA206" s="31" t="s">
        <v>191</v>
      </c>
      <c r="AB206" s="16">
        <f>ROUND(IF(O206=1,INDEX(新属性投放!$F$14:$F$33,卡牌属性!P206),INDEX(新属性投放!$F$41:$F$60,卡牌属性!P206))*INDEX($G$5:$G$42,L206)*SQRT(INDEX($I$5:$I$42,L206)),2)</f>
        <v>20.8</v>
      </c>
      <c r="AD206" s="16">
        <f t="shared" si="83"/>
        <v>69</v>
      </c>
      <c r="AE206" s="16">
        <f t="shared" si="84"/>
        <v>34</v>
      </c>
      <c r="AF206" s="16">
        <f t="shared" si="85"/>
        <v>208</v>
      </c>
      <c r="AH206" s="16">
        <f t="shared" si="76"/>
        <v>8905</v>
      </c>
      <c r="AI206" s="16">
        <f t="shared" si="77"/>
        <v>4450</v>
      </c>
      <c r="AJ206" s="16">
        <f t="shared" si="78"/>
        <v>26730</v>
      </c>
    </row>
    <row r="207" spans="11:36" ht="16.5" x14ac:dyDescent="0.2">
      <c r="K207" s="15">
        <v>204</v>
      </c>
      <c r="L207" s="15">
        <f t="shared" si="79"/>
        <v>11</v>
      </c>
      <c r="M207" s="16">
        <f t="shared" si="80"/>
        <v>1101011</v>
      </c>
      <c r="N207" s="31" t="s">
        <v>686</v>
      </c>
      <c r="O207" s="16">
        <f t="shared" si="81"/>
        <v>1</v>
      </c>
      <c r="P207" s="16">
        <f t="shared" si="82"/>
        <v>4</v>
      </c>
      <c r="Q207" s="16" t="s">
        <v>51</v>
      </c>
      <c r="R207" s="16">
        <f>ROUND(IF(O207=1,INDEX(新属性投放!$J$14:$J$33,卡牌属性!P207),INDEX(新属性投放!$J$41:$J$60,卡牌属性!P207))*INDEX($G$5:$G$42,L207)/SQRT(INDEX($I$5:$I$42,L207)),2)</f>
        <v>255.65</v>
      </c>
      <c r="S207" s="31" t="s">
        <v>190</v>
      </c>
      <c r="T207" s="16">
        <f>ROUND(IF(O207=1,INDEX(新属性投放!$K$14:$K$33,卡牌属性!P207),INDEX(新属性投放!$K$41:$K$60,卡牌属性!P207))*INDEX($G$5:$G$42,L207),2)</f>
        <v>111.72</v>
      </c>
      <c r="U207" s="31" t="s">
        <v>191</v>
      </c>
      <c r="V207" s="16">
        <f>ROUND(IF(O207=1,INDEX(新属性投放!$L$14:$L$33,卡牌属性!P207),INDEX(新属性投放!$L$41:$L$60,卡牌属性!P207))*INDEX($G$5:$G$42,L207)*SQRT(INDEX($I$5:$I$42,L207)),2)</f>
        <v>812.94</v>
      </c>
      <c r="W207" s="31" t="s">
        <v>189</v>
      </c>
      <c r="X207" s="16">
        <f>ROUND(IF(O207=1,INDEX(新属性投放!$D$14:$D$33,卡牌属性!P207),INDEX(新属性投放!$D$41:$D$60,卡牌属性!P207))*INDEX($G$5:$G$42,L207)/SQRT(INDEX($I$5:$I$42,L207)),2)</f>
        <v>9.1999999999999993</v>
      </c>
      <c r="Y207" s="31" t="s">
        <v>190</v>
      </c>
      <c r="Z207" s="16">
        <f>ROUND(IF(O207=1,INDEX(新属性投放!$E$14:$E$33,卡牌属性!P207),INDEX(新属性投放!$E$41:$E$60,卡牌属性!P207))*INDEX($G$5:$G$42,L207),2)</f>
        <v>4.5999999999999996</v>
      </c>
      <c r="AA207" s="31" t="s">
        <v>191</v>
      </c>
      <c r="AB207" s="16">
        <f>ROUND(IF(O207=1,INDEX(新属性投放!$F$14:$F$33,卡牌属性!P207),INDEX(新属性投放!$F$41:$F$60,卡牌属性!P207))*INDEX($G$5:$G$42,L207)*SQRT(INDEX($I$5:$I$42,L207)),2)</f>
        <v>27.6</v>
      </c>
      <c r="AD207" s="16">
        <f t="shared" si="83"/>
        <v>92</v>
      </c>
      <c r="AE207" s="16">
        <f t="shared" si="84"/>
        <v>46</v>
      </c>
      <c r="AF207" s="16">
        <f t="shared" si="85"/>
        <v>276</v>
      </c>
      <c r="AH207" s="16">
        <f t="shared" si="76"/>
        <v>8997</v>
      </c>
      <c r="AI207" s="16">
        <f t="shared" si="77"/>
        <v>4496</v>
      </c>
      <c r="AJ207" s="16">
        <f t="shared" si="78"/>
        <v>27006</v>
      </c>
    </row>
    <row r="208" spans="11:36" ht="16.5" x14ac:dyDescent="0.2">
      <c r="K208" s="15">
        <v>205</v>
      </c>
      <c r="L208" s="15">
        <f t="shared" si="79"/>
        <v>11</v>
      </c>
      <c r="M208" s="16">
        <f t="shared" si="80"/>
        <v>1101011</v>
      </c>
      <c r="N208" s="31" t="s">
        <v>686</v>
      </c>
      <c r="O208" s="16">
        <f t="shared" si="81"/>
        <v>1</v>
      </c>
      <c r="P208" s="16">
        <f t="shared" si="82"/>
        <v>5</v>
      </c>
      <c r="Q208" s="16" t="s">
        <v>51</v>
      </c>
      <c r="R208" s="16">
        <f>ROUND(IF(O208=1,INDEX(新属性投放!$J$14:$J$33,卡牌属性!P208),INDEX(新属性投放!$J$41:$J$60,卡牌属性!P208))*INDEX($G$5:$G$42,L208)/SQRT(INDEX($I$5:$I$42,L208)),2)</f>
        <v>370.65</v>
      </c>
      <c r="S208" s="31" t="s">
        <v>190</v>
      </c>
      <c r="T208" s="16">
        <f>ROUND(IF(O208=1,INDEX(新属性投放!$K$14:$K$33,卡牌属性!P208),INDEX(新属性投放!$K$41:$K$60,卡牌属性!P208))*INDEX($G$5:$G$42,L208),2)</f>
        <v>169.22</v>
      </c>
      <c r="U208" s="31" t="s">
        <v>191</v>
      </c>
      <c r="V208" s="16">
        <f>ROUND(IF(O208=1,INDEX(新属性投放!$L$14:$L$33,卡牌属性!P208),INDEX(新属性投放!$L$41:$L$60,卡牌属性!P208))*INDEX($G$5:$G$42,L208)*SQRT(INDEX($I$5:$I$42,L208)),2)</f>
        <v>1157.94</v>
      </c>
      <c r="W208" s="31" t="s">
        <v>189</v>
      </c>
      <c r="X208" s="16">
        <f>ROUND(IF(O208=1,INDEX(新属性投放!$D$14:$D$33,卡牌属性!P208),INDEX(新属性投放!$D$41:$D$60,卡牌属性!P208))*INDEX($G$5:$G$42,L208)/SQRT(INDEX($I$5:$I$42,L208)),2)</f>
        <v>11.52</v>
      </c>
      <c r="Y208" s="31" t="s">
        <v>190</v>
      </c>
      <c r="Z208" s="16">
        <f>ROUND(IF(O208=1,INDEX(新属性投放!$E$14:$E$33,卡牌属性!P208),INDEX(新属性投放!$E$41:$E$60,卡牌属性!P208))*INDEX($G$5:$G$42,L208),2)</f>
        <v>5.76</v>
      </c>
      <c r="AA208" s="31" t="s">
        <v>191</v>
      </c>
      <c r="AB208" s="16">
        <f>ROUND(IF(O208=1,INDEX(新属性投放!$F$14:$F$33,卡牌属性!P208),INDEX(新属性投放!$F$41:$F$60,卡牌属性!P208))*INDEX($G$5:$G$42,L208)*SQRT(INDEX($I$5:$I$42,L208)),2)</f>
        <v>34.57</v>
      </c>
      <c r="AD208" s="16">
        <f t="shared" si="83"/>
        <v>115</v>
      </c>
      <c r="AE208" s="16">
        <f t="shared" si="84"/>
        <v>57</v>
      </c>
      <c r="AF208" s="16">
        <f t="shared" si="85"/>
        <v>345</v>
      </c>
      <c r="AH208" s="16">
        <f t="shared" si="76"/>
        <v>9112</v>
      </c>
      <c r="AI208" s="16">
        <f t="shared" si="77"/>
        <v>4553</v>
      </c>
      <c r="AJ208" s="16">
        <f t="shared" si="78"/>
        <v>27351</v>
      </c>
    </row>
    <row r="209" spans="11:36" ht="16.5" x14ac:dyDescent="0.2">
      <c r="K209" s="15">
        <v>206</v>
      </c>
      <c r="L209" s="15">
        <f t="shared" si="79"/>
        <v>11</v>
      </c>
      <c r="M209" s="16">
        <f t="shared" si="80"/>
        <v>1101011</v>
      </c>
      <c r="N209" s="31" t="s">
        <v>686</v>
      </c>
      <c r="O209" s="16">
        <f t="shared" si="81"/>
        <v>1</v>
      </c>
      <c r="P209" s="16">
        <f t="shared" si="82"/>
        <v>6</v>
      </c>
      <c r="Q209" s="16" t="s">
        <v>51</v>
      </c>
      <c r="R209" s="16">
        <f>ROUND(IF(O209=1,INDEX(新属性投放!$J$14:$J$33,卡牌属性!P209),INDEX(新属性投放!$J$41:$J$60,卡牌属性!P209))*INDEX($G$5:$G$42,L209)/SQRT(INDEX($I$5:$I$42,L209)),2)</f>
        <v>514.63</v>
      </c>
      <c r="S209" s="31" t="s">
        <v>190</v>
      </c>
      <c r="T209" s="16">
        <f>ROUND(IF(O209=1,INDEX(新属性投放!$K$14:$K$33,卡牌属性!P209),INDEX(新属性投放!$K$41:$K$60,卡牌属性!P209))*INDEX($G$5:$G$42,L209),2)</f>
        <v>241.79</v>
      </c>
      <c r="U209" s="31" t="s">
        <v>191</v>
      </c>
      <c r="V209" s="16">
        <f>ROUND(IF(O209=1,INDEX(新属性投放!$L$14:$L$33,卡牌属性!P209),INDEX(新属性投放!$L$41:$L$60,卡牌属性!P209))*INDEX($G$5:$G$42,L209)*SQRT(INDEX($I$5:$I$42,L209)),2)</f>
        <v>1589.88</v>
      </c>
      <c r="W209" s="31" t="s">
        <v>189</v>
      </c>
      <c r="X209" s="16">
        <f>ROUND(IF(O209=1,INDEX(新属性投放!$D$14:$D$33,卡牌属性!P209),INDEX(新属性投放!$D$41:$D$60,卡牌属性!P209))*INDEX($G$5:$G$42,L209)/SQRT(INDEX($I$5:$I$42,L209)),2)</f>
        <v>14.41</v>
      </c>
      <c r="Y209" s="31" t="s">
        <v>190</v>
      </c>
      <c r="Z209" s="16">
        <f>ROUND(IF(O209=1,INDEX(新属性投放!$E$14:$E$33,卡牌属性!P209),INDEX(新属性投放!$E$41:$E$60,卡牌属性!P209))*INDEX($G$5:$G$42,L209),2)</f>
        <v>7.2</v>
      </c>
      <c r="AA209" s="31" t="s">
        <v>191</v>
      </c>
      <c r="AB209" s="16">
        <f>ROUND(IF(O209=1,INDEX(新属性投放!$F$14:$F$33,卡牌属性!P209),INDEX(新属性投放!$F$41:$F$60,卡牌属性!P209))*INDEX($G$5:$G$42,L209)*SQRT(INDEX($I$5:$I$42,L209)),2)</f>
        <v>43.23</v>
      </c>
      <c r="AD209" s="16">
        <f t="shared" si="83"/>
        <v>144</v>
      </c>
      <c r="AE209" s="16">
        <f t="shared" si="84"/>
        <v>72</v>
      </c>
      <c r="AF209" s="16">
        <f t="shared" si="85"/>
        <v>432</v>
      </c>
      <c r="AH209" s="16">
        <f t="shared" si="76"/>
        <v>9256</v>
      </c>
      <c r="AI209" s="16">
        <f t="shared" si="77"/>
        <v>4625</v>
      </c>
      <c r="AJ209" s="16">
        <f t="shared" si="78"/>
        <v>27783</v>
      </c>
    </row>
    <row r="210" spans="11:36" ht="16.5" x14ac:dyDescent="0.2">
      <c r="K210" s="15">
        <v>207</v>
      </c>
      <c r="L210" s="15">
        <f t="shared" si="79"/>
        <v>11</v>
      </c>
      <c r="M210" s="16">
        <f t="shared" si="80"/>
        <v>1101011</v>
      </c>
      <c r="N210" s="31" t="s">
        <v>686</v>
      </c>
      <c r="O210" s="16">
        <f t="shared" si="81"/>
        <v>1</v>
      </c>
      <c r="P210" s="16">
        <f t="shared" si="82"/>
        <v>7</v>
      </c>
      <c r="Q210" s="16" t="s">
        <v>51</v>
      </c>
      <c r="R210" s="16">
        <f>ROUND(IF(O210=1,INDEX(新属性投放!$J$14:$J$33,卡牌属性!P210),INDEX(新属性投放!$J$41:$J$60,卡牌属性!P210))*INDEX($G$5:$G$42,L210)/SQRT(INDEX($I$5:$I$42,L210)),2)</f>
        <v>694.37</v>
      </c>
      <c r="S210" s="31" t="s">
        <v>190</v>
      </c>
      <c r="T210" s="16">
        <f>ROUND(IF(O210=1,INDEX(新属性投放!$K$14:$K$33,卡牌属性!P210),INDEX(新属性投放!$K$41:$K$60,卡牌属性!P210))*INDEX($G$5:$G$42,L210),2)</f>
        <v>332.24</v>
      </c>
      <c r="U210" s="31" t="s">
        <v>191</v>
      </c>
      <c r="V210" s="16">
        <f>ROUND(IF(O210=1,INDEX(新属性投放!$L$14:$L$33,卡牌属性!P210),INDEX(新属性投放!$L$41:$L$60,卡牌属性!P210))*INDEX($G$5:$G$42,L210)*SQRT(INDEX($I$5:$I$42,L210)),2)</f>
        <v>2129.11</v>
      </c>
      <c r="W210" s="31" t="s">
        <v>189</v>
      </c>
      <c r="X210" s="16">
        <f>ROUND(IF(O210=1,INDEX(新属性投放!$D$14:$D$33,卡牌属性!P210),INDEX(新属性投放!$D$41:$D$60,卡牌属性!P210))*INDEX($G$5:$G$42,L210)/SQRT(INDEX($I$5:$I$42,L210)),2)</f>
        <v>18.059999999999999</v>
      </c>
      <c r="Y210" s="31" t="s">
        <v>190</v>
      </c>
      <c r="Z210" s="16">
        <f>ROUND(IF(O210=1,INDEX(新属性投放!$E$14:$E$33,卡牌属性!P210),INDEX(新属性投放!$E$41:$E$60,卡牌属性!P210))*INDEX($G$5:$G$42,L210),2)</f>
        <v>9.0299999999999994</v>
      </c>
      <c r="AA210" s="31" t="s">
        <v>191</v>
      </c>
      <c r="AB210" s="16">
        <f>ROUND(IF(O210=1,INDEX(新属性投放!$F$14:$F$33,卡牌属性!P210),INDEX(新属性投放!$F$41:$F$60,卡牌属性!P210))*INDEX($G$5:$G$42,L210)*SQRT(INDEX($I$5:$I$42,L210)),2)</f>
        <v>54.17</v>
      </c>
      <c r="AD210" s="16">
        <f t="shared" si="83"/>
        <v>180</v>
      </c>
      <c r="AE210" s="16">
        <f t="shared" si="84"/>
        <v>90</v>
      </c>
      <c r="AF210" s="16">
        <f t="shared" si="85"/>
        <v>541</v>
      </c>
      <c r="AH210" s="16">
        <f t="shared" si="76"/>
        <v>9436</v>
      </c>
      <c r="AI210" s="16">
        <f t="shared" si="77"/>
        <v>4715</v>
      </c>
      <c r="AJ210" s="16">
        <f t="shared" si="78"/>
        <v>28324</v>
      </c>
    </row>
    <row r="211" spans="11:36" ht="16.5" x14ac:dyDescent="0.2">
      <c r="K211" s="15">
        <v>208</v>
      </c>
      <c r="L211" s="15">
        <f t="shared" si="79"/>
        <v>11</v>
      </c>
      <c r="M211" s="16">
        <f t="shared" si="80"/>
        <v>1101011</v>
      </c>
      <c r="N211" s="31" t="s">
        <v>686</v>
      </c>
      <c r="O211" s="16">
        <f t="shared" si="81"/>
        <v>1</v>
      </c>
      <c r="P211" s="16">
        <f t="shared" si="82"/>
        <v>8</v>
      </c>
      <c r="Q211" s="16" t="s">
        <v>51</v>
      </c>
      <c r="R211" s="16">
        <f>ROUND(IF(O211=1,INDEX(新属性投放!$J$14:$J$33,卡牌属性!P211),INDEX(新属性投放!$J$41:$J$60,卡牌属性!P211))*INDEX($G$5:$G$42,L211)/SQRT(INDEX($I$5:$I$42,L211)),2)</f>
        <v>919.77</v>
      </c>
      <c r="S211" s="31" t="s">
        <v>190</v>
      </c>
      <c r="T211" s="16">
        <f>ROUND(IF(O211=1,INDEX(新属性投放!$K$14:$K$33,卡牌属性!P211),INDEX(新属性投放!$K$41:$K$60,卡牌属性!P211))*INDEX($G$5:$G$42,L211),2)</f>
        <v>445.51</v>
      </c>
      <c r="U211" s="31" t="s">
        <v>191</v>
      </c>
      <c r="V211" s="16">
        <f>ROUND(IF(O211=1,INDEX(新属性投放!$L$14:$L$33,卡牌属性!P211),INDEX(新属性投放!$L$41:$L$60,卡牌属性!P211))*INDEX($G$5:$G$42,L211)*SQRT(INDEX($I$5:$I$42,L211)),2)</f>
        <v>2805.31</v>
      </c>
      <c r="W211" s="31" t="s">
        <v>189</v>
      </c>
      <c r="X211" s="16">
        <f>ROUND(IF(O211=1,INDEX(新属性投放!$D$14:$D$33,卡牌属性!P211),INDEX(新属性投放!$D$41:$D$60,卡牌属性!P211))*INDEX($G$5:$G$42,L211)/SQRT(INDEX($I$5:$I$42,L211)),2)</f>
        <v>23</v>
      </c>
      <c r="Y211" s="31" t="s">
        <v>190</v>
      </c>
      <c r="Z211" s="16">
        <f>ROUND(IF(O211=1,INDEX(新属性投放!$E$14:$E$33,卡牌属性!P211),INDEX(新属性投放!$E$41:$E$60,卡牌属性!P211))*INDEX($G$5:$G$42,L211),2)</f>
        <v>11.5</v>
      </c>
      <c r="AA211" s="31" t="s">
        <v>191</v>
      </c>
      <c r="AB211" s="16">
        <f>ROUND(IF(O211=1,INDEX(新属性投放!$F$14:$F$33,卡牌属性!P211),INDEX(新属性投放!$F$41:$F$60,卡牌属性!P211))*INDEX($G$5:$G$42,L211)*SQRT(INDEX($I$5:$I$42,L211)),2)</f>
        <v>69</v>
      </c>
      <c r="AD211" s="16">
        <f t="shared" si="83"/>
        <v>230</v>
      </c>
      <c r="AE211" s="16">
        <f t="shared" si="84"/>
        <v>115</v>
      </c>
      <c r="AF211" s="16">
        <f t="shared" si="85"/>
        <v>690</v>
      </c>
      <c r="AH211" s="16">
        <f t="shared" si="76"/>
        <v>9666</v>
      </c>
      <c r="AI211" s="16">
        <f t="shared" si="77"/>
        <v>4830</v>
      </c>
      <c r="AJ211" s="16">
        <f t="shared" si="78"/>
        <v>29014</v>
      </c>
    </row>
    <row r="212" spans="11:36" ht="16.5" x14ac:dyDescent="0.2">
      <c r="K212" s="15">
        <v>209</v>
      </c>
      <c r="L212" s="15">
        <f t="shared" si="79"/>
        <v>11</v>
      </c>
      <c r="M212" s="16">
        <f t="shared" si="80"/>
        <v>1101011</v>
      </c>
      <c r="N212" s="31" t="s">
        <v>686</v>
      </c>
      <c r="O212" s="16">
        <f t="shared" si="81"/>
        <v>1</v>
      </c>
      <c r="P212" s="16">
        <f t="shared" si="82"/>
        <v>9</v>
      </c>
      <c r="Q212" s="16" t="s">
        <v>51</v>
      </c>
      <c r="R212" s="16">
        <f>ROUND(IF(O212=1,INDEX(新属性投放!$J$14:$J$33,卡牌属性!P212),INDEX(新属性投放!$J$41:$J$60,卡牌属性!P212))*INDEX($G$5:$G$42,L212)/SQRT(INDEX($I$5:$I$42,L212)),2)</f>
        <v>1063.52</v>
      </c>
      <c r="S212" s="31" t="s">
        <v>190</v>
      </c>
      <c r="T212" s="16">
        <f>ROUND(IF(O212=1,INDEX(新属性投放!$K$14:$K$33,卡牌属性!P212),INDEX(新属性投放!$K$41:$K$60,卡牌属性!P212))*INDEX($G$5:$G$42,L212),2)</f>
        <v>517.96</v>
      </c>
      <c r="U212" s="31" t="s">
        <v>191</v>
      </c>
      <c r="V212" s="16">
        <f>ROUND(IF(O212=1,INDEX(新属性投放!$L$14:$L$33,卡牌属性!P212),INDEX(新属性投放!$L$41:$L$60,卡牌属性!P212))*INDEX($G$5:$G$42,L212)*SQRT(INDEX($I$5:$I$42,L212)),2)</f>
        <v>3236.56</v>
      </c>
      <c r="W212" s="31" t="s">
        <v>189</v>
      </c>
      <c r="X212" s="16">
        <f>ROUND(IF(O212=1,INDEX(新属性投放!$D$14:$D$33,卡牌属性!P212),INDEX(新属性投放!$D$41:$D$60,卡牌属性!P212))*INDEX($G$5:$G$42,L212)/SQRT(INDEX($I$5:$I$42,L212)),2)</f>
        <v>26.59</v>
      </c>
      <c r="Y212" s="31" t="s">
        <v>190</v>
      </c>
      <c r="Z212" s="16">
        <f>ROUND(IF(O212=1,INDEX(新属性投放!$E$14:$E$33,卡牌属性!P212),INDEX(新属性投放!$E$41:$E$60,卡牌属性!P212))*INDEX($G$5:$G$42,L212),2)</f>
        <v>13.29</v>
      </c>
      <c r="AA212" s="31" t="s">
        <v>191</v>
      </c>
      <c r="AB212" s="16">
        <f>ROUND(IF(O212=1,INDEX(新属性投放!$F$14:$F$33,卡牌属性!P212),INDEX(新属性投放!$F$41:$F$60,卡牌属性!P212))*INDEX($G$5:$G$42,L212)*SQRT(INDEX($I$5:$I$42,L212)),2)</f>
        <v>79.760000000000005</v>
      </c>
      <c r="AD212" s="16">
        <f t="shared" si="83"/>
        <v>265</v>
      </c>
      <c r="AE212" s="16">
        <f t="shared" si="84"/>
        <v>132</v>
      </c>
      <c r="AF212" s="16">
        <f t="shared" si="85"/>
        <v>797</v>
      </c>
      <c r="AH212" s="16">
        <f t="shared" si="76"/>
        <v>9931</v>
      </c>
      <c r="AI212" s="16">
        <f t="shared" si="77"/>
        <v>4962</v>
      </c>
      <c r="AJ212" s="16">
        <f t="shared" si="78"/>
        <v>29811</v>
      </c>
    </row>
    <row r="213" spans="11:36" ht="16.5" x14ac:dyDescent="0.2">
      <c r="K213" s="15">
        <v>210</v>
      </c>
      <c r="L213" s="15">
        <f t="shared" si="79"/>
        <v>11</v>
      </c>
      <c r="M213" s="16">
        <f t="shared" si="80"/>
        <v>1101011</v>
      </c>
      <c r="N213" s="31" t="s">
        <v>686</v>
      </c>
      <c r="O213" s="16">
        <f t="shared" si="81"/>
        <v>1</v>
      </c>
      <c r="P213" s="16">
        <f t="shared" si="82"/>
        <v>10</v>
      </c>
      <c r="Q213" s="16" t="s">
        <v>51</v>
      </c>
      <c r="R213" s="16">
        <f>ROUND(IF(O213=1,INDEX(新属性投放!$J$14:$J$33,卡牌属性!P213),INDEX(新属性投放!$J$41:$J$60,卡牌属性!P213))*INDEX($G$5:$G$42,L213)/SQRT(INDEX($I$5:$I$42,L213)),2)</f>
        <v>1229.81</v>
      </c>
      <c r="S213" s="31" t="s">
        <v>190</v>
      </c>
      <c r="T213" s="16">
        <f>ROUND(IF(O213=1,INDEX(新属性投放!$K$14:$K$33,卡牌属性!P213),INDEX(新属性投放!$K$41:$K$60,卡牌属性!P213))*INDEX($G$5:$G$42,L213),2)</f>
        <v>600.53</v>
      </c>
      <c r="U213" s="31" t="s">
        <v>191</v>
      </c>
      <c r="V213" s="16">
        <f>ROUND(IF(O213=1,INDEX(新属性投放!$L$14:$L$33,卡牌属性!P213),INDEX(新属性投放!$L$41:$L$60,卡牌属性!P213))*INDEX($G$5:$G$42,L213)*SQRT(INDEX($I$5:$I$42,L213)),2)</f>
        <v>3735.43</v>
      </c>
      <c r="W213" s="31" t="s">
        <v>189</v>
      </c>
      <c r="X213" s="16">
        <f>ROUND(IF(O213=1,INDEX(新属性投放!$D$14:$D$33,卡牌属性!P213),INDEX(新属性投放!$D$41:$D$60,卡牌属性!P213))*INDEX($G$5:$G$42,L213)/SQRT(INDEX($I$5:$I$42,L213)),2)</f>
        <v>30.75</v>
      </c>
      <c r="Y213" s="31" t="s">
        <v>190</v>
      </c>
      <c r="Z213" s="16">
        <f>ROUND(IF(O213=1,INDEX(新属性投放!$E$14:$E$33,卡牌属性!P213),INDEX(新属性投放!$E$41:$E$60,卡牌属性!P213))*INDEX($G$5:$G$42,L213),2)</f>
        <v>15.38</v>
      </c>
      <c r="AA213" s="31" t="s">
        <v>191</v>
      </c>
      <c r="AB213" s="16">
        <f>ROUND(IF(O213=1,INDEX(新属性投放!$F$14:$F$33,卡牌属性!P213),INDEX(新属性投放!$F$41:$F$60,卡牌属性!P213))*INDEX($G$5:$G$42,L213)*SQRT(INDEX($I$5:$I$42,L213)),2)</f>
        <v>92.25</v>
      </c>
      <c r="AD213" s="16">
        <f t="shared" si="83"/>
        <v>307</v>
      </c>
      <c r="AE213" s="16">
        <f t="shared" si="84"/>
        <v>153</v>
      </c>
      <c r="AF213" s="16">
        <f t="shared" si="85"/>
        <v>922</v>
      </c>
      <c r="AH213" s="16">
        <f t="shared" si="76"/>
        <v>10238</v>
      </c>
      <c r="AI213" s="16">
        <f t="shared" si="77"/>
        <v>5115</v>
      </c>
      <c r="AJ213" s="16">
        <f t="shared" si="78"/>
        <v>30733</v>
      </c>
    </row>
    <row r="214" spans="11:36" ht="16.5" x14ac:dyDescent="0.2">
      <c r="K214" s="15">
        <v>211</v>
      </c>
      <c r="L214" s="15">
        <f t="shared" si="79"/>
        <v>11</v>
      </c>
      <c r="M214" s="16">
        <f t="shared" si="80"/>
        <v>1101011</v>
      </c>
      <c r="N214" s="31" t="s">
        <v>686</v>
      </c>
      <c r="O214" s="16">
        <f t="shared" si="81"/>
        <v>1</v>
      </c>
      <c r="P214" s="16">
        <f t="shared" si="82"/>
        <v>11</v>
      </c>
      <c r="Q214" s="16" t="s">
        <v>51</v>
      </c>
      <c r="R214" s="16">
        <f>ROUND(IF(O214=1,INDEX(新属性投放!$J$14:$J$33,卡牌属性!P214),INDEX(新属性投放!$J$41:$J$60,卡牌属性!P214))*INDEX($G$5:$G$42,L214)/SQRT(INDEX($I$5:$I$42,L214)),2)</f>
        <v>1421.52</v>
      </c>
      <c r="S214" s="31" t="s">
        <v>190</v>
      </c>
      <c r="T214" s="16">
        <f>ROUND(IF(O214=1,INDEX(新属性投放!$K$14:$K$33,卡牌属性!P214),INDEX(新属性投放!$K$41:$K$60,卡牌属性!P214))*INDEX($G$5:$G$42,L214),2)</f>
        <v>696.96</v>
      </c>
      <c r="U214" s="31" t="s">
        <v>191</v>
      </c>
      <c r="V214" s="16">
        <f>ROUND(IF(O214=1,INDEX(新属性投放!$L$14:$L$33,卡牌属性!P214),INDEX(新属性投放!$L$41:$L$60,卡牌属性!P214))*INDEX($G$5:$G$42,L214)*SQRT(INDEX($I$5:$I$42,L214)),2)</f>
        <v>4310.55</v>
      </c>
      <c r="W214" s="31" t="s">
        <v>189</v>
      </c>
      <c r="X214" s="16">
        <f>ROUND(IF(O214=1,INDEX(新属性投放!$D$14:$D$33,卡牌属性!P214),INDEX(新属性投放!$D$41:$D$60,卡牌属性!P214))*INDEX($G$5:$G$42,L214)/SQRT(INDEX($I$5:$I$42,L214)),2)</f>
        <v>35.54</v>
      </c>
      <c r="Y214" s="31" t="s">
        <v>190</v>
      </c>
      <c r="Z214" s="16">
        <f>ROUND(IF(O214=1,INDEX(新属性投放!$E$14:$E$33,卡牌属性!P214),INDEX(新属性投放!$E$41:$E$60,卡牌属性!P214))*INDEX($G$5:$G$42,L214),2)</f>
        <v>17.77</v>
      </c>
      <c r="AA214" s="31" t="s">
        <v>191</v>
      </c>
      <c r="AB214" s="16">
        <f>ROUND(IF(O214=1,INDEX(新属性投放!$F$14:$F$33,卡牌属性!P214),INDEX(新属性投放!$F$41:$F$60,卡牌属性!P214))*INDEX($G$5:$G$42,L214)*SQRT(INDEX($I$5:$I$42,L214)),2)</f>
        <v>106.61</v>
      </c>
      <c r="AD214" s="16">
        <f t="shared" si="83"/>
        <v>355</v>
      </c>
      <c r="AE214" s="16">
        <f t="shared" si="84"/>
        <v>177</v>
      </c>
      <c r="AF214" s="16">
        <f t="shared" si="85"/>
        <v>1066</v>
      </c>
      <c r="AH214" s="16">
        <f t="shared" ref="AH214" si="86">AD214</f>
        <v>355</v>
      </c>
      <c r="AI214" s="16">
        <f t="shared" ref="AI214" si="87">AE214</f>
        <v>177</v>
      </c>
      <c r="AJ214" s="16">
        <f t="shared" ref="AJ214" si="88">AF214</f>
        <v>1066</v>
      </c>
    </row>
    <row r="215" spans="11:36" ht="16.5" x14ac:dyDescent="0.2">
      <c r="K215" s="15">
        <v>212</v>
      </c>
      <c r="L215" s="15">
        <f t="shared" si="79"/>
        <v>11</v>
      </c>
      <c r="M215" s="16">
        <f t="shared" si="80"/>
        <v>1101011</v>
      </c>
      <c r="N215" s="31" t="s">
        <v>686</v>
      </c>
      <c r="O215" s="16">
        <f t="shared" si="81"/>
        <v>1</v>
      </c>
      <c r="P215" s="16">
        <f t="shared" si="82"/>
        <v>12</v>
      </c>
      <c r="Q215" s="16" t="s">
        <v>51</v>
      </c>
      <c r="R215" s="16">
        <f>ROUND(IF(O215=1,INDEX(新属性投放!$J$14:$J$33,卡牌属性!P215),INDEX(新属性投放!$J$41:$J$60,卡牌属性!P215))*INDEX($G$5:$G$42,L215)/SQRT(INDEX($I$5:$I$42,L215)),2)</f>
        <v>1644.04</v>
      </c>
      <c r="S215" s="31" t="s">
        <v>190</v>
      </c>
      <c r="T215" s="16">
        <f>ROUND(IF(O215=1,INDEX(新属性投放!$K$14:$K$33,卡牌属性!P215),INDEX(新属性投放!$K$41:$K$60,卡牌属性!P215))*INDEX($G$5:$G$42,L215),2)</f>
        <v>807.65</v>
      </c>
      <c r="U215" s="31" t="s">
        <v>191</v>
      </c>
      <c r="V215" s="16">
        <f>ROUND(IF(O215=1,INDEX(新属性投放!$L$14:$L$33,卡牌属性!P215),INDEX(新属性投放!$L$41:$L$60,卡牌属性!P215))*INDEX($G$5:$G$42,L215)*SQRT(INDEX($I$5:$I$42,L215)),2)</f>
        <v>4978.12</v>
      </c>
      <c r="W215" s="31" t="s">
        <v>189</v>
      </c>
      <c r="X215" s="16">
        <f>ROUND(IF(O215=1,INDEX(新属性投放!$D$14:$D$33,卡牌属性!P215),INDEX(新属性投放!$D$41:$D$60,卡牌属性!P215))*INDEX($G$5:$G$42,L215)/SQRT(INDEX($I$5:$I$42,L215)),2)</f>
        <v>41.1</v>
      </c>
      <c r="Y215" s="31" t="s">
        <v>190</v>
      </c>
      <c r="Z215" s="16">
        <f>ROUND(IF(O215=1,INDEX(新属性投放!$E$14:$E$33,卡牌属性!P215),INDEX(新属性投放!$E$41:$E$60,卡牌属性!P215))*INDEX($G$5:$G$42,L215),2)</f>
        <v>20.55</v>
      </c>
      <c r="AA215" s="31" t="s">
        <v>191</v>
      </c>
      <c r="AB215" s="16">
        <f>ROUND(IF(O215=1,INDEX(新属性投放!$F$14:$F$33,卡牌属性!P215),INDEX(新属性投放!$F$41:$F$60,卡牌属性!P215))*INDEX($G$5:$G$42,L215)*SQRT(INDEX($I$5:$I$42,L215)),2)</f>
        <v>123.3</v>
      </c>
      <c r="AD215" s="16">
        <f t="shared" si="83"/>
        <v>411</v>
      </c>
      <c r="AE215" s="16">
        <f t="shared" si="84"/>
        <v>205</v>
      </c>
      <c r="AF215" s="16">
        <f t="shared" si="85"/>
        <v>1233</v>
      </c>
      <c r="AH215" s="16">
        <f t="shared" ref="AH215:AH234" si="89">AH214+AD215</f>
        <v>766</v>
      </c>
      <c r="AI215" s="16">
        <f t="shared" ref="AI215:AI234" si="90">AI214+AE215</f>
        <v>382</v>
      </c>
      <c r="AJ215" s="16">
        <f t="shared" ref="AJ215:AJ234" si="91">AJ214+AF215</f>
        <v>2299</v>
      </c>
    </row>
    <row r="216" spans="11:36" ht="16.5" x14ac:dyDescent="0.2">
      <c r="K216" s="15">
        <v>213</v>
      </c>
      <c r="L216" s="15">
        <f t="shared" si="79"/>
        <v>11</v>
      </c>
      <c r="M216" s="16">
        <f t="shared" si="80"/>
        <v>1101011</v>
      </c>
      <c r="N216" s="31" t="s">
        <v>686</v>
      </c>
      <c r="O216" s="16">
        <f t="shared" si="81"/>
        <v>1</v>
      </c>
      <c r="P216" s="16">
        <f t="shared" si="82"/>
        <v>13</v>
      </c>
      <c r="Q216" s="16" t="s">
        <v>51</v>
      </c>
      <c r="R216" s="16">
        <f>ROUND(IF(O216=1,INDEX(新属性投放!$J$14:$J$33,卡牌属性!P216),INDEX(新属性投放!$J$41:$J$60,卡牌属性!P216))*INDEX($G$5:$G$42,L216)/SQRT(INDEX($I$5:$I$42,L216)),2)</f>
        <v>1901.3</v>
      </c>
      <c r="S216" s="31" t="s">
        <v>190</v>
      </c>
      <c r="T216" s="16">
        <f>ROUND(IF(O216=1,INDEX(新属性投放!$K$14:$K$33,卡牌属性!P216),INDEX(新属性投放!$K$41:$K$60,卡牌属性!P216))*INDEX($G$5:$G$42,L216),2)</f>
        <v>935.7</v>
      </c>
      <c r="U216" s="31" t="s">
        <v>191</v>
      </c>
      <c r="V216" s="16">
        <f>ROUND(IF(O216=1,INDEX(新属性投放!$L$14:$L$33,卡牌属性!P216),INDEX(新属性投放!$L$41:$L$60,卡牌属性!P216))*INDEX($G$5:$G$42,L216)*SQRT(INDEX($I$5:$I$42,L216)),2)</f>
        <v>5749.89</v>
      </c>
      <c r="W216" s="31" t="s">
        <v>189</v>
      </c>
      <c r="X216" s="16">
        <f>ROUND(IF(O216=1,INDEX(新属性投放!$D$14:$D$33,卡牌属性!P216),INDEX(新属性投放!$D$41:$D$60,卡牌属性!P216))*INDEX($G$5:$G$42,L216)/SQRT(INDEX($I$5:$I$42,L216)),2)</f>
        <v>47.53</v>
      </c>
      <c r="Y216" s="31" t="s">
        <v>190</v>
      </c>
      <c r="Z216" s="16">
        <f>ROUND(IF(O216=1,INDEX(新属性投放!$E$14:$E$33,卡牌属性!P216),INDEX(新属性投放!$E$41:$E$60,卡牌属性!P216))*INDEX($G$5:$G$42,L216),2)</f>
        <v>23.76</v>
      </c>
      <c r="AA216" s="31" t="s">
        <v>191</v>
      </c>
      <c r="AB216" s="16">
        <f>ROUND(IF(O216=1,INDEX(新属性投放!$F$14:$F$33,卡牌属性!P216),INDEX(新属性投放!$F$41:$F$60,卡牌属性!P216))*INDEX($G$5:$G$42,L216)*SQRT(INDEX($I$5:$I$42,L216)),2)</f>
        <v>142.59</v>
      </c>
      <c r="AD216" s="16">
        <f t="shared" si="83"/>
        <v>475</v>
      </c>
      <c r="AE216" s="16">
        <f t="shared" si="84"/>
        <v>237</v>
      </c>
      <c r="AF216" s="16">
        <f t="shared" si="85"/>
        <v>1425</v>
      </c>
      <c r="AH216" s="16">
        <f t="shared" si="89"/>
        <v>1241</v>
      </c>
      <c r="AI216" s="16">
        <f t="shared" si="90"/>
        <v>619</v>
      </c>
      <c r="AJ216" s="16">
        <f t="shared" si="91"/>
        <v>3724</v>
      </c>
    </row>
    <row r="217" spans="11:36" ht="16.5" x14ac:dyDescent="0.2">
      <c r="K217" s="15">
        <v>214</v>
      </c>
      <c r="L217" s="15">
        <f t="shared" si="79"/>
        <v>11</v>
      </c>
      <c r="M217" s="16">
        <f t="shared" si="80"/>
        <v>1101011</v>
      </c>
      <c r="N217" s="31" t="s">
        <v>686</v>
      </c>
      <c r="O217" s="16">
        <f t="shared" si="81"/>
        <v>1</v>
      </c>
      <c r="P217" s="16">
        <f t="shared" si="82"/>
        <v>14</v>
      </c>
      <c r="Q217" s="16" t="s">
        <v>51</v>
      </c>
      <c r="R217" s="16">
        <f>ROUND(IF(O217=1,INDEX(新属性投放!$J$14:$J$33,卡牌属性!P217),INDEX(新属性投放!$J$41:$J$60,卡牌属性!P217))*INDEX($G$5:$G$42,L217)/SQRT(INDEX($I$5:$I$42,L217)),2)</f>
        <v>2198.7399999999998</v>
      </c>
      <c r="S217" s="31" t="s">
        <v>190</v>
      </c>
      <c r="T217" s="16">
        <f>ROUND(IF(O217=1,INDEX(新属性投放!$K$14:$K$33,卡牌属性!P217),INDEX(新属性投放!$K$41:$K$60,卡牌属性!P217))*INDEX($G$5:$G$42,L217),2)</f>
        <v>1084.42</v>
      </c>
      <c r="U217" s="31" t="s">
        <v>191</v>
      </c>
      <c r="V217" s="16">
        <f>ROUND(IF(O217=1,INDEX(新属性投放!$L$14:$L$33,卡牌属性!P217),INDEX(新属性投放!$L$41:$L$60,卡牌属性!P217))*INDEX($G$5:$G$42,L217)*SQRT(INDEX($I$5:$I$42,L217)),2)</f>
        <v>6642.23</v>
      </c>
      <c r="W217" s="31" t="s">
        <v>189</v>
      </c>
      <c r="X217" s="16">
        <f>ROUND(IF(O217=1,INDEX(新属性投放!$D$14:$D$33,卡牌属性!P217),INDEX(新属性投放!$D$41:$D$60,卡牌属性!P217))*INDEX($G$5:$G$42,L217)/SQRT(INDEX($I$5:$I$42,L217)),2)</f>
        <v>54.97</v>
      </c>
      <c r="Y217" s="31" t="s">
        <v>190</v>
      </c>
      <c r="Z217" s="16">
        <f>ROUND(IF(O217=1,INDEX(新属性投放!$E$14:$E$33,卡牌属性!P217),INDEX(新属性投放!$E$41:$E$60,卡牌属性!P217))*INDEX($G$5:$G$42,L217),2)</f>
        <v>27.49</v>
      </c>
      <c r="AA217" s="31" t="s">
        <v>191</v>
      </c>
      <c r="AB217" s="16">
        <f>ROUND(IF(O217=1,INDEX(新属性投放!$F$14:$F$33,卡牌属性!P217),INDEX(新属性投放!$F$41:$F$60,卡牌属性!P217))*INDEX($G$5:$G$42,L217)*SQRT(INDEX($I$5:$I$42,L217)),2)</f>
        <v>164.91</v>
      </c>
      <c r="AD217" s="16">
        <f t="shared" si="83"/>
        <v>549</v>
      </c>
      <c r="AE217" s="16">
        <f t="shared" si="84"/>
        <v>274</v>
      </c>
      <c r="AF217" s="16">
        <f t="shared" si="85"/>
        <v>1649</v>
      </c>
      <c r="AH217" s="16">
        <f t="shared" si="89"/>
        <v>1790</v>
      </c>
      <c r="AI217" s="16">
        <f t="shared" si="90"/>
        <v>893</v>
      </c>
      <c r="AJ217" s="16">
        <f t="shared" si="91"/>
        <v>5373</v>
      </c>
    </row>
    <row r="218" spans="11:36" ht="16.5" x14ac:dyDescent="0.2">
      <c r="K218" s="15">
        <v>215</v>
      </c>
      <c r="L218" s="15">
        <f t="shared" si="79"/>
        <v>11</v>
      </c>
      <c r="M218" s="16">
        <f t="shared" si="80"/>
        <v>1101011</v>
      </c>
      <c r="N218" s="31" t="s">
        <v>686</v>
      </c>
      <c r="O218" s="16">
        <f t="shared" si="81"/>
        <v>1</v>
      </c>
      <c r="P218" s="16">
        <f t="shared" si="82"/>
        <v>15</v>
      </c>
      <c r="Q218" s="16" t="s">
        <v>51</v>
      </c>
      <c r="R218" s="16">
        <f>ROUND(IF(O218=1,INDEX(新属性投放!$J$14:$J$33,卡牌属性!P218),INDEX(新属性投放!$J$41:$J$60,卡牌属性!P218))*INDEX($G$5:$G$42,L218)/SQRT(INDEX($I$5:$I$42,L218)),2)</f>
        <v>2542.59</v>
      </c>
      <c r="S218" s="31" t="s">
        <v>190</v>
      </c>
      <c r="T218" s="16">
        <f>ROUND(IF(O218=1,INDEX(新属性投放!$K$14:$K$33,卡牌属性!P218),INDEX(新属性投放!$K$41:$K$60,卡牌属性!P218))*INDEX($G$5:$G$42,L218),2)</f>
        <v>1256.3499999999999</v>
      </c>
      <c r="U218" s="31" t="s">
        <v>191</v>
      </c>
      <c r="V218" s="16">
        <f>ROUND(IF(O218=1,INDEX(新属性投放!$L$14:$L$33,卡牌属性!P218),INDEX(新属性投放!$L$41:$L$60,卡牌属性!P218))*INDEX($G$5:$G$42,L218)*SQRT(INDEX($I$5:$I$42,L218)),2)</f>
        <v>7673.78</v>
      </c>
      <c r="W218" s="31" t="s">
        <v>189</v>
      </c>
      <c r="X218" s="16">
        <f>ROUND(IF(O218=1,INDEX(新属性投放!$D$14:$D$33,卡牌属性!P218),INDEX(新属性投放!$D$41:$D$60,卡牌属性!P218))*INDEX($G$5:$G$42,L218)/SQRT(INDEX($I$5:$I$42,L218)),2)</f>
        <v>63.56</v>
      </c>
      <c r="Y218" s="31" t="s">
        <v>190</v>
      </c>
      <c r="Z218" s="16">
        <f>ROUND(IF(O218=1,INDEX(新属性投放!$E$14:$E$33,卡牌属性!P218),INDEX(新属性投放!$E$41:$E$60,卡牌属性!P218))*INDEX($G$5:$G$42,L218),2)</f>
        <v>31.78</v>
      </c>
      <c r="AA218" s="31" t="s">
        <v>191</v>
      </c>
      <c r="AB218" s="16">
        <f>ROUND(IF(O218=1,INDEX(新属性投放!$F$14:$F$33,卡牌属性!P218),INDEX(新属性投放!$F$41:$F$60,卡牌属性!P218))*INDEX($G$5:$G$42,L218)*SQRT(INDEX($I$5:$I$42,L218)),2)</f>
        <v>190.68</v>
      </c>
      <c r="AD218" s="16">
        <f t="shared" si="83"/>
        <v>635</v>
      </c>
      <c r="AE218" s="16">
        <f t="shared" si="84"/>
        <v>317</v>
      </c>
      <c r="AF218" s="16">
        <f t="shared" si="85"/>
        <v>1906</v>
      </c>
      <c r="AH218" s="16">
        <f t="shared" si="89"/>
        <v>2425</v>
      </c>
      <c r="AI218" s="16">
        <f t="shared" si="90"/>
        <v>1210</v>
      </c>
      <c r="AJ218" s="16">
        <f t="shared" si="91"/>
        <v>7279</v>
      </c>
    </row>
    <row r="219" spans="11:36" ht="16.5" x14ac:dyDescent="0.2">
      <c r="K219" s="15">
        <v>216</v>
      </c>
      <c r="L219" s="15">
        <f t="shared" si="79"/>
        <v>11</v>
      </c>
      <c r="M219" s="16">
        <f t="shared" si="80"/>
        <v>1101011</v>
      </c>
      <c r="N219" s="31" t="s">
        <v>686</v>
      </c>
      <c r="O219" s="16">
        <f t="shared" si="81"/>
        <v>1</v>
      </c>
      <c r="P219" s="16">
        <f t="shared" si="82"/>
        <v>16</v>
      </c>
      <c r="Q219" s="16" t="s">
        <v>51</v>
      </c>
      <c r="R219" s="16">
        <f>ROUND(IF(O219=1,INDEX(新属性投放!$J$14:$J$33,卡牌属性!P219),INDEX(新属性投放!$J$41:$J$60,卡牌属性!P219))*INDEX($G$5:$G$42,L219)/SQRT(INDEX($I$5:$I$42,L219)),2)</f>
        <v>2939.75</v>
      </c>
      <c r="S219" s="31" t="s">
        <v>190</v>
      </c>
      <c r="T219" s="16">
        <f>ROUND(IF(O219=1,INDEX(新属性投放!$K$14:$K$33,卡牌属性!P219),INDEX(新属性投放!$K$41:$K$60,卡牌属性!P219))*INDEX($G$5:$G$42,L219),2)</f>
        <v>1455.5</v>
      </c>
      <c r="U219" s="31" t="s">
        <v>191</v>
      </c>
      <c r="V219" s="16">
        <f>ROUND(IF(O219=1,INDEX(新属性投放!$L$14:$L$33,卡牌属性!P219),INDEX(新属性投放!$L$41:$L$60,卡牌属性!P219))*INDEX($G$5:$G$42,L219)*SQRT(INDEX($I$5:$I$42,L219)),2)</f>
        <v>8865.24</v>
      </c>
      <c r="W219" s="31" t="s">
        <v>189</v>
      </c>
      <c r="X219" s="16">
        <f>ROUND(IF(O219=1,INDEX(新属性投放!$D$14:$D$33,卡牌属性!P219),INDEX(新属性投放!$D$41:$D$60,卡牌属性!P219))*INDEX($G$5:$G$42,L219)/SQRT(INDEX($I$5:$I$42,L219)),2)</f>
        <v>73.5</v>
      </c>
      <c r="Y219" s="31" t="s">
        <v>190</v>
      </c>
      <c r="Z219" s="16">
        <f>ROUND(IF(O219=1,INDEX(新属性投放!$E$14:$E$33,卡牌属性!P219),INDEX(新属性投放!$E$41:$E$60,卡牌属性!P219))*INDEX($G$5:$G$42,L219),2)</f>
        <v>36.75</v>
      </c>
      <c r="AA219" s="31" t="s">
        <v>191</v>
      </c>
      <c r="AB219" s="16">
        <f>ROUND(IF(O219=1,INDEX(新属性投放!$F$14:$F$33,卡牌属性!P219),INDEX(新属性投放!$F$41:$F$60,卡牌属性!P219))*INDEX($G$5:$G$42,L219)*SQRT(INDEX($I$5:$I$42,L219)),2)</f>
        <v>220.49</v>
      </c>
      <c r="AD219" s="16">
        <f t="shared" si="83"/>
        <v>735</v>
      </c>
      <c r="AE219" s="16">
        <f t="shared" si="84"/>
        <v>367</v>
      </c>
      <c r="AF219" s="16">
        <f t="shared" si="85"/>
        <v>2204</v>
      </c>
      <c r="AH219" s="16">
        <f t="shared" si="89"/>
        <v>3160</v>
      </c>
      <c r="AI219" s="16">
        <f t="shared" si="90"/>
        <v>1577</v>
      </c>
      <c r="AJ219" s="16">
        <f t="shared" si="91"/>
        <v>9483</v>
      </c>
    </row>
    <row r="220" spans="11:36" ht="16.5" x14ac:dyDescent="0.2">
      <c r="K220" s="15">
        <v>217</v>
      </c>
      <c r="L220" s="15">
        <f t="shared" si="79"/>
        <v>11</v>
      </c>
      <c r="M220" s="16">
        <f t="shared" si="80"/>
        <v>1101011</v>
      </c>
      <c r="N220" s="31" t="s">
        <v>686</v>
      </c>
      <c r="O220" s="16">
        <f t="shared" si="81"/>
        <v>1</v>
      </c>
      <c r="P220" s="16">
        <f t="shared" si="82"/>
        <v>17</v>
      </c>
      <c r="Q220" s="16" t="s">
        <v>51</v>
      </c>
      <c r="R220" s="16">
        <f>ROUND(IF(O220=1,INDEX(新属性投放!$J$14:$J$33,卡牌属性!P220),INDEX(新属性投放!$J$41:$J$60,卡牌属性!P220))*INDEX($G$5:$G$42,L220)/SQRT(INDEX($I$5:$I$42,L220)),2)</f>
        <v>3399.23</v>
      </c>
      <c r="S220" s="31" t="s">
        <v>190</v>
      </c>
      <c r="T220" s="16">
        <f>ROUND(IF(O220=1,INDEX(新属性投放!$K$14:$K$33,卡牌属性!P220),INDEX(新属性投放!$K$41:$K$60,卡牌属性!P220))*INDEX($G$5:$G$42,L220),2)</f>
        <v>1685.24</v>
      </c>
      <c r="U220" s="31" t="s">
        <v>191</v>
      </c>
      <c r="V220" s="16">
        <f>ROUND(IF(O220=1,INDEX(新属性投放!$L$14:$L$33,卡牌属性!P220),INDEX(新属性投放!$L$41:$L$60,卡牌属性!P220))*INDEX($G$5:$G$42,L220)*SQRT(INDEX($I$5:$I$42,L220)),2)</f>
        <v>10243.68</v>
      </c>
      <c r="W220" s="31" t="s">
        <v>189</v>
      </c>
      <c r="X220" s="16">
        <f>ROUND(IF(O220=1,INDEX(新属性投放!$D$14:$D$33,卡牌属性!P220),INDEX(新属性投放!$D$41:$D$60,卡牌属性!P220))*INDEX($G$5:$G$42,L220)/SQRT(INDEX($I$5:$I$42,L220)),2)</f>
        <v>84.99</v>
      </c>
      <c r="Y220" s="31" t="s">
        <v>190</v>
      </c>
      <c r="Z220" s="16">
        <f>ROUND(IF(O220=1,INDEX(新属性投放!$E$14:$E$33,卡牌属性!P220),INDEX(新属性投放!$E$41:$E$60,卡牌属性!P220))*INDEX($G$5:$G$42,L220),2)</f>
        <v>42.49</v>
      </c>
      <c r="AA220" s="31" t="s">
        <v>191</v>
      </c>
      <c r="AB220" s="16">
        <f>ROUND(IF(O220=1,INDEX(新属性投放!$F$14:$F$33,卡牌属性!P220),INDEX(新属性投放!$F$41:$F$60,卡牌属性!P220))*INDEX($G$5:$G$42,L220)*SQRT(INDEX($I$5:$I$42,L220)),2)</f>
        <v>254.96</v>
      </c>
      <c r="AD220" s="16">
        <f t="shared" si="83"/>
        <v>849</v>
      </c>
      <c r="AE220" s="16">
        <f t="shared" si="84"/>
        <v>424</v>
      </c>
      <c r="AF220" s="16">
        <f t="shared" si="85"/>
        <v>2549</v>
      </c>
      <c r="AH220" s="16">
        <f t="shared" si="89"/>
        <v>4009</v>
      </c>
      <c r="AI220" s="16">
        <f t="shared" si="90"/>
        <v>2001</v>
      </c>
      <c r="AJ220" s="16">
        <f t="shared" si="91"/>
        <v>12032</v>
      </c>
    </row>
    <row r="221" spans="11:36" ht="16.5" x14ac:dyDescent="0.2">
      <c r="K221" s="15">
        <v>218</v>
      </c>
      <c r="L221" s="15">
        <f t="shared" si="79"/>
        <v>11</v>
      </c>
      <c r="M221" s="16">
        <f t="shared" si="80"/>
        <v>1101011</v>
      </c>
      <c r="N221" s="31" t="s">
        <v>686</v>
      </c>
      <c r="O221" s="16">
        <f t="shared" si="81"/>
        <v>1</v>
      </c>
      <c r="P221" s="16">
        <f t="shared" si="82"/>
        <v>18</v>
      </c>
      <c r="Q221" s="16" t="s">
        <v>51</v>
      </c>
      <c r="R221" s="16">
        <f>ROUND(IF(O221=1,INDEX(新属性投放!$J$14:$J$33,卡牌属性!P221),INDEX(新属性投放!$J$41:$J$60,卡牌属性!P221))*INDEX($G$5:$G$42,L221)/SQRT(INDEX($I$5:$I$42,L221)),2)</f>
        <v>3929.95</v>
      </c>
      <c r="S221" s="31" t="s">
        <v>190</v>
      </c>
      <c r="T221" s="16">
        <f>ROUND(IF(O221=1,INDEX(新属性投放!$K$14:$K$33,卡牌属性!P221),INDEX(新属性投放!$K$41:$K$60,卡牌属性!P221))*INDEX($G$5:$G$42,L221),2)</f>
        <v>1950.6</v>
      </c>
      <c r="U221" s="31" t="s">
        <v>191</v>
      </c>
      <c r="V221" s="16">
        <f>ROUND(IF(O221=1,INDEX(新属性投放!$L$14:$L$33,卡牌属性!P221),INDEX(新属性投放!$L$41:$L$60,卡牌属性!P221))*INDEX($G$5:$G$42,L221)*SQRT(INDEX($I$5:$I$42,L221)),2)</f>
        <v>11835.86</v>
      </c>
      <c r="W221" s="31" t="s">
        <v>189</v>
      </c>
      <c r="X221" s="16">
        <f>ROUND(IF(O221=1,INDEX(新属性投放!$D$14:$D$33,卡牌属性!P221),INDEX(新属性投放!$D$41:$D$60,卡牌属性!P221))*INDEX($G$5:$G$42,L221)/SQRT(INDEX($I$5:$I$42,L221)),2)</f>
        <v>98.24</v>
      </c>
      <c r="Y221" s="31" t="s">
        <v>190</v>
      </c>
      <c r="Z221" s="16">
        <f>ROUND(IF(O221=1,INDEX(新属性投放!$E$14:$E$33,卡牌属性!P221),INDEX(新属性投放!$E$41:$E$60,卡牌属性!P221))*INDEX($G$5:$G$42,L221),2)</f>
        <v>49.12</v>
      </c>
      <c r="AA221" s="31" t="s">
        <v>191</v>
      </c>
      <c r="AB221" s="16">
        <f>ROUND(IF(O221=1,INDEX(新属性投放!$F$14:$F$33,卡牌属性!P221),INDEX(新属性投放!$F$41:$F$60,卡牌属性!P221))*INDEX($G$5:$G$42,L221)*SQRT(INDEX($I$5:$I$42,L221)),2)</f>
        <v>294.73</v>
      </c>
      <c r="AD221" s="16">
        <f t="shared" si="83"/>
        <v>982</v>
      </c>
      <c r="AE221" s="16">
        <f t="shared" si="84"/>
        <v>491</v>
      </c>
      <c r="AF221" s="16">
        <f t="shared" si="85"/>
        <v>2947</v>
      </c>
      <c r="AH221" s="16">
        <f t="shared" si="89"/>
        <v>4991</v>
      </c>
      <c r="AI221" s="16">
        <f t="shared" si="90"/>
        <v>2492</v>
      </c>
      <c r="AJ221" s="16">
        <f t="shared" si="91"/>
        <v>14979</v>
      </c>
    </row>
    <row r="222" spans="11:36" ht="16.5" x14ac:dyDescent="0.2">
      <c r="K222" s="15">
        <v>219</v>
      </c>
      <c r="L222" s="15">
        <f t="shared" si="79"/>
        <v>11</v>
      </c>
      <c r="M222" s="16">
        <f t="shared" si="80"/>
        <v>1101011</v>
      </c>
      <c r="N222" s="31" t="s">
        <v>686</v>
      </c>
      <c r="O222" s="16">
        <f t="shared" si="81"/>
        <v>1</v>
      </c>
      <c r="P222" s="16">
        <f t="shared" si="82"/>
        <v>19</v>
      </c>
      <c r="Q222" s="16" t="s">
        <v>51</v>
      </c>
      <c r="R222" s="16">
        <f>ROUND(IF(O222=1,INDEX(新属性投放!$J$14:$J$33,卡牌属性!P222),INDEX(新属性投放!$J$41:$J$60,卡牌属性!P222))*INDEX($G$5:$G$42,L222)/SQRT(INDEX($I$5:$I$42,L222)),2)</f>
        <v>4544.2299999999996</v>
      </c>
      <c r="S222" s="31" t="s">
        <v>190</v>
      </c>
      <c r="T222" s="16">
        <f>ROUND(IF(O222=1,INDEX(新属性投放!$K$14:$K$33,卡牌属性!P222),INDEX(新属性投放!$K$41:$K$60,卡牌属性!P222))*INDEX($G$5:$G$42,L222),2)</f>
        <v>2257.16</v>
      </c>
      <c r="U222" s="31" t="s">
        <v>191</v>
      </c>
      <c r="V222" s="16">
        <f>ROUND(IF(O222=1,INDEX(新属性投放!$L$14:$L$33,卡牌属性!P222),INDEX(新属性投放!$L$41:$L$60,卡牌属性!P222))*INDEX($G$5:$G$42,L222)*SQRT(INDEX($I$5:$I$42,L222)),2)</f>
        <v>13678.68</v>
      </c>
      <c r="W222" s="31" t="s">
        <v>189</v>
      </c>
      <c r="X222" s="16">
        <f>ROUND(IF(O222=1,INDEX(新属性投放!$D$14:$D$33,卡牌属性!P222),INDEX(新属性投放!$D$41:$D$60,卡牌属性!P222))*INDEX($G$5:$G$42,L222)/SQRT(INDEX($I$5:$I$42,L222)),2)</f>
        <v>113.61</v>
      </c>
      <c r="Y222" s="31" t="s">
        <v>190</v>
      </c>
      <c r="Z222" s="16">
        <f>ROUND(IF(O222=1,INDEX(新属性投放!$E$14:$E$33,卡牌属性!P222),INDEX(新属性投放!$E$41:$E$60,卡牌属性!P222))*INDEX($G$5:$G$42,L222),2)</f>
        <v>56.8</v>
      </c>
      <c r="AA222" s="31" t="s">
        <v>191</v>
      </c>
      <c r="AB222" s="16">
        <f>ROUND(IF(O222=1,INDEX(新属性投放!$F$14:$F$33,卡牌属性!P222),INDEX(新属性投放!$F$41:$F$60,卡牌属性!P222))*INDEX($G$5:$G$42,L222)*SQRT(INDEX($I$5:$I$42,L222)),2)</f>
        <v>340.83</v>
      </c>
      <c r="AD222" s="16">
        <f t="shared" si="83"/>
        <v>1136</v>
      </c>
      <c r="AE222" s="16">
        <f t="shared" si="84"/>
        <v>568</v>
      </c>
      <c r="AF222" s="16">
        <f t="shared" si="85"/>
        <v>3408</v>
      </c>
      <c r="AH222" s="16">
        <f t="shared" si="89"/>
        <v>6127</v>
      </c>
      <c r="AI222" s="16">
        <f t="shared" si="90"/>
        <v>3060</v>
      </c>
      <c r="AJ222" s="16">
        <f t="shared" si="91"/>
        <v>18387</v>
      </c>
    </row>
    <row r="223" spans="11:36" ht="16.5" x14ac:dyDescent="0.2">
      <c r="K223" s="15">
        <v>220</v>
      </c>
      <c r="L223" s="15">
        <f t="shared" si="79"/>
        <v>11</v>
      </c>
      <c r="M223" s="16">
        <f t="shared" si="80"/>
        <v>1101011</v>
      </c>
      <c r="N223" s="31" t="s">
        <v>686</v>
      </c>
      <c r="O223" s="16">
        <f t="shared" si="81"/>
        <v>1</v>
      </c>
      <c r="P223" s="16">
        <f t="shared" si="82"/>
        <v>20</v>
      </c>
      <c r="Q223" s="16" t="s">
        <v>51</v>
      </c>
      <c r="R223" s="16">
        <f>ROUND(IF(O223=1,INDEX(新属性投放!$J$14:$J$33,卡牌属性!P223),INDEX(新属性投放!$J$41:$J$60,卡牌属性!P223))*INDEX($G$5:$G$42,L223)/SQRT(INDEX($I$5:$I$42,L223)),2)</f>
        <v>5253.72</v>
      </c>
      <c r="S223" s="31" t="s">
        <v>190</v>
      </c>
      <c r="T223" s="16">
        <f>ROUND(IF(O223=1,INDEX(新属性投放!$K$14:$K$33,卡牌属性!P223),INDEX(新属性投放!$K$41:$K$60,卡牌属性!P223))*INDEX($G$5:$G$42,L223),2)</f>
        <v>2612.48</v>
      </c>
      <c r="U223" s="31" t="s">
        <v>191</v>
      </c>
      <c r="V223" s="16">
        <f>ROUND(IF(O223=1,INDEX(新属性投放!$L$14:$L$33,卡牌属性!P223),INDEX(新属性投放!$L$41:$L$60,卡牌属性!P223))*INDEX($G$5:$G$42,L223)*SQRT(INDEX($I$5:$I$42,L223)),2)</f>
        <v>15807.15</v>
      </c>
      <c r="W223" s="31" t="s">
        <v>189</v>
      </c>
      <c r="X223" s="16">
        <f>ROUND(IF(O223=1,INDEX(新属性投放!$D$14:$D$33,卡牌属性!P223),INDEX(新属性投放!$D$41:$D$60,卡牌属性!P223))*INDEX($G$5:$G$42,L223)/SQRT(INDEX($I$5:$I$42,L223)),2)</f>
        <v>131.34</v>
      </c>
      <c r="Y223" s="31" t="s">
        <v>190</v>
      </c>
      <c r="Z223" s="16">
        <f>ROUND(IF(O223=1,INDEX(新属性投放!$E$14:$E$33,卡牌属性!P223),INDEX(新属性投放!$E$41:$E$60,卡牌属性!P223))*INDEX($G$5:$G$42,L223),2)</f>
        <v>65.67</v>
      </c>
      <c r="AA223" s="31" t="s">
        <v>191</v>
      </c>
      <c r="AB223" s="16">
        <f>ROUND(IF(O223=1,INDEX(新属性投放!$F$14:$F$33,卡牌属性!P223),INDEX(新属性投放!$F$41:$F$60,卡牌属性!P223))*INDEX($G$5:$G$42,L223)*SQRT(INDEX($I$5:$I$42,L223)),2)</f>
        <v>394.02</v>
      </c>
      <c r="AD223" s="16">
        <f t="shared" si="83"/>
        <v>1313</v>
      </c>
      <c r="AE223" s="16">
        <f t="shared" si="84"/>
        <v>656</v>
      </c>
      <c r="AF223" s="16">
        <f t="shared" si="85"/>
        <v>3940</v>
      </c>
      <c r="AH223" s="16">
        <f t="shared" si="89"/>
        <v>7440</v>
      </c>
      <c r="AI223" s="16">
        <f t="shared" si="90"/>
        <v>3716</v>
      </c>
      <c r="AJ223" s="16">
        <f t="shared" si="91"/>
        <v>22327</v>
      </c>
    </row>
    <row r="224" spans="11:36" ht="16.5" x14ac:dyDescent="0.2">
      <c r="K224" s="15">
        <v>221</v>
      </c>
      <c r="L224" s="15">
        <f t="shared" si="79"/>
        <v>12</v>
      </c>
      <c r="M224" s="16">
        <f t="shared" si="80"/>
        <v>1101012</v>
      </c>
      <c r="N224" s="31" t="s">
        <v>686</v>
      </c>
      <c r="O224" s="16">
        <f t="shared" si="81"/>
        <v>1</v>
      </c>
      <c r="P224" s="16">
        <f t="shared" si="82"/>
        <v>1</v>
      </c>
      <c r="Q224" s="16" t="s">
        <v>51</v>
      </c>
      <c r="R224" s="16">
        <f>ROUND(IF(O224=1,INDEX(新属性投放!$J$14:$J$33,卡牌属性!P224),INDEX(新属性投放!$J$41:$J$60,卡牌属性!P224))*INDEX($G$5:$G$42,L224)/SQRT(INDEX($I$5:$I$42,L224)),2)</f>
        <v>20</v>
      </c>
      <c r="S224" s="31" t="s">
        <v>190</v>
      </c>
      <c r="T224" s="16">
        <f>ROUND(IF(O224=1,INDEX(新属性投放!$K$14:$K$33,卡牌属性!P224),INDEX(新属性投放!$K$41:$K$60,卡牌属性!P224))*INDEX($G$5:$G$42,L224),2)</f>
        <v>0</v>
      </c>
      <c r="U224" s="31" t="s">
        <v>191</v>
      </c>
      <c r="V224" s="16">
        <f>ROUND(IF(O224=1,INDEX(新属性投放!$L$14:$L$33,卡牌属性!P224),INDEX(新属性投放!$L$41:$L$60,卡牌属性!P224))*INDEX($G$5:$G$42,L224)*SQRT(INDEX($I$5:$I$42,L224)),2)</f>
        <v>100</v>
      </c>
      <c r="W224" s="31" t="s">
        <v>189</v>
      </c>
      <c r="X224" s="16">
        <f>ROUND(IF(O224=1,INDEX(新属性投放!$D$14:$D$33,卡牌属性!P224),INDEX(新属性投放!$D$41:$D$60,卡牌属性!P224))*INDEX($G$5:$G$42,L224)/SQRT(INDEX($I$5:$I$42,L224)),2)</f>
        <v>3</v>
      </c>
      <c r="Y224" s="31" t="s">
        <v>190</v>
      </c>
      <c r="Z224" s="16">
        <f>ROUND(IF(O224=1,INDEX(新属性投放!$E$14:$E$33,卡牌属性!P224),INDEX(新属性投放!$E$41:$E$60,卡牌属性!P224))*INDEX($G$5:$G$42,L224),2)</f>
        <v>1.5</v>
      </c>
      <c r="AA224" s="31" t="s">
        <v>191</v>
      </c>
      <c r="AB224" s="16">
        <f>ROUND(IF(O224=1,INDEX(新属性投放!$F$14:$F$33,卡牌属性!P224),INDEX(新属性投放!$F$41:$F$60,卡牌属性!P224))*INDEX($G$5:$G$42,L224)*SQRT(INDEX($I$5:$I$42,L224)),2)</f>
        <v>9</v>
      </c>
      <c r="AD224" s="16">
        <f t="shared" si="83"/>
        <v>30</v>
      </c>
      <c r="AE224" s="16">
        <f t="shared" si="84"/>
        <v>15</v>
      </c>
      <c r="AF224" s="16">
        <f t="shared" si="85"/>
        <v>90</v>
      </c>
      <c r="AH224" s="16">
        <f t="shared" si="89"/>
        <v>7470</v>
      </c>
      <c r="AI224" s="16">
        <f t="shared" si="90"/>
        <v>3731</v>
      </c>
      <c r="AJ224" s="16">
        <f t="shared" si="91"/>
        <v>22417</v>
      </c>
    </row>
    <row r="225" spans="11:36" ht="16.5" x14ac:dyDescent="0.2">
      <c r="K225" s="15">
        <v>222</v>
      </c>
      <c r="L225" s="15">
        <f t="shared" si="79"/>
        <v>12</v>
      </c>
      <c r="M225" s="16">
        <f t="shared" si="80"/>
        <v>1101012</v>
      </c>
      <c r="N225" s="31" t="s">
        <v>686</v>
      </c>
      <c r="O225" s="16">
        <f t="shared" si="81"/>
        <v>1</v>
      </c>
      <c r="P225" s="16">
        <f t="shared" si="82"/>
        <v>2</v>
      </c>
      <c r="Q225" s="16" t="s">
        <v>51</v>
      </c>
      <c r="R225" s="16">
        <f>ROUND(IF(O225=1,INDEX(新属性投放!$J$14:$J$33,卡牌属性!P225),INDEX(新属性投放!$J$41:$J$60,卡牌属性!P225))*INDEX($G$5:$G$42,L225)/SQRT(INDEX($I$5:$I$42,L225)),2)</f>
        <v>72</v>
      </c>
      <c r="S225" s="31" t="s">
        <v>190</v>
      </c>
      <c r="T225" s="16">
        <f>ROUND(IF(O225=1,INDEX(新属性投放!$K$14:$K$33,卡牌属性!P225),INDEX(新属性投放!$K$41:$K$60,卡牌属性!P225))*INDEX($G$5:$G$42,L225),2)</f>
        <v>21</v>
      </c>
      <c r="U225" s="31" t="s">
        <v>191</v>
      </c>
      <c r="V225" s="16">
        <f>ROUND(IF(O225=1,INDEX(新属性投放!$L$14:$L$33,卡牌属性!P225),INDEX(新属性投放!$L$41:$L$60,卡牌属性!P225))*INDEX($G$5:$G$42,L225)*SQRT(INDEX($I$5:$I$42,L225)),2)</f>
        <v>256</v>
      </c>
      <c r="W225" s="31" t="s">
        <v>189</v>
      </c>
      <c r="X225" s="16">
        <f>ROUND(IF(O225=1,INDEX(新属性投放!$D$14:$D$33,卡牌属性!P225),INDEX(新属性投放!$D$41:$D$60,卡牌属性!P225))*INDEX($G$5:$G$42,L225)/SQRT(INDEX($I$5:$I$42,L225)),2)</f>
        <v>4</v>
      </c>
      <c r="Y225" s="31" t="s">
        <v>190</v>
      </c>
      <c r="Z225" s="16">
        <f>ROUND(IF(O225=1,INDEX(新属性投放!$E$14:$E$33,卡牌属性!P225),INDEX(新属性投放!$E$41:$E$60,卡牌属性!P225))*INDEX($G$5:$G$42,L225),2)</f>
        <v>2</v>
      </c>
      <c r="AA225" s="31" t="s">
        <v>191</v>
      </c>
      <c r="AB225" s="16">
        <f>ROUND(IF(O225=1,INDEX(新属性投放!$F$14:$F$33,卡牌属性!P225),INDEX(新属性投放!$F$41:$F$60,卡牌属性!P225))*INDEX($G$5:$G$42,L225)*SQRT(INDEX($I$5:$I$42,L225)),2)</f>
        <v>12</v>
      </c>
      <c r="AD225" s="16">
        <f t="shared" si="83"/>
        <v>40</v>
      </c>
      <c r="AE225" s="16">
        <f t="shared" si="84"/>
        <v>20</v>
      </c>
      <c r="AF225" s="16">
        <f t="shared" si="85"/>
        <v>120</v>
      </c>
      <c r="AH225" s="16">
        <f t="shared" si="89"/>
        <v>7510</v>
      </c>
      <c r="AI225" s="16">
        <f t="shared" si="90"/>
        <v>3751</v>
      </c>
      <c r="AJ225" s="16">
        <f t="shared" si="91"/>
        <v>22537</v>
      </c>
    </row>
    <row r="226" spans="11:36" ht="16.5" x14ac:dyDescent="0.2">
      <c r="K226" s="15">
        <v>223</v>
      </c>
      <c r="L226" s="15">
        <f t="shared" si="79"/>
        <v>12</v>
      </c>
      <c r="M226" s="16">
        <f t="shared" si="80"/>
        <v>1101012</v>
      </c>
      <c r="N226" s="31" t="s">
        <v>686</v>
      </c>
      <c r="O226" s="16">
        <f t="shared" si="81"/>
        <v>1</v>
      </c>
      <c r="P226" s="16">
        <f t="shared" si="82"/>
        <v>3</v>
      </c>
      <c r="Q226" s="16" t="s">
        <v>51</v>
      </c>
      <c r="R226" s="16">
        <f>ROUND(IF(O226=1,INDEX(新属性投放!$J$14:$J$33,卡牌属性!P226),INDEX(新属性投放!$J$41:$J$60,卡牌属性!P226))*INDEX($G$5:$G$42,L226)/SQRT(INDEX($I$5:$I$42,L226)),2)</f>
        <v>147</v>
      </c>
      <c r="S226" s="31" t="s">
        <v>190</v>
      </c>
      <c r="T226" s="16">
        <f>ROUND(IF(O226=1,INDEX(新属性投放!$K$14:$K$33,卡牌属性!P226),INDEX(新属性投放!$K$41:$K$60,卡牌属性!P226))*INDEX($G$5:$G$42,L226),2)</f>
        <v>59</v>
      </c>
      <c r="U226" s="31" t="s">
        <v>191</v>
      </c>
      <c r="V226" s="16">
        <f>ROUND(IF(O226=1,INDEX(新属性投放!$L$14:$L$33,卡牌属性!P226),INDEX(新属性投放!$L$41:$L$60,卡牌属性!P226))*INDEX($G$5:$G$42,L226)*SQRT(INDEX($I$5:$I$42,L226)),2)</f>
        <v>481</v>
      </c>
      <c r="W226" s="31" t="s">
        <v>189</v>
      </c>
      <c r="X226" s="16">
        <f>ROUND(IF(O226=1,INDEX(新属性投放!$D$14:$D$33,卡牌属性!P226),INDEX(新属性投放!$D$41:$D$60,卡牌属性!P226))*INDEX($G$5:$G$42,L226)/SQRT(INDEX($I$5:$I$42,L226)),2)</f>
        <v>6.03</v>
      </c>
      <c r="Y226" s="31" t="s">
        <v>190</v>
      </c>
      <c r="Z226" s="16">
        <f>ROUND(IF(O226=1,INDEX(新属性投放!$E$14:$E$33,卡牌属性!P226),INDEX(新属性投放!$E$41:$E$60,卡牌属性!P226))*INDEX($G$5:$G$42,L226),2)</f>
        <v>3.02</v>
      </c>
      <c r="AA226" s="31" t="s">
        <v>191</v>
      </c>
      <c r="AB226" s="16">
        <f>ROUND(IF(O226=1,INDEX(新属性投放!$F$14:$F$33,卡牌属性!P226),INDEX(新属性投放!$F$41:$F$60,卡牌属性!P226))*INDEX($G$5:$G$42,L226)*SQRT(INDEX($I$5:$I$42,L226)),2)</f>
        <v>18.09</v>
      </c>
      <c r="AD226" s="16">
        <f t="shared" si="83"/>
        <v>60</v>
      </c>
      <c r="AE226" s="16">
        <f t="shared" si="84"/>
        <v>30</v>
      </c>
      <c r="AF226" s="16">
        <f t="shared" si="85"/>
        <v>180</v>
      </c>
      <c r="AH226" s="16">
        <f t="shared" si="89"/>
        <v>7570</v>
      </c>
      <c r="AI226" s="16">
        <f t="shared" si="90"/>
        <v>3781</v>
      </c>
      <c r="AJ226" s="16">
        <f t="shared" si="91"/>
        <v>22717</v>
      </c>
    </row>
    <row r="227" spans="11:36" ht="16.5" x14ac:dyDescent="0.2">
      <c r="K227" s="15">
        <v>224</v>
      </c>
      <c r="L227" s="15">
        <f t="shared" si="79"/>
        <v>12</v>
      </c>
      <c r="M227" s="16">
        <f t="shared" si="80"/>
        <v>1101012</v>
      </c>
      <c r="N227" s="31" t="s">
        <v>686</v>
      </c>
      <c r="O227" s="16">
        <f t="shared" si="81"/>
        <v>1</v>
      </c>
      <c r="P227" s="16">
        <f t="shared" si="82"/>
        <v>4</v>
      </c>
      <c r="Q227" s="16" t="s">
        <v>51</v>
      </c>
      <c r="R227" s="16">
        <f>ROUND(IF(O227=1,INDEX(新属性投放!$J$14:$J$33,卡牌属性!P227),INDEX(新属性投放!$J$41:$J$60,卡牌属性!P227))*INDEX($G$5:$G$42,L227)/SQRT(INDEX($I$5:$I$42,L227)),2)</f>
        <v>222.3</v>
      </c>
      <c r="S227" s="31" t="s">
        <v>190</v>
      </c>
      <c r="T227" s="16">
        <f>ROUND(IF(O227=1,INDEX(新属性投放!$K$14:$K$33,卡牌属性!P227),INDEX(新属性投放!$K$41:$K$60,卡牌属性!P227))*INDEX($G$5:$G$42,L227),2)</f>
        <v>97.15</v>
      </c>
      <c r="U227" s="31" t="s">
        <v>191</v>
      </c>
      <c r="V227" s="16">
        <f>ROUND(IF(O227=1,INDEX(新属性投放!$L$14:$L$33,卡牌属性!P227),INDEX(新属性投放!$L$41:$L$60,卡牌属性!P227))*INDEX($G$5:$G$42,L227)*SQRT(INDEX($I$5:$I$42,L227)),2)</f>
        <v>706.9</v>
      </c>
      <c r="W227" s="31" t="s">
        <v>189</v>
      </c>
      <c r="X227" s="16">
        <f>ROUND(IF(O227=1,INDEX(新属性投放!$D$14:$D$33,卡牌属性!P227),INDEX(新属性投放!$D$41:$D$60,卡牌属性!P227))*INDEX($G$5:$G$42,L227)/SQRT(INDEX($I$5:$I$42,L227)),2)</f>
        <v>8</v>
      </c>
      <c r="Y227" s="31" t="s">
        <v>190</v>
      </c>
      <c r="Z227" s="16">
        <f>ROUND(IF(O227=1,INDEX(新属性投放!$E$14:$E$33,卡牌属性!P227),INDEX(新属性投放!$E$41:$E$60,卡牌属性!P227))*INDEX($G$5:$G$42,L227),2)</f>
        <v>4</v>
      </c>
      <c r="AA227" s="31" t="s">
        <v>191</v>
      </c>
      <c r="AB227" s="16">
        <f>ROUND(IF(O227=1,INDEX(新属性投放!$F$14:$F$33,卡牌属性!P227),INDEX(新属性投放!$F$41:$F$60,卡牌属性!P227))*INDEX($G$5:$G$42,L227)*SQRT(INDEX($I$5:$I$42,L227)),2)</f>
        <v>24</v>
      </c>
      <c r="AD227" s="16">
        <f t="shared" si="83"/>
        <v>80</v>
      </c>
      <c r="AE227" s="16">
        <f t="shared" si="84"/>
        <v>40</v>
      </c>
      <c r="AF227" s="16">
        <f t="shared" si="85"/>
        <v>240</v>
      </c>
      <c r="AH227" s="16">
        <f t="shared" si="89"/>
        <v>7650</v>
      </c>
      <c r="AI227" s="16">
        <f t="shared" si="90"/>
        <v>3821</v>
      </c>
      <c r="AJ227" s="16">
        <f t="shared" si="91"/>
        <v>22957</v>
      </c>
    </row>
    <row r="228" spans="11:36" ht="16.5" x14ac:dyDescent="0.2">
      <c r="K228" s="15">
        <v>225</v>
      </c>
      <c r="L228" s="15">
        <f t="shared" si="79"/>
        <v>12</v>
      </c>
      <c r="M228" s="16">
        <f t="shared" si="80"/>
        <v>1101012</v>
      </c>
      <c r="N228" s="31" t="s">
        <v>686</v>
      </c>
      <c r="O228" s="16">
        <f t="shared" si="81"/>
        <v>1</v>
      </c>
      <c r="P228" s="16">
        <f t="shared" si="82"/>
        <v>5</v>
      </c>
      <c r="Q228" s="16" t="s">
        <v>51</v>
      </c>
      <c r="R228" s="16">
        <f>ROUND(IF(O228=1,INDEX(新属性投放!$J$14:$J$33,卡牌属性!P228),INDEX(新属性投放!$J$41:$J$60,卡牌属性!P228))*INDEX($G$5:$G$42,L228)/SQRT(INDEX($I$5:$I$42,L228)),2)</f>
        <v>322.3</v>
      </c>
      <c r="S228" s="31" t="s">
        <v>190</v>
      </c>
      <c r="T228" s="16">
        <f>ROUND(IF(O228=1,INDEX(新属性投放!$K$14:$K$33,卡牌属性!P228),INDEX(新属性投放!$K$41:$K$60,卡牌属性!P228))*INDEX($G$5:$G$42,L228),2)</f>
        <v>147.15</v>
      </c>
      <c r="U228" s="31" t="s">
        <v>191</v>
      </c>
      <c r="V228" s="16">
        <f>ROUND(IF(O228=1,INDEX(新属性投放!$L$14:$L$33,卡牌属性!P228),INDEX(新属性投放!$L$41:$L$60,卡牌属性!P228))*INDEX($G$5:$G$42,L228)*SQRT(INDEX($I$5:$I$42,L228)),2)</f>
        <v>1006.9</v>
      </c>
      <c r="W228" s="31" t="s">
        <v>189</v>
      </c>
      <c r="X228" s="16">
        <f>ROUND(IF(O228=1,INDEX(新属性投放!$D$14:$D$33,卡牌属性!P228),INDEX(新属性投放!$D$41:$D$60,卡牌属性!P228))*INDEX($G$5:$G$42,L228)/SQRT(INDEX($I$5:$I$42,L228)),2)</f>
        <v>10.02</v>
      </c>
      <c r="Y228" s="31" t="s">
        <v>190</v>
      </c>
      <c r="Z228" s="16">
        <f>ROUND(IF(O228=1,INDEX(新属性投放!$E$14:$E$33,卡牌属性!P228),INDEX(新属性投放!$E$41:$E$60,卡牌属性!P228))*INDEX($G$5:$G$42,L228),2)</f>
        <v>5.01</v>
      </c>
      <c r="AA228" s="31" t="s">
        <v>191</v>
      </c>
      <c r="AB228" s="16">
        <f>ROUND(IF(O228=1,INDEX(新属性投放!$F$14:$F$33,卡牌属性!P228),INDEX(新属性投放!$F$41:$F$60,卡牌属性!P228))*INDEX($G$5:$G$42,L228)*SQRT(INDEX($I$5:$I$42,L228)),2)</f>
        <v>30.06</v>
      </c>
      <c r="AD228" s="16">
        <f t="shared" si="83"/>
        <v>100</v>
      </c>
      <c r="AE228" s="16">
        <f t="shared" si="84"/>
        <v>50</v>
      </c>
      <c r="AF228" s="16">
        <f t="shared" si="85"/>
        <v>300</v>
      </c>
      <c r="AH228" s="16">
        <f t="shared" si="89"/>
        <v>7750</v>
      </c>
      <c r="AI228" s="16">
        <f t="shared" si="90"/>
        <v>3871</v>
      </c>
      <c r="AJ228" s="16">
        <f t="shared" si="91"/>
        <v>23257</v>
      </c>
    </row>
    <row r="229" spans="11:36" ht="16.5" x14ac:dyDescent="0.2">
      <c r="K229" s="15">
        <v>226</v>
      </c>
      <c r="L229" s="15">
        <f t="shared" si="79"/>
        <v>12</v>
      </c>
      <c r="M229" s="16">
        <f t="shared" si="80"/>
        <v>1101012</v>
      </c>
      <c r="N229" s="31" t="s">
        <v>686</v>
      </c>
      <c r="O229" s="16">
        <f t="shared" si="81"/>
        <v>1</v>
      </c>
      <c r="P229" s="16">
        <f t="shared" si="82"/>
        <v>6</v>
      </c>
      <c r="Q229" s="16" t="s">
        <v>51</v>
      </c>
      <c r="R229" s="16">
        <f>ROUND(IF(O229=1,INDEX(新属性投放!$J$14:$J$33,卡牌属性!P229),INDEX(新属性投放!$J$41:$J$60,卡牌属性!P229))*INDEX($G$5:$G$42,L229)/SQRT(INDEX($I$5:$I$42,L229)),2)</f>
        <v>447.5</v>
      </c>
      <c r="S229" s="31" t="s">
        <v>190</v>
      </c>
      <c r="T229" s="16">
        <f>ROUND(IF(O229=1,INDEX(新属性投放!$K$14:$K$33,卡牌属性!P229),INDEX(新属性投放!$K$41:$K$60,卡牌属性!P229))*INDEX($G$5:$G$42,L229),2)</f>
        <v>210.25</v>
      </c>
      <c r="U229" s="31" t="s">
        <v>191</v>
      </c>
      <c r="V229" s="16">
        <f>ROUND(IF(O229=1,INDEX(新属性投放!$L$14:$L$33,卡牌属性!P229),INDEX(新属性投放!$L$41:$L$60,卡牌属性!P229))*INDEX($G$5:$G$42,L229)*SQRT(INDEX($I$5:$I$42,L229)),2)</f>
        <v>1382.5</v>
      </c>
      <c r="W229" s="31" t="s">
        <v>189</v>
      </c>
      <c r="X229" s="16">
        <f>ROUND(IF(O229=1,INDEX(新属性投放!$D$14:$D$33,卡牌属性!P229),INDEX(新属性投放!$D$41:$D$60,卡牌属性!P229))*INDEX($G$5:$G$42,L229)/SQRT(INDEX($I$5:$I$42,L229)),2)</f>
        <v>12.53</v>
      </c>
      <c r="Y229" s="31" t="s">
        <v>190</v>
      </c>
      <c r="Z229" s="16">
        <f>ROUND(IF(O229=1,INDEX(新属性投放!$E$14:$E$33,卡牌属性!P229),INDEX(新属性投放!$E$41:$E$60,卡牌属性!P229))*INDEX($G$5:$G$42,L229),2)</f>
        <v>6.27</v>
      </c>
      <c r="AA229" s="31" t="s">
        <v>191</v>
      </c>
      <c r="AB229" s="16">
        <f>ROUND(IF(O229=1,INDEX(新属性投放!$F$14:$F$33,卡牌属性!P229),INDEX(新属性投放!$F$41:$F$60,卡牌属性!P229))*INDEX($G$5:$G$42,L229)*SQRT(INDEX($I$5:$I$42,L229)),2)</f>
        <v>37.590000000000003</v>
      </c>
      <c r="AD229" s="16">
        <f t="shared" si="83"/>
        <v>125</v>
      </c>
      <c r="AE229" s="16">
        <f t="shared" si="84"/>
        <v>62</v>
      </c>
      <c r="AF229" s="16">
        <f t="shared" si="85"/>
        <v>375</v>
      </c>
      <c r="AH229" s="16">
        <f t="shared" si="89"/>
        <v>7875</v>
      </c>
      <c r="AI229" s="16">
        <f t="shared" si="90"/>
        <v>3933</v>
      </c>
      <c r="AJ229" s="16">
        <f t="shared" si="91"/>
        <v>23632</v>
      </c>
    </row>
    <row r="230" spans="11:36" ht="16.5" x14ac:dyDescent="0.2">
      <c r="K230" s="15">
        <v>227</v>
      </c>
      <c r="L230" s="15">
        <f t="shared" si="79"/>
        <v>12</v>
      </c>
      <c r="M230" s="16">
        <f t="shared" si="80"/>
        <v>1101012</v>
      </c>
      <c r="N230" s="31" t="s">
        <v>686</v>
      </c>
      <c r="O230" s="16">
        <f t="shared" si="81"/>
        <v>1</v>
      </c>
      <c r="P230" s="16">
        <f t="shared" si="82"/>
        <v>7</v>
      </c>
      <c r="Q230" s="16" t="s">
        <v>51</v>
      </c>
      <c r="R230" s="16">
        <f>ROUND(IF(O230=1,INDEX(新属性投放!$J$14:$J$33,卡牌属性!P230),INDEX(新属性投放!$J$41:$J$60,卡牌属性!P230))*INDEX($G$5:$G$42,L230)/SQRT(INDEX($I$5:$I$42,L230)),2)</f>
        <v>603.79999999999995</v>
      </c>
      <c r="S230" s="31" t="s">
        <v>190</v>
      </c>
      <c r="T230" s="16">
        <f>ROUND(IF(O230=1,INDEX(新属性投放!$K$14:$K$33,卡牌属性!P230),INDEX(新属性投放!$K$41:$K$60,卡牌属性!P230))*INDEX($G$5:$G$42,L230),2)</f>
        <v>288.89999999999998</v>
      </c>
      <c r="U230" s="31" t="s">
        <v>191</v>
      </c>
      <c r="V230" s="16">
        <f>ROUND(IF(O230=1,INDEX(新属性投放!$L$14:$L$33,卡牌属性!P230),INDEX(新属性投放!$L$41:$L$60,卡牌属性!P230))*INDEX($G$5:$G$42,L230)*SQRT(INDEX($I$5:$I$42,L230)),2)</f>
        <v>1851.4</v>
      </c>
      <c r="W230" s="31" t="s">
        <v>189</v>
      </c>
      <c r="X230" s="16">
        <f>ROUND(IF(O230=1,INDEX(新属性投放!$D$14:$D$33,卡牌属性!P230),INDEX(新属性投放!$D$41:$D$60,卡牌属性!P230))*INDEX($G$5:$G$42,L230)/SQRT(INDEX($I$5:$I$42,L230)),2)</f>
        <v>15.7</v>
      </c>
      <c r="Y230" s="31" t="s">
        <v>190</v>
      </c>
      <c r="Z230" s="16">
        <f>ROUND(IF(O230=1,INDEX(新属性投放!$E$14:$E$33,卡牌属性!P230),INDEX(新属性投放!$E$41:$E$60,卡牌属性!P230))*INDEX($G$5:$G$42,L230),2)</f>
        <v>7.85</v>
      </c>
      <c r="AA230" s="31" t="s">
        <v>191</v>
      </c>
      <c r="AB230" s="16">
        <f>ROUND(IF(O230=1,INDEX(新属性投放!$F$14:$F$33,卡牌属性!P230),INDEX(新属性投放!$F$41:$F$60,卡牌属性!P230))*INDEX($G$5:$G$42,L230)*SQRT(INDEX($I$5:$I$42,L230)),2)</f>
        <v>47.1</v>
      </c>
      <c r="AD230" s="16">
        <f t="shared" si="83"/>
        <v>157</v>
      </c>
      <c r="AE230" s="16">
        <f t="shared" si="84"/>
        <v>78</v>
      </c>
      <c r="AF230" s="16">
        <f t="shared" si="85"/>
        <v>471</v>
      </c>
      <c r="AH230" s="16">
        <f t="shared" si="89"/>
        <v>8032</v>
      </c>
      <c r="AI230" s="16">
        <f t="shared" si="90"/>
        <v>4011</v>
      </c>
      <c r="AJ230" s="16">
        <f t="shared" si="91"/>
        <v>24103</v>
      </c>
    </row>
    <row r="231" spans="11:36" ht="16.5" x14ac:dyDescent="0.2">
      <c r="K231" s="15">
        <v>228</v>
      </c>
      <c r="L231" s="15">
        <f t="shared" si="79"/>
        <v>12</v>
      </c>
      <c r="M231" s="16">
        <f t="shared" si="80"/>
        <v>1101012</v>
      </c>
      <c r="N231" s="31" t="s">
        <v>686</v>
      </c>
      <c r="O231" s="16">
        <f t="shared" si="81"/>
        <v>1</v>
      </c>
      <c r="P231" s="16">
        <f t="shared" si="82"/>
        <v>8</v>
      </c>
      <c r="Q231" s="16" t="s">
        <v>51</v>
      </c>
      <c r="R231" s="16">
        <f>ROUND(IF(O231=1,INDEX(新属性投放!$J$14:$J$33,卡牌属性!P231),INDEX(新属性投放!$J$41:$J$60,卡牌属性!P231))*INDEX($G$5:$G$42,L231)/SQRT(INDEX($I$5:$I$42,L231)),2)</f>
        <v>799.8</v>
      </c>
      <c r="S231" s="31" t="s">
        <v>190</v>
      </c>
      <c r="T231" s="16">
        <f>ROUND(IF(O231=1,INDEX(新属性投放!$K$14:$K$33,卡牌属性!P231),INDEX(新属性投放!$K$41:$K$60,卡牌属性!P231))*INDEX($G$5:$G$42,L231),2)</f>
        <v>387.4</v>
      </c>
      <c r="U231" s="31" t="s">
        <v>191</v>
      </c>
      <c r="V231" s="16">
        <f>ROUND(IF(O231=1,INDEX(新属性投放!$L$14:$L$33,卡牌属性!P231),INDEX(新属性投放!$L$41:$L$60,卡牌属性!P231))*INDEX($G$5:$G$42,L231)*SQRT(INDEX($I$5:$I$42,L231)),2)</f>
        <v>2439.4</v>
      </c>
      <c r="W231" s="31" t="s">
        <v>189</v>
      </c>
      <c r="X231" s="16">
        <f>ROUND(IF(O231=1,INDEX(新属性投放!$D$14:$D$33,卡牌属性!P231),INDEX(新属性投放!$D$41:$D$60,卡牌属性!P231))*INDEX($G$5:$G$42,L231)/SQRT(INDEX($I$5:$I$42,L231)),2)</f>
        <v>20</v>
      </c>
      <c r="Y231" s="31" t="s">
        <v>190</v>
      </c>
      <c r="Z231" s="16">
        <f>ROUND(IF(O231=1,INDEX(新属性投放!$E$14:$E$33,卡牌属性!P231),INDEX(新属性投放!$E$41:$E$60,卡牌属性!P231))*INDEX($G$5:$G$42,L231),2)</f>
        <v>10</v>
      </c>
      <c r="AA231" s="31" t="s">
        <v>191</v>
      </c>
      <c r="AB231" s="16">
        <f>ROUND(IF(O231=1,INDEX(新属性投放!$F$14:$F$33,卡牌属性!P231),INDEX(新属性投放!$F$41:$F$60,卡牌属性!P231))*INDEX($G$5:$G$42,L231)*SQRT(INDEX($I$5:$I$42,L231)),2)</f>
        <v>60</v>
      </c>
      <c r="AD231" s="16">
        <f t="shared" si="83"/>
        <v>200</v>
      </c>
      <c r="AE231" s="16">
        <f t="shared" si="84"/>
        <v>100</v>
      </c>
      <c r="AF231" s="16">
        <f t="shared" si="85"/>
        <v>600</v>
      </c>
      <c r="AH231" s="16">
        <f t="shared" si="89"/>
        <v>8232</v>
      </c>
      <c r="AI231" s="16">
        <f t="shared" si="90"/>
        <v>4111</v>
      </c>
      <c r="AJ231" s="16">
        <f t="shared" si="91"/>
        <v>24703</v>
      </c>
    </row>
    <row r="232" spans="11:36" ht="16.5" x14ac:dyDescent="0.2">
      <c r="K232" s="15">
        <v>229</v>
      </c>
      <c r="L232" s="15">
        <f t="shared" si="79"/>
        <v>12</v>
      </c>
      <c r="M232" s="16">
        <f t="shared" si="80"/>
        <v>1101012</v>
      </c>
      <c r="N232" s="31" t="s">
        <v>686</v>
      </c>
      <c r="O232" s="16">
        <f t="shared" si="81"/>
        <v>1</v>
      </c>
      <c r="P232" s="16">
        <f t="shared" si="82"/>
        <v>9</v>
      </c>
      <c r="Q232" s="16" t="s">
        <v>51</v>
      </c>
      <c r="R232" s="16">
        <f>ROUND(IF(O232=1,INDEX(新属性投放!$J$14:$J$33,卡牌属性!P232),INDEX(新属性投放!$J$41:$J$60,卡牌属性!P232))*INDEX($G$5:$G$42,L232)/SQRT(INDEX($I$5:$I$42,L232)),2)</f>
        <v>924.8</v>
      </c>
      <c r="S232" s="31" t="s">
        <v>190</v>
      </c>
      <c r="T232" s="16">
        <f>ROUND(IF(O232=1,INDEX(新属性投放!$K$14:$K$33,卡牌属性!P232),INDEX(新属性投放!$K$41:$K$60,卡牌属性!P232))*INDEX($G$5:$G$42,L232),2)</f>
        <v>450.4</v>
      </c>
      <c r="U232" s="31" t="s">
        <v>191</v>
      </c>
      <c r="V232" s="16">
        <f>ROUND(IF(O232=1,INDEX(新属性投放!$L$14:$L$33,卡牌属性!P232),INDEX(新属性投放!$L$41:$L$60,卡牌属性!P232))*INDEX($G$5:$G$42,L232)*SQRT(INDEX($I$5:$I$42,L232)),2)</f>
        <v>2814.4</v>
      </c>
      <c r="W232" s="31" t="s">
        <v>189</v>
      </c>
      <c r="X232" s="16">
        <f>ROUND(IF(O232=1,INDEX(新属性投放!$D$14:$D$33,卡牌属性!P232),INDEX(新属性投放!$D$41:$D$60,卡牌属性!P232))*INDEX($G$5:$G$42,L232)/SQRT(INDEX($I$5:$I$42,L232)),2)</f>
        <v>23.12</v>
      </c>
      <c r="Y232" s="31" t="s">
        <v>190</v>
      </c>
      <c r="Z232" s="16">
        <f>ROUND(IF(O232=1,INDEX(新属性投放!$E$14:$E$33,卡牌属性!P232),INDEX(新属性投放!$E$41:$E$60,卡牌属性!P232))*INDEX($G$5:$G$42,L232),2)</f>
        <v>11.56</v>
      </c>
      <c r="AA232" s="31" t="s">
        <v>191</v>
      </c>
      <c r="AB232" s="16">
        <f>ROUND(IF(O232=1,INDEX(新属性投放!$F$14:$F$33,卡牌属性!P232),INDEX(新属性投放!$F$41:$F$60,卡牌属性!P232))*INDEX($G$5:$G$42,L232)*SQRT(INDEX($I$5:$I$42,L232)),2)</f>
        <v>69.36</v>
      </c>
      <c r="AD232" s="16">
        <f t="shared" si="83"/>
        <v>231</v>
      </c>
      <c r="AE232" s="16">
        <f t="shared" si="84"/>
        <v>115</v>
      </c>
      <c r="AF232" s="16">
        <f t="shared" si="85"/>
        <v>693</v>
      </c>
      <c r="AH232" s="16">
        <f t="shared" si="89"/>
        <v>8463</v>
      </c>
      <c r="AI232" s="16">
        <f t="shared" si="90"/>
        <v>4226</v>
      </c>
      <c r="AJ232" s="16">
        <f t="shared" si="91"/>
        <v>25396</v>
      </c>
    </row>
    <row r="233" spans="11:36" ht="16.5" x14ac:dyDescent="0.2">
      <c r="K233" s="15">
        <v>230</v>
      </c>
      <c r="L233" s="15">
        <f t="shared" si="79"/>
        <v>12</v>
      </c>
      <c r="M233" s="16">
        <f t="shared" si="80"/>
        <v>1101012</v>
      </c>
      <c r="N233" s="31" t="s">
        <v>686</v>
      </c>
      <c r="O233" s="16">
        <f t="shared" si="81"/>
        <v>1</v>
      </c>
      <c r="P233" s="16">
        <f t="shared" si="82"/>
        <v>10</v>
      </c>
      <c r="Q233" s="16" t="s">
        <v>51</v>
      </c>
      <c r="R233" s="16">
        <f>ROUND(IF(O233=1,INDEX(新属性投放!$J$14:$J$33,卡牌属性!P233),INDEX(新属性投放!$J$41:$J$60,卡牌属性!P233))*INDEX($G$5:$G$42,L233)/SQRT(INDEX($I$5:$I$42,L233)),2)</f>
        <v>1069.4000000000001</v>
      </c>
      <c r="S233" s="31" t="s">
        <v>190</v>
      </c>
      <c r="T233" s="16">
        <f>ROUND(IF(O233=1,INDEX(新属性投放!$K$14:$K$33,卡牌属性!P233),INDEX(新属性投放!$K$41:$K$60,卡牌属性!P233))*INDEX($G$5:$G$42,L233),2)</f>
        <v>522.20000000000005</v>
      </c>
      <c r="U233" s="31" t="s">
        <v>191</v>
      </c>
      <c r="V233" s="16">
        <f>ROUND(IF(O233=1,INDEX(新属性投放!$L$14:$L$33,卡牌属性!P233),INDEX(新属性投放!$L$41:$L$60,卡牌属性!P233))*INDEX($G$5:$G$42,L233)*SQRT(INDEX($I$5:$I$42,L233)),2)</f>
        <v>3248.2</v>
      </c>
      <c r="W233" s="31" t="s">
        <v>189</v>
      </c>
      <c r="X233" s="16">
        <f>ROUND(IF(O233=1,INDEX(新属性投放!$D$14:$D$33,卡牌属性!P233),INDEX(新属性投放!$D$41:$D$60,卡牌属性!P233))*INDEX($G$5:$G$42,L233)/SQRT(INDEX($I$5:$I$42,L233)),2)</f>
        <v>26.74</v>
      </c>
      <c r="Y233" s="31" t="s">
        <v>190</v>
      </c>
      <c r="Z233" s="16">
        <f>ROUND(IF(O233=1,INDEX(新属性投放!$E$14:$E$33,卡牌属性!P233),INDEX(新属性投放!$E$41:$E$60,卡牌属性!P233))*INDEX($G$5:$G$42,L233),2)</f>
        <v>13.37</v>
      </c>
      <c r="AA233" s="31" t="s">
        <v>191</v>
      </c>
      <c r="AB233" s="16">
        <f>ROUND(IF(O233=1,INDEX(新属性投放!$F$14:$F$33,卡牌属性!P233),INDEX(新属性投放!$F$41:$F$60,卡牌属性!P233))*INDEX($G$5:$G$42,L233)*SQRT(INDEX($I$5:$I$42,L233)),2)</f>
        <v>80.22</v>
      </c>
      <c r="AD233" s="16">
        <f t="shared" si="83"/>
        <v>267</v>
      </c>
      <c r="AE233" s="16">
        <f t="shared" si="84"/>
        <v>133</v>
      </c>
      <c r="AF233" s="16">
        <f t="shared" si="85"/>
        <v>802</v>
      </c>
      <c r="AH233" s="16">
        <f t="shared" si="89"/>
        <v>8730</v>
      </c>
      <c r="AI233" s="16">
        <f t="shared" si="90"/>
        <v>4359</v>
      </c>
      <c r="AJ233" s="16">
        <f t="shared" si="91"/>
        <v>26198</v>
      </c>
    </row>
    <row r="234" spans="11:36" ht="16.5" x14ac:dyDescent="0.2">
      <c r="K234" s="15">
        <v>231</v>
      </c>
      <c r="L234" s="15">
        <f t="shared" si="79"/>
        <v>12</v>
      </c>
      <c r="M234" s="16">
        <f t="shared" si="80"/>
        <v>1101012</v>
      </c>
      <c r="N234" s="31" t="s">
        <v>686</v>
      </c>
      <c r="O234" s="16">
        <f t="shared" si="81"/>
        <v>1</v>
      </c>
      <c r="P234" s="16">
        <f t="shared" si="82"/>
        <v>11</v>
      </c>
      <c r="Q234" s="16" t="s">
        <v>51</v>
      </c>
      <c r="R234" s="16">
        <f>ROUND(IF(O234=1,INDEX(新属性投放!$J$14:$J$33,卡牌属性!P234),INDEX(新属性投放!$J$41:$J$60,卡牌属性!P234))*INDEX($G$5:$G$42,L234)/SQRT(INDEX($I$5:$I$42,L234)),2)</f>
        <v>1236.0999999999999</v>
      </c>
      <c r="S234" s="31" t="s">
        <v>190</v>
      </c>
      <c r="T234" s="16">
        <f>ROUND(IF(O234=1,INDEX(新属性投放!$K$14:$K$33,卡牌属性!P234),INDEX(新属性投放!$K$41:$K$60,卡牌属性!P234))*INDEX($G$5:$G$42,L234),2)</f>
        <v>606.04999999999995</v>
      </c>
      <c r="U234" s="31" t="s">
        <v>191</v>
      </c>
      <c r="V234" s="16">
        <f>ROUND(IF(O234=1,INDEX(新属性投放!$L$14:$L$33,卡牌属性!P234),INDEX(新属性投放!$L$41:$L$60,卡牌属性!P234))*INDEX($G$5:$G$42,L234)*SQRT(INDEX($I$5:$I$42,L234)),2)</f>
        <v>3748.3</v>
      </c>
      <c r="W234" s="31" t="s">
        <v>189</v>
      </c>
      <c r="X234" s="16">
        <f>ROUND(IF(O234=1,INDEX(新属性投放!$D$14:$D$33,卡牌属性!P234),INDEX(新属性投放!$D$41:$D$60,卡牌属性!P234))*INDEX($G$5:$G$42,L234)/SQRT(INDEX($I$5:$I$42,L234)),2)</f>
        <v>30.9</v>
      </c>
      <c r="Y234" s="31" t="s">
        <v>190</v>
      </c>
      <c r="Z234" s="16">
        <f>ROUND(IF(O234=1,INDEX(新属性投放!$E$14:$E$33,卡牌属性!P234),INDEX(新属性投放!$E$41:$E$60,卡牌属性!P234))*INDEX($G$5:$G$42,L234),2)</f>
        <v>15.45</v>
      </c>
      <c r="AA234" s="31" t="s">
        <v>191</v>
      </c>
      <c r="AB234" s="16">
        <f>ROUND(IF(O234=1,INDEX(新属性投放!$F$14:$F$33,卡牌属性!P234),INDEX(新属性投放!$F$41:$F$60,卡牌属性!P234))*INDEX($G$5:$G$42,L234)*SQRT(INDEX($I$5:$I$42,L234)),2)</f>
        <v>92.7</v>
      </c>
      <c r="AD234" s="16">
        <f t="shared" si="83"/>
        <v>309</v>
      </c>
      <c r="AE234" s="16">
        <f t="shared" si="84"/>
        <v>154</v>
      </c>
      <c r="AF234" s="16">
        <f t="shared" si="85"/>
        <v>927</v>
      </c>
      <c r="AH234" s="16">
        <f t="shared" si="89"/>
        <v>9039</v>
      </c>
      <c r="AI234" s="16">
        <f t="shared" si="90"/>
        <v>4513</v>
      </c>
      <c r="AJ234" s="16">
        <f t="shared" si="91"/>
        <v>27125</v>
      </c>
    </row>
    <row r="235" spans="11:36" ht="16.5" x14ac:dyDescent="0.2">
      <c r="K235" s="15">
        <v>232</v>
      </c>
      <c r="L235" s="15">
        <f t="shared" si="79"/>
        <v>12</v>
      </c>
      <c r="M235" s="16">
        <f t="shared" si="80"/>
        <v>1101012</v>
      </c>
      <c r="N235" s="31" t="s">
        <v>686</v>
      </c>
      <c r="O235" s="16">
        <f t="shared" si="81"/>
        <v>1</v>
      </c>
      <c r="P235" s="16">
        <f t="shared" si="82"/>
        <v>12</v>
      </c>
      <c r="Q235" s="16" t="s">
        <v>51</v>
      </c>
      <c r="R235" s="16">
        <f>ROUND(IF(O235=1,INDEX(新属性投放!$J$14:$J$33,卡牌属性!P235),INDEX(新属性投放!$J$41:$J$60,卡牌属性!P235))*INDEX($G$5:$G$42,L235)/SQRT(INDEX($I$5:$I$42,L235)),2)</f>
        <v>1429.6</v>
      </c>
      <c r="S235" s="31" t="s">
        <v>190</v>
      </c>
      <c r="T235" s="16">
        <f>ROUND(IF(O235=1,INDEX(新属性投放!$K$14:$K$33,卡牌属性!P235),INDEX(新属性投放!$K$41:$K$60,卡牌属性!P235))*INDEX($G$5:$G$42,L235),2)</f>
        <v>702.3</v>
      </c>
      <c r="U235" s="31" t="s">
        <v>191</v>
      </c>
      <c r="V235" s="16">
        <f>ROUND(IF(O235=1,INDEX(新属性投放!$L$14:$L$33,卡牌属性!P235),INDEX(新属性投放!$L$41:$L$60,卡牌属性!P235))*INDEX($G$5:$G$42,L235)*SQRT(INDEX($I$5:$I$42,L235)),2)</f>
        <v>4328.8</v>
      </c>
      <c r="W235" s="31" t="s">
        <v>189</v>
      </c>
      <c r="X235" s="16">
        <f>ROUND(IF(O235=1,INDEX(新属性投放!$D$14:$D$33,卡牌属性!P235),INDEX(新属性投放!$D$41:$D$60,卡牌属性!P235))*INDEX($G$5:$G$42,L235)/SQRT(INDEX($I$5:$I$42,L235)),2)</f>
        <v>35.74</v>
      </c>
      <c r="Y235" s="31" t="s">
        <v>190</v>
      </c>
      <c r="Z235" s="16">
        <f>ROUND(IF(O235=1,INDEX(新属性投放!$E$14:$E$33,卡牌属性!P235),INDEX(新属性投放!$E$41:$E$60,卡牌属性!P235))*INDEX($G$5:$G$42,L235),2)</f>
        <v>17.87</v>
      </c>
      <c r="AA235" s="31" t="s">
        <v>191</v>
      </c>
      <c r="AB235" s="16">
        <f>ROUND(IF(O235=1,INDEX(新属性投放!$F$14:$F$33,卡牌属性!P235),INDEX(新属性投放!$F$41:$F$60,卡牌属性!P235))*INDEX($G$5:$G$42,L235)*SQRT(INDEX($I$5:$I$42,L235)),2)</f>
        <v>107.22</v>
      </c>
      <c r="AD235" s="16">
        <f t="shared" si="83"/>
        <v>357</v>
      </c>
      <c r="AE235" s="16">
        <f t="shared" si="84"/>
        <v>178</v>
      </c>
      <c r="AF235" s="16">
        <f t="shared" si="85"/>
        <v>1072</v>
      </c>
      <c r="AH235" s="16">
        <f t="shared" ref="AH235" si="92">AD235</f>
        <v>357</v>
      </c>
      <c r="AI235" s="16">
        <f t="shared" ref="AI235" si="93">AE235</f>
        <v>178</v>
      </c>
      <c r="AJ235" s="16">
        <f t="shared" ref="AJ235" si="94">AF235</f>
        <v>1072</v>
      </c>
    </row>
    <row r="236" spans="11:36" ht="16.5" x14ac:dyDescent="0.2">
      <c r="K236" s="15">
        <v>233</v>
      </c>
      <c r="L236" s="15">
        <f t="shared" si="79"/>
        <v>12</v>
      </c>
      <c r="M236" s="16">
        <f t="shared" si="80"/>
        <v>1101012</v>
      </c>
      <c r="N236" s="31" t="s">
        <v>686</v>
      </c>
      <c r="O236" s="16">
        <f t="shared" si="81"/>
        <v>1</v>
      </c>
      <c r="P236" s="16">
        <f t="shared" si="82"/>
        <v>13</v>
      </c>
      <c r="Q236" s="16" t="s">
        <v>51</v>
      </c>
      <c r="R236" s="16">
        <f>ROUND(IF(O236=1,INDEX(新属性投放!$J$14:$J$33,卡牌属性!P236),INDEX(新属性投放!$J$41:$J$60,卡牌属性!P236))*INDEX($G$5:$G$42,L236)/SQRT(INDEX($I$5:$I$42,L236)),2)</f>
        <v>1653.3</v>
      </c>
      <c r="S236" s="31" t="s">
        <v>190</v>
      </c>
      <c r="T236" s="16">
        <f>ROUND(IF(O236=1,INDEX(新属性投放!$K$14:$K$33,卡牌属性!P236),INDEX(新属性投放!$K$41:$K$60,卡牌属性!P236))*INDEX($G$5:$G$42,L236),2)</f>
        <v>813.65</v>
      </c>
      <c r="U236" s="31" t="s">
        <v>191</v>
      </c>
      <c r="V236" s="16">
        <f>ROUND(IF(O236=1,INDEX(新属性投放!$L$14:$L$33,卡牌属性!P236),INDEX(新属性投放!$L$41:$L$60,卡牌属性!P236))*INDEX($G$5:$G$42,L236)*SQRT(INDEX($I$5:$I$42,L236)),2)</f>
        <v>4999.8999999999996</v>
      </c>
      <c r="W236" s="31" t="s">
        <v>189</v>
      </c>
      <c r="X236" s="16">
        <f>ROUND(IF(O236=1,INDEX(新属性投放!$D$14:$D$33,卡牌属性!P236),INDEX(新属性投放!$D$41:$D$60,卡牌属性!P236))*INDEX($G$5:$G$42,L236)/SQRT(INDEX($I$5:$I$42,L236)),2)</f>
        <v>41.33</v>
      </c>
      <c r="Y236" s="31" t="s">
        <v>190</v>
      </c>
      <c r="Z236" s="16">
        <f>ROUND(IF(O236=1,INDEX(新属性投放!$E$14:$E$33,卡牌属性!P236),INDEX(新属性投放!$E$41:$E$60,卡牌属性!P236))*INDEX($G$5:$G$42,L236),2)</f>
        <v>20.67</v>
      </c>
      <c r="AA236" s="31" t="s">
        <v>191</v>
      </c>
      <c r="AB236" s="16">
        <f>ROUND(IF(O236=1,INDEX(新属性投放!$F$14:$F$33,卡牌属性!P236),INDEX(新属性投放!$F$41:$F$60,卡牌属性!P236))*INDEX($G$5:$G$42,L236)*SQRT(INDEX($I$5:$I$42,L236)),2)</f>
        <v>123.99</v>
      </c>
      <c r="AD236" s="16">
        <f t="shared" si="83"/>
        <v>413</v>
      </c>
      <c r="AE236" s="16">
        <f t="shared" si="84"/>
        <v>206</v>
      </c>
      <c r="AF236" s="16">
        <f t="shared" si="85"/>
        <v>1239</v>
      </c>
      <c r="AH236" s="16">
        <f t="shared" ref="AH236:AH255" si="95">AH235+AD236</f>
        <v>770</v>
      </c>
      <c r="AI236" s="16">
        <f t="shared" ref="AI236:AI255" si="96">AI235+AE236</f>
        <v>384</v>
      </c>
      <c r="AJ236" s="16">
        <f t="shared" ref="AJ236:AJ255" si="97">AJ235+AF236</f>
        <v>2311</v>
      </c>
    </row>
    <row r="237" spans="11:36" ht="16.5" x14ac:dyDescent="0.2">
      <c r="K237" s="15">
        <v>234</v>
      </c>
      <c r="L237" s="15">
        <f t="shared" si="79"/>
        <v>12</v>
      </c>
      <c r="M237" s="16">
        <f t="shared" si="80"/>
        <v>1101012</v>
      </c>
      <c r="N237" s="31" t="s">
        <v>686</v>
      </c>
      <c r="O237" s="16">
        <f t="shared" si="81"/>
        <v>1</v>
      </c>
      <c r="P237" s="16">
        <f t="shared" si="82"/>
        <v>14</v>
      </c>
      <c r="Q237" s="16" t="s">
        <v>51</v>
      </c>
      <c r="R237" s="16">
        <f>ROUND(IF(O237=1,INDEX(新属性投放!$J$14:$J$33,卡牌属性!P237),INDEX(新属性投放!$J$41:$J$60,卡牌属性!P237))*INDEX($G$5:$G$42,L237)/SQRT(INDEX($I$5:$I$42,L237)),2)</f>
        <v>1911.95</v>
      </c>
      <c r="S237" s="31" t="s">
        <v>190</v>
      </c>
      <c r="T237" s="16">
        <f>ROUND(IF(O237=1,INDEX(新属性投放!$K$14:$K$33,卡牌属性!P237),INDEX(新属性投放!$K$41:$K$60,卡牌属性!P237))*INDEX($G$5:$G$42,L237),2)</f>
        <v>942.98</v>
      </c>
      <c r="U237" s="31" t="s">
        <v>191</v>
      </c>
      <c r="V237" s="16">
        <f>ROUND(IF(O237=1,INDEX(新属性投放!$L$14:$L$33,卡牌属性!P237),INDEX(新属性投放!$L$41:$L$60,卡牌属性!P237))*INDEX($G$5:$G$42,L237)*SQRT(INDEX($I$5:$I$42,L237)),2)</f>
        <v>5775.85</v>
      </c>
      <c r="W237" s="31" t="s">
        <v>189</v>
      </c>
      <c r="X237" s="16">
        <f>ROUND(IF(O237=1,INDEX(新属性投放!$D$14:$D$33,卡牌属性!P237),INDEX(新属性投放!$D$41:$D$60,卡牌属性!P237))*INDEX($G$5:$G$42,L237)/SQRT(INDEX($I$5:$I$42,L237)),2)</f>
        <v>47.8</v>
      </c>
      <c r="Y237" s="31" t="s">
        <v>190</v>
      </c>
      <c r="Z237" s="16">
        <f>ROUND(IF(O237=1,INDEX(新属性投放!$E$14:$E$33,卡牌属性!P237),INDEX(新属性投放!$E$41:$E$60,卡牌属性!P237))*INDEX($G$5:$G$42,L237),2)</f>
        <v>23.9</v>
      </c>
      <c r="AA237" s="31" t="s">
        <v>191</v>
      </c>
      <c r="AB237" s="16">
        <f>ROUND(IF(O237=1,INDEX(新属性投放!$F$14:$F$33,卡牌属性!P237),INDEX(新属性投放!$F$41:$F$60,卡牌属性!P237))*INDEX($G$5:$G$42,L237)*SQRT(INDEX($I$5:$I$42,L237)),2)</f>
        <v>143.4</v>
      </c>
      <c r="AD237" s="16">
        <f t="shared" si="83"/>
        <v>478</v>
      </c>
      <c r="AE237" s="16">
        <f t="shared" si="84"/>
        <v>239</v>
      </c>
      <c r="AF237" s="16">
        <f t="shared" si="85"/>
        <v>1434</v>
      </c>
      <c r="AH237" s="16">
        <f t="shared" si="95"/>
        <v>1248</v>
      </c>
      <c r="AI237" s="16">
        <f t="shared" si="96"/>
        <v>623</v>
      </c>
      <c r="AJ237" s="16">
        <f t="shared" si="97"/>
        <v>3745</v>
      </c>
    </row>
    <row r="238" spans="11:36" ht="16.5" x14ac:dyDescent="0.2">
      <c r="K238" s="15">
        <v>235</v>
      </c>
      <c r="L238" s="15">
        <f t="shared" si="79"/>
        <v>12</v>
      </c>
      <c r="M238" s="16">
        <f t="shared" si="80"/>
        <v>1101012</v>
      </c>
      <c r="N238" s="31" t="s">
        <v>686</v>
      </c>
      <c r="O238" s="16">
        <f t="shared" si="81"/>
        <v>1</v>
      </c>
      <c r="P238" s="16">
        <f t="shared" si="82"/>
        <v>15</v>
      </c>
      <c r="Q238" s="16" t="s">
        <v>51</v>
      </c>
      <c r="R238" s="16">
        <f>ROUND(IF(O238=1,INDEX(新属性投放!$J$14:$J$33,卡牌属性!P238),INDEX(新属性投放!$J$41:$J$60,卡牌属性!P238))*INDEX($G$5:$G$42,L238)/SQRT(INDEX($I$5:$I$42,L238)),2)</f>
        <v>2210.9499999999998</v>
      </c>
      <c r="S238" s="31" t="s">
        <v>190</v>
      </c>
      <c r="T238" s="16">
        <f>ROUND(IF(O238=1,INDEX(新属性投放!$K$14:$K$33,卡牌属性!P238),INDEX(新属性投放!$K$41:$K$60,卡牌属性!P238))*INDEX($G$5:$G$42,L238),2)</f>
        <v>1092.48</v>
      </c>
      <c r="U238" s="31" t="s">
        <v>191</v>
      </c>
      <c r="V238" s="16">
        <f>ROUND(IF(O238=1,INDEX(新属性投放!$L$14:$L$33,卡牌属性!P238),INDEX(新属性投放!$L$41:$L$60,卡牌属性!P238))*INDEX($G$5:$G$42,L238)*SQRT(INDEX($I$5:$I$42,L238)),2)</f>
        <v>6672.85</v>
      </c>
      <c r="W238" s="31" t="s">
        <v>189</v>
      </c>
      <c r="X238" s="16">
        <f>ROUND(IF(O238=1,INDEX(新属性投放!$D$14:$D$33,卡牌属性!P238),INDEX(新属性投放!$D$41:$D$60,卡牌属性!P238))*INDEX($G$5:$G$42,L238)/SQRT(INDEX($I$5:$I$42,L238)),2)</f>
        <v>55.27</v>
      </c>
      <c r="Y238" s="31" t="s">
        <v>190</v>
      </c>
      <c r="Z238" s="16">
        <f>ROUND(IF(O238=1,INDEX(新属性投放!$E$14:$E$33,卡牌属性!P238),INDEX(新属性投放!$E$41:$E$60,卡牌属性!P238))*INDEX($G$5:$G$42,L238),2)</f>
        <v>27.64</v>
      </c>
      <c r="AA238" s="31" t="s">
        <v>191</v>
      </c>
      <c r="AB238" s="16">
        <f>ROUND(IF(O238=1,INDEX(新属性投放!$F$14:$F$33,卡牌属性!P238),INDEX(新属性投放!$F$41:$F$60,卡牌属性!P238))*INDEX($G$5:$G$42,L238)*SQRT(INDEX($I$5:$I$42,L238)),2)</f>
        <v>165.81</v>
      </c>
      <c r="AD238" s="16">
        <f t="shared" si="83"/>
        <v>552</v>
      </c>
      <c r="AE238" s="16">
        <f t="shared" si="84"/>
        <v>276</v>
      </c>
      <c r="AF238" s="16">
        <f t="shared" si="85"/>
        <v>1658</v>
      </c>
      <c r="AH238" s="16">
        <f t="shared" si="95"/>
        <v>1800</v>
      </c>
      <c r="AI238" s="16">
        <f t="shared" si="96"/>
        <v>899</v>
      </c>
      <c r="AJ238" s="16">
        <f t="shared" si="97"/>
        <v>5403</v>
      </c>
    </row>
    <row r="239" spans="11:36" ht="16.5" x14ac:dyDescent="0.2">
      <c r="K239" s="15">
        <v>236</v>
      </c>
      <c r="L239" s="15">
        <f t="shared" si="79"/>
        <v>12</v>
      </c>
      <c r="M239" s="16">
        <f t="shared" si="80"/>
        <v>1101012</v>
      </c>
      <c r="N239" s="31" t="s">
        <v>686</v>
      </c>
      <c r="O239" s="16">
        <f t="shared" si="81"/>
        <v>1</v>
      </c>
      <c r="P239" s="16">
        <f t="shared" si="82"/>
        <v>16</v>
      </c>
      <c r="Q239" s="16" t="s">
        <v>51</v>
      </c>
      <c r="R239" s="16">
        <f>ROUND(IF(O239=1,INDEX(新属性投放!$J$14:$J$33,卡牌属性!P239),INDEX(新属性投放!$J$41:$J$60,卡牌属性!P239))*INDEX($G$5:$G$42,L239)/SQRT(INDEX($I$5:$I$42,L239)),2)</f>
        <v>2556.3000000000002</v>
      </c>
      <c r="S239" s="31" t="s">
        <v>190</v>
      </c>
      <c r="T239" s="16">
        <f>ROUND(IF(O239=1,INDEX(新属性投放!$K$14:$K$33,卡牌属性!P239),INDEX(新属性投放!$K$41:$K$60,卡牌属性!P239))*INDEX($G$5:$G$42,L239),2)</f>
        <v>1265.6500000000001</v>
      </c>
      <c r="U239" s="31" t="s">
        <v>191</v>
      </c>
      <c r="V239" s="16">
        <f>ROUND(IF(O239=1,INDEX(新属性投放!$L$14:$L$33,卡牌属性!P239),INDEX(新属性投放!$L$41:$L$60,卡牌属性!P239))*INDEX($G$5:$G$42,L239)*SQRT(INDEX($I$5:$I$42,L239)),2)</f>
        <v>7708.9</v>
      </c>
      <c r="W239" s="31" t="s">
        <v>189</v>
      </c>
      <c r="X239" s="16">
        <f>ROUND(IF(O239=1,INDEX(新属性投放!$D$14:$D$33,卡牌属性!P239),INDEX(新属性投放!$D$41:$D$60,卡牌属性!P239))*INDEX($G$5:$G$42,L239)/SQRT(INDEX($I$5:$I$42,L239)),2)</f>
        <v>63.91</v>
      </c>
      <c r="Y239" s="31" t="s">
        <v>190</v>
      </c>
      <c r="Z239" s="16">
        <f>ROUND(IF(O239=1,INDEX(新属性投放!$E$14:$E$33,卡牌属性!P239),INDEX(新属性投放!$E$41:$E$60,卡牌属性!P239))*INDEX($G$5:$G$42,L239),2)</f>
        <v>31.96</v>
      </c>
      <c r="AA239" s="31" t="s">
        <v>191</v>
      </c>
      <c r="AB239" s="16">
        <f>ROUND(IF(O239=1,INDEX(新属性投放!$F$14:$F$33,卡牌属性!P239),INDEX(新属性投放!$F$41:$F$60,卡牌属性!P239))*INDEX($G$5:$G$42,L239)*SQRT(INDEX($I$5:$I$42,L239)),2)</f>
        <v>191.73</v>
      </c>
      <c r="AD239" s="16">
        <f t="shared" si="83"/>
        <v>639</v>
      </c>
      <c r="AE239" s="16">
        <f t="shared" si="84"/>
        <v>319</v>
      </c>
      <c r="AF239" s="16">
        <f t="shared" si="85"/>
        <v>1917</v>
      </c>
      <c r="AH239" s="16">
        <f t="shared" si="95"/>
        <v>2439</v>
      </c>
      <c r="AI239" s="16">
        <f t="shared" si="96"/>
        <v>1218</v>
      </c>
      <c r="AJ239" s="16">
        <f t="shared" si="97"/>
        <v>7320</v>
      </c>
    </row>
    <row r="240" spans="11:36" ht="16.5" x14ac:dyDescent="0.2">
      <c r="K240" s="15">
        <v>237</v>
      </c>
      <c r="L240" s="15">
        <f t="shared" si="79"/>
        <v>12</v>
      </c>
      <c r="M240" s="16">
        <f t="shared" si="80"/>
        <v>1101012</v>
      </c>
      <c r="N240" s="31" t="s">
        <v>686</v>
      </c>
      <c r="O240" s="16">
        <f t="shared" si="81"/>
        <v>1</v>
      </c>
      <c r="P240" s="16">
        <f t="shared" si="82"/>
        <v>17</v>
      </c>
      <c r="Q240" s="16" t="s">
        <v>51</v>
      </c>
      <c r="R240" s="16">
        <f>ROUND(IF(O240=1,INDEX(新属性投放!$J$14:$J$33,卡牌属性!P240),INDEX(新属性投放!$J$41:$J$60,卡牌属性!P240))*INDEX($G$5:$G$42,L240)/SQRT(INDEX($I$5:$I$42,L240)),2)</f>
        <v>2955.85</v>
      </c>
      <c r="S240" s="31" t="s">
        <v>190</v>
      </c>
      <c r="T240" s="16">
        <f>ROUND(IF(O240=1,INDEX(新属性投放!$K$14:$K$33,卡牌属性!P240),INDEX(新属性投放!$K$41:$K$60,卡牌属性!P240))*INDEX($G$5:$G$42,L240),2)</f>
        <v>1465.43</v>
      </c>
      <c r="U240" s="31" t="s">
        <v>191</v>
      </c>
      <c r="V240" s="16">
        <f>ROUND(IF(O240=1,INDEX(新属性投放!$L$14:$L$33,卡牌属性!P240),INDEX(新属性投放!$L$41:$L$60,卡牌属性!P240))*INDEX($G$5:$G$42,L240)*SQRT(INDEX($I$5:$I$42,L240)),2)</f>
        <v>8907.5499999999993</v>
      </c>
      <c r="W240" s="31" t="s">
        <v>189</v>
      </c>
      <c r="X240" s="16">
        <f>ROUND(IF(O240=1,INDEX(新属性投放!$D$14:$D$33,卡牌属性!P240),INDEX(新属性投放!$D$41:$D$60,卡牌属性!P240))*INDEX($G$5:$G$42,L240)/SQRT(INDEX($I$5:$I$42,L240)),2)</f>
        <v>73.900000000000006</v>
      </c>
      <c r="Y240" s="31" t="s">
        <v>190</v>
      </c>
      <c r="Z240" s="16">
        <f>ROUND(IF(O240=1,INDEX(新属性投放!$E$14:$E$33,卡牌属性!P240),INDEX(新属性投放!$E$41:$E$60,卡牌属性!P240))*INDEX($G$5:$G$42,L240),2)</f>
        <v>36.950000000000003</v>
      </c>
      <c r="AA240" s="31" t="s">
        <v>191</v>
      </c>
      <c r="AB240" s="16">
        <f>ROUND(IF(O240=1,INDEX(新属性投放!$F$14:$F$33,卡牌属性!P240),INDEX(新属性投放!$F$41:$F$60,卡牌属性!P240))*INDEX($G$5:$G$42,L240)*SQRT(INDEX($I$5:$I$42,L240)),2)</f>
        <v>221.7</v>
      </c>
      <c r="AD240" s="16">
        <f t="shared" si="83"/>
        <v>739</v>
      </c>
      <c r="AE240" s="16">
        <f t="shared" si="84"/>
        <v>369</v>
      </c>
      <c r="AF240" s="16">
        <f t="shared" si="85"/>
        <v>2217</v>
      </c>
      <c r="AH240" s="16">
        <f t="shared" si="95"/>
        <v>3178</v>
      </c>
      <c r="AI240" s="16">
        <f t="shared" si="96"/>
        <v>1587</v>
      </c>
      <c r="AJ240" s="16">
        <f t="shared" si="97"/>
        <v>9537</v>
      </c>
    </row>
    <row r="241" spans="11:36" ht="16.5" x14ac:dyDescent="0.2">
      <c r="K241" s="15">
        <v>238</v>
      </c>
      <c r="L241" s="15">
        <f t="shared" si="79"/>
        <v>12</v>
      </c>
      <c r="M241" s="16">
        <f t="shared" si="80"/>
        <v>1101012</v>
      </c>
      <c r="N241" s="31" t="s">
        <v>686</v>
      </c>
      <c r="O241" s="16">
        <f t="shared" si="81"/>
        <v>1</v>
      </c>
      <c r="P241" s="16">
        <f t="shared" si="82"/>
        <v>18</v>
      </c>
      <c r="Q241" s="16" t="s">
        <v>51</v>
      </c>
      <c r="R241" s="16">
        <f>ROUND(IF(O241=1,INDEX(新属性投放!$J$14:$J$33,卡牌属性!P241),INDEX(新属性投放!$J$41:$J$60,卡牌属性!P241))*INDEX($G$5:$G$42,L241)/SQRT(INDEX($I$5:$I$42,L241)),2)</f>
        <v>3417.35</v>
      </c>
      <c r="S241" s="31" t="s">
        <v>190</v>
      </c>
      <c r="T241" s="16">
        <f>ROUND(IF(O241=1,INDEX(新属性投放!$K$14:$K$33,卡牌属性!P241),INDEX(新属性投放!$K$41:$K$60,卡牌属性!P241))*INDEX($G$5:$G$42,L241),2)</f>
        <v>1696.18</v>
      </c>
      <c r="U241" s="31" t="s">
        <v>191</v>
      </c>
      <c r="V241" s="16">
        <f>ROUND(IF(O241=1,INDEX(新属性投放!$L$14:$L$33,卡牌属性!P241),INDEX(新属性投放!$L$41:$L$60,卡牌属性!P241))*INDEX($G$5:$G$42,L241)*SQRT(INDEX($I$5:$I$42,L241)),2)</f>
        <v>10292.049999999999</v>
      </c>
      <c r="W241" s="31" t="s">
        <v>189</v>
      </c>
      <c r="X241" s="16">
        <f>ROUND(IF(O241=1,INDEX(新属性投放!$D$14:$D$33,卡牌属性!P241),INDEX(新属性投放!$D$41:$D$60,卡牌属性!P241))*INDEX($G$5:$G$42,L241)/SQRT(INDEX($I$5:$I$42,L241)),2)</f>
        <v>85.43</v>
      </c>
      <c r="Y241" s="31" t="s">
        <v>190</v>
      </c>
      <c r="Z241" s="16">
        <f>ROUND(IF(O241=1,INDEX(新属性投放!$E$14:$E$33,卡牌属性!P241),INDEX(新属性投放!$E$41:$E$60,卡牌属性!P241))*INDEX($G$5:$G$42,L241),2)</f>
        <v>42.72</v>
      </c>
      <c r="AA241" s="31" t="s">
        <v>191</v>
      </c>
      <c r="AB241" s="16">
        <f>ROUND(IF(O241=1,INDEX(新属性投放!$F$14:$F$33,卡牌属性!P241),INDEX(新属性投放!$F$41:$F$60,卡牌属性!P241))*INDEX($G$5:$G$42,L241)*SQRT(INDEX($I$5:$I$42,L241)),2)</f>
        <v>256.29000000000002</v>
      </c>
      <c r="AD241" s="16">
        <f t="shared" si="83"/>
        <v>854</v>
      </c>
      <c r="AE241" s="16">
        <f t="shared" si="84"/>
        <v>427</v>
      </c>
      <c r="AF241" s="16">
        <f t="shared" si="85"/>
        <v>2562</v>
      </c>
      <c r="AH241" s="16">
        <f t="shared" si="95"/>
        <v>4032</v>
      </c>
      <c r="AI241" s="16">
        <f t="shared" si="96"/>
        <v>2014</v>
      </c>
      <c r="AJ241" s="16">
        <f t="shared" si="97"/>
        <v>12099</v>
      </c>
    </row>
    <row r="242" spans="11:36" ht="16.5" x14ac:dyDescent="0.2">
      <c r="K242" s="15">
        <v>239</v>
      </c>
      <c r="L242" s="15">
        <f t="shared" si="79"/>
        <v>12</v>
      </c>
      <c r="M242" s="16">
        <f t="shared" si="80"/>
        <v>1101012</v>
      </c>
      <c r="N242" s="31" t="s">
        <v>686</v>
      </c>
      <c r="O242" s="16">
        <f t="shared" si="81"/>
        <v>1</v>
      </c>
      <c r="P242" s="16">
        <f t="shared" si="82"/>
        <v>19</v>
      </c>
      <c r="Q242" s="16" t="s">
        <v>51</v>
      </c>
      <c r="R242" s="16">
        <f>ROUND(IF(O242=1,INDEX(新属性投放!$J$14:$J$33,卡牌属性!P242),INDEX(新属性投放!$J$41:$J$60,卡牌属性!P242))*INDEX($G$5:$G$42,L242)/SQRT(INDEX($I$5:$I$42,L242)),2)</f>
        <v>3951.5</v>
      </c>
      <c r="S242" s="31" t="s">
        <v>190</v>
      </c>
      <c r="T242" s="16">
        <f>ROUND(IF(O242=1,INDEX(新属性投放!$K$14:$K$33,卡牌属性!P242),INDEX(新属性投放!$K$41:$K$60,卡牌属性!P242))*INDEX($G$5:$G$42,L242),2)</f>
        <v>1962.75</v>
      </c>
      <c r="U242" s="31" t="s">
        <v>191</v>
      </c>
      <c r="V242" s="16">
        <f>ROUND(IF(O242=1,INDEX(新属性投放!$L$14:$L$33,卡牌属性!P242),INDEX(新属性投放!$L$41:$L$60,卡牌属性!P242))*INDEX($G$5:$G$42,L242)*SQRT(INDEX($I$5:$I$42,L242)),2)</f>
        <v>11894.5</v>
      </c>
      <c r="W242" s="31" t="s">
        <v>189</v>
      </c>
      <c r="X242" s="16">
        <f>ROUND(IF(O242=1,INDEX(新属性投放!$D$14:$D$33,卡牌属性!P242),INDEX(新属性投放!$D$41:$D$60,卡牌属性!P242))*INDEX($G$5:$G$42,L242)/SQRT(INDEX($I$5:$I$42,L242)),2)</f>
        <v>98.79</v>
      </c>
      <c r="Y242" s="31" t="s">
        <v>190</v>
      </c>
      <c r="Z242" s="16">
        <f>ROUND(IF(O242=1,INDEX(新属性投放!$E$14:$E$33,卡牌属性!P242),INDEX(新属性投放!$E$41:$E$60,卡牌属性!P242))*INDEX($G$5:$G$42,L242),2)</f>
        <v>49.4</v>
      </c>
      <c r="AA242" s="31" t="s">
        <v>191</v>
      </c>
      <c r="AB242" s="16">
        <f>ROUND(IF(O242=1,INDEX(新属性投放!$F$14:$F$33,卡牌属性!P242),INDEX(新属性投放!$F$41:$F$60,卡牌属性!P242))*INDEX($G$5:$G$42,L242)*SQRT(INDEX($I$5:$I$42,L242)),2)</f>
        <v>296.37</v>
      </c>
      <c r="AD242" s="16">
        <f t="shared" si="83"/>
        <v>987</v>
      </c>
      <c r="AE242" s="16">
        <f t="shared" si="84"/>
        <v>494</v>
      </c>
      <c r="AF242" s="16">
        <f t="shared" si="85"/>
        <v>2963</v>
      </c>
      <c r="AH242" s="16">
        <f t="shared" si="95"/>
        <v>5019</v>
      </c>
      <c r="AI242" s="16">
        <f t="shared" si="96"/>
        <v>2508</v>
      </c>
      <c r="AJ242" s="16">
        <f t="shared" si="97"/>
        <v>15062</v>
      </c>
    </row>
    <row r="243" spans="11:36" ht="16.5" x14ac:dyDescent="0.2">
      <c r="K243" s="15">
        <v>240</v>
      </c>
      <c r="L243" s="15">
        <f t="shared" si="79"/>
        <v>12</v>
      </c>
      <c r="M243" s="16">
        <f t="shared" si="80"/>
        <v>1101012</v>
      </c>
      <c r="N243" s="31" t="s">
        <v>686</v>
      </c>
      <c r="O243" s="16">
        <f t="shared" si="81"/>
        <v>1</v>
      </c>
      <c r="P243" s="16">
        <f t="shared" si="82"/>
        <v>20</v>
      </c>
      <c r="Q243" s="16" t="s">
        <v>51</v>
      </c>
      <c r="R243" s="16">
        <f>ROUND(IF(O243=1,INDEX(新属性投放!$J$14:$J$33,卡牌属性!P243),INDEX(新属性投放!$J$41:$J$60,卡牌属性!P243))*INDEX($G$5:$G$42,L243)/SQRT(INDEX($I$5:$I$42,L243)),2)</f>
        <v>4568.45</v>
      </c>
      <c r="S243" s="31" t="s">
        <v>190</v>
      </c>
      <c r="T243" s="16">
        <f>ROUND(IF(O243=1,INDEX(新属性投放!$K$14:$K$33,卡牌属性!P243),INDEX(新属性投放!$K$41:$K$60,卡牌属性!P243))*INDEX($G$5:$G$42,L243),2)</f>
        <v>2271.73</v>
      </c>
      <c r="U243" s="31" t="s">
        <v>191</v>
      </c>
      <c r="V243" s="16">
        <f>ROUND(IF(O243=1,INDEX(新属性投放!$L$14:$L$33,卡牌属性!P243),INDEX(新属性投放!$L$41:$L$60,卡牌属性!P243))*INDEX($G$5:$G$42,L243)*SQRT(INDEX($I$5:$I$42,L243)),2)</f>
        <v>13745.35</v>
      </c>
      <c r="W243" s="31" t="s">
        <v>189</v>
      </c>
      <c r="X243" s="16">
        <f>ROUND(IF(O243=1,INDEX(新属性投放!$D$14:$D$33,卡牌属性!P243),INDEX(新属性投放!$D$41:$D$60,卡牌属性!P243))*INDEX($G$5:$G$42,L243)/SQRT(INDEX($I$5:$I$42,L243)),2)</f>
        <v>114.21</v>
      </c>
      <c r="Y243" s="31" t="s">
        <v>190</v>
      </c>
      <c r="Z243" s="16">
        <f>ROUND(IF(O243=1,INDEX(新属性投放!$E$14:$E$33,卡牌属性!P243),INDEX(新属性投放!$E$41:$E$60,卡牌属性!P243))*INDEX($G$5:$G$42,L243),2)</f>
        <v>57.11</v>
      </c>
      <c r="AA243" s="31" t="s">
        <v>191</v>
      </c>
      <c r="AB243" s="16">
        <f>ROUND(IF(O243=1,INDEX(新属性投放!$F$14:$F$33,卡牌属性!P243),INDEX(新属性投放!$F$41:$F$60,卡牌属性!P243))*INDEX($G$5:$G$42,L243)*SQRT(INDEX($I$5:$I$42,L243)),2)</f>
        <v>342.63</v>
      </c>
      <c r="AD243" s="16">
        <f t="shared" si="83"/>
        <v>1142</v>
      </c>
      <c r="AE243" s="16">
        <f t="shared" si="84"/>
        <v>571</v>
      </c>
      <c r="AF243" s="16">
        <f t="shared" si="85"/>
        <v>3426</v>
      </c>
      <c r="AH243" s="16">
        <f t="shared" si="95"/>
        <v>6161</v>
      </c>
      <c r="AI243" s="16">
        <f t="shared" si="96"/>
        <v>3079</v>
      </c>
      <c r="AJ243" s="16">
        <f t="shared" si="97"/>
        <v>18488</v>
      </c>
    </row>
    <row r="244" spans="11:36" ht="16.5" x14ac:dyDescent="0.2">
      <c r="K244" s="15">
        <v>241</v>
      </c>
      <c r="L244" s="15">
        <f t="shared" si="79"/>
        <v>13</v>
      </c>
      <c r="M244" s="16">
        <f t="shared" si="80"/>
        <v>1101013</v>
      </c>
      <c r="N244" s="31" t="s">
        <v>686</v>
      </c>
      <c r="O244" s="16">
        <f t="shared" si="81"/>
        <v>1</v>
      </c>
      <c r="P244" s="16">
        <f t="shared" si="82"/>
        <v>1</v>
      </c>
      <c r="Q244" s="16" t="s">
        <v>51</v>
      </c>
      <c r="R244" s="16">
        <f>ROUND(IF(O244=1,INDEX(新属性投放!$J$14:$J$33,卡牌属性!P244),INDEX(新属性投放!$J$41:$J$60,卡牌属性!P244))*INDEX($G$5:$G$42,L244)/SQRT(INDEX($I$5:$I$42,L244)),2)</f>
        <v>20</v>
      </c>
      <c r="S244" s="31" t="s">
        <v>190</v>
      </c>
      <c r="T244" s="16">
        <f>ROUND(IF(O244=1,INDEX(新属性投放!$K$14:$K$33,卡牌属性!P244),INDEX(新属性投放!$K$41:$K$60,卡牌属性!P244))*INDEX($G$5:$G$42,L244),2)</f>
        <v>0</v>
      </c>
      <c r="U244" s="31" t="s">
        <v>191</v>
      </c>
      <c r="V244" s="16">
        <f>ROUND(IF(O244=1,INDEX(新属性投放!$L$14:$L$33,卡牌属性!P244),INDEX(新属性投放!$L$41:$L$60,卡牌属性!P244))*INDEX($G$5:$G$42,L244)*SQRT(INDEX($I$5:$I$42,L244)),2)</f>
        <v>100</v>
      </c>
      <c r="W244" s="31" t="s">
        <v>189</v>
      </c>
      <c r="X244" s="16">
        <f>ROUND(IF(O244=1,INDEX(新属性投放!$D$14:$D$33,卡牌属性!P244),INDEX(新属性投放!$D$41:$D$60,卡牌属性!P244))*INDEX($G$5:$G$42,L244)/SQRT(INDEX($I$5:$I$42,L244)),2)</f>
        <v>3</v>
      </c>
      <c r="Y244" s="31" t="s">
        <v>190</v>
      </c>
      <c r="Z244" s="16">
        <f>ROUND(IF(O244=1,INDEX(新属性投放!$E$14:$E$33,卡牌属性!P244),INDEX(新属性投放!$E$41:$E$60,卡牌属性!P244))*INDEX($G$5:$G$42,L244),2)</f>
        <v>1.5</v>
      </c>
      <c r="AA244" s="31" t="s">
        <v>191</v>
      </c>
      <c r="AB244" s="16">
        <f>ROUND(IF(O244=1,INDEX(新属性投放!$F$14:$F$33,卡牌属性!P244),INDEX(新属性投放!$F$41:$F$60,卡牌属性!P244))*INDEX($G$5:$G$42,L244)*SQRT(INDEX($I$5:$I$42,L244)),2)</f>
        <v>9</v>
      </c>
      <c r="AD244" s="16">
        <f t="shared" si="83"/>
        <v>30</v>
      </c>
      <c r="AE244" s="16">
        <f t="shared" si="84"/>
        <v>15</v>
      </c>
      <c r="AF244" s="16">
        <f t="shared" si="85"/>
        <v>90</v>
      </c>
      <c r="AH244" s="16">
        <f t="shared" si="95"/>
        <v>6191</v>
      </c>
      <c r="AI244" s="16">
        <f t="shared" si="96"/>
        <v>3094</v>
      </c>
      <c r="AJ244" s="16">
        <f t="shared" si="97"/>
        <v>18578</v>
      </c>
    </row>
    <row r="245" spans="11:36" ht="16.5" x14ac:dyDescent="0.2">
      <c r="K245" s="15">
        <v>242</v>
      </c>
      <c r="L245" s="15">
        <f t="shared" si="79"/>
        <v>13</v>
      </c>
      <c r="M245" s="16">
        <f t="shared" si="80"/>
        <v>1101013</v>
      </c>
      <c r="N245" s="31" t="s">
        <v>686</v>
      </c>
      <c r="O245" s="16">
        <f t="shared" si="81"/>
        <v>1</v>
      </c>
      <c r="P245" s="16">
        <f t="shared" si="82"/>
        <v>2</v>
      </c>
      <c r="Q245" s="16" t="s">
        <v>51</v>
      </c>
      <c r="R245" s="16">
        <f>ROUND(IF(O245=1,INDEX(新属性投放!$J$14:$J$33,卡牌属性!P245),INDEX(新属性投放!$J$41:$J$60,卡牌属性!P245))*INDEX($G$5:$G$42,L245)/SQRT(INDEX($I$5:$I$42,L245)),2)</f>
        <v>72</v>
      </c>
      <c r="S245" s="31" t="s">
        <v>190</v>
      </c>
      <c r="T245" s="16">
        <f>ROUND(IF(O245=1,INDEX(新属性投放!$K$14:$K$33,卡牌属性!P245),INDEX(新属性投放!$K$41:$K$60,卡牌属性!P245))*INDEX($G$5:$G$42,L245),2)</f>
        <v>21</v>
      </c>
      <c r="U245" s="31" t="s">
        <v>191</v>
      </c>
      <c r="V245" s="16">
        <f>ROUND(IF(O245=1,INDEX(新属性投放!$L$14:$L$33,卡牌属性!P245),INDEX(新属性投放!$L$41:$L$60,卡牌属性!P245))*INDEX($G$5:$G$42,L245)*SQRT(INDEX($I$5:$I$42,L245)),2)</f>
        <v>256</v>
      </c>
      <c r="W245" s="31" t="s">
        <v>189</v>
      </c>
      <c r="X245" s="16">
        <f>ROUND(IF(O245=1,INDEX(新属性投放!$D$14:$D$33,卡牌属性!P245),INDEX(新属性投放!$D$41:$D$60,卡牌属性!P245))*INDEX($G$5:$G$42,L245)/SQRT(INDEX($I$5:$I$42,L245)),2)</f>
        <v>4</v>
      </c>
      <c r="Y245" s="31" t="s">
        <v>190</v>
      </c>
      <c r="Z245" s="16">
        <f>ROUND(IF(O245=1,INDEX(新属性投放!$E$14:$E$33,卡牌属性!P245),INDEX(新属性投放!$E$41:$E$60,卡牌属性!P245))*INDEX($G$5:$G$42,L245),2)</f>
        <v>2</v>
      </c>
      <c r="AA245" s="31" t="s">
        <v>191</v>
      </c>
      <c r="AB245" s="16">
        <f>ROUND(IF(O245=1,INDEX(新属性投放!$F$14:$F$33,卡牌属性!P245),INDEX(新属性投放!$F$41:$F$60,卡牌属性!P245))*INDEX($G$5:$G$42,L245)*SQRT(INDEX($I$5:$I$42,L245)),2)</f>
        <v>12</v>
      </c>
      <c r="AD245" s="16">
        <f t="shared" si="83"/>
        <v>40</v>
      </c>
      <c r="AE245" s="16">
        <f t="shared" si="84"/>
        <v>20</v>
      </c>
      <c r="AF245" s="16">
        <f t="shared" si="85"/>
        <v>120</v>
      </c>
      <c r="AH245" s="16">
        <f t="shared" si="95"/>
        <v>6231</v>
      </c>
      <c r="AI245" s="16">
        <f t="shared" si="96"/>
        <v>3114</v>
      </c>
      <c r="AJ245" s="16">
        <f t="shared" si="97"/>
        <v>18698</v>
      </c>
    </row>
    <row r="246" spans="11:36" ht="16.5" x14ac:dyDescent="0.2">
      <c r="K246" s="15">
        <v>243</v>
      </c>
      <c r="L246" s="15">
        <f t="shared" si="79"/>
        <v>13</v>
      </c>
      <c r="M246" s="16">
        <f t="shared" si="80"/>
        <v>1101013</v>
      </c>
      <c r="N246" s="31" t="s">
        <v>686</v>
      </c>
      <c r="O246" s="16">
        <f t="shared" si="81"/>
        <v>1</v>
      </c>
      <c r="P246" s="16">
        <f t="shared" si="82"/>
        <v>3</v>
      </c>
      <c r="Q246" s="16" t="s">
        <v>51</v>
      </c>
      <c r="R246" s="16">
        <f>ROUND(IF(O246=1,INDEX(新属性投放!$J$14:$J$33,卡牌属性!P246),INDEX(新属性投放!$J$41:$J$60,卡牌属性!P246))*INDEX($G$5:$G$42,L246)/SQRT(INDEX($I$5:$I$42,L246)),2)</f>
        <v>147</v>
      </c>
      <c r="S246" s="31" t="s">
        <v>190</v>
      </c>
      <c r="T246" s="16">
        <f>ROUND(IF(O246=1,INDEX(新属性投放!$K$14:$K$33,卡牌属性!P246),INDEX(新属性投放!$K$41:$K$60,卡牌属性!P246))*INDEX($G$5:$G$42,L246),2)</f>
        <v>59</v>
      </c>
      <c r="U246" s="31" t="s">
        <v>191</v>
      </c>
      <c r="V246" s="16">
        <f>ROUND(IF(O246=1,INDEX(新属性投放!$L$14:$L$33,卡牌属性!P246),INDEX(新属性投放!$L$41:$L$60,卡牌属性!P246))*INDEX($G$5:$G$42,L246)*SQRT(INDEX($I$5:$I$42,L246)),2)</f>
        <v>481</v>
      </c>
      <c r="W246" s="31" t="s">
        <v>189</v>
      </c>
      <c r="X246" s="16">
        <f>ROUND(IF(O246=1,INDEX(新属性投放!$D$14:$D$33,卡牌属性!P246),INDEX(新属性投放!$D$41:$D$60,卡牌属性!P246))*INDEX($G$5:$G$42,L246)/SQRT(INDEX($I$5:$I$42,L246)),2)</f>
        <v>6.03</v>
      </c>
      <c r="Y246" s="31" t="s">
        <v>190</v>
      </c>
      <c r="Z246" s="16">
        <f>ROUND(IF(O246=1,INDEX(新属性投放!$E$14:$E$33,卡牌属性!P246),INDEX(新属性投放!$E$41:$E$60,卡牌属性!P246))*INDEX($G$5:$G$42,L246),2)</f>
        <v>3.02</v>
      </c>
      <c r="AA246" s="31" t="s">
        <v>191</v>
      </c>
      <c r="AB246" s="16">
        <f>ROUND(IF(O246=1,INDEX(新属性投放!$F$14:$F$33,卡牌属性!P246),INDEX(新属性投放!$F$41:$F$60,卡牌属性!P246))*INDEX($G$5:$G$42,L246)*SQRT(INDEX($I$5:$I$42,L246)),2)</f>
        <v>18.09</v>
      </c>
      <c r="AD246" s="16">
        <f t="shared" si="83"/>
        <v>60</v>
      </c>
      <c r="AE246" s="16">
        <f t="shared" si="84"/>
        <v>30</v>
      </c>
      <c r="AF246" s="16">
        <f t="shared" si="85"/>
        <v>180</v>
      </c>
      <c r="AH246" s="16">
        <f t="shared" si="95"/>
        <v>6291</v>
      </c>
      <c r="AI246" s="16">
        <f t="shared" si="96"/>
        <v>3144</v>
      </c>
      <c r="AJ246" s="16">
        <f t="shared" si="97"/>
        <v>18878</v>
      </c>
    </row>
    <row r="247" spans="11:36" ht="16.5" x14ac:dyDescent="0.2">
      <c r="K247" s="15">
        <v>244</v>
      </c>
      <c r="L247" s="15">
        <f t="shared" si="79"/>
        <v>13</v>
      </c>
      <c r="M247" s="16">
        <f t="shared" si="80"/>
        <v>1101013</v>
      </c>
      <c r="N247" s="31" t="s">
        <v>686</v>
      </c>
      <c r="O247" s="16">
        <f t="shared" si="81"/>
        <v>1</v>
      </c>
      <c r="P247" s="16">
        <f t="shared" si="82"/>
        <v>4</v>
      </c>
      <c r="Q247" s="16" t="s">
        <v>51</v>
      </c>
      <c r="R247" s="16">
        <f>ROUND(IF(O247=1,INDEX(新属性投放!$J$14:$J$33,卡牌属性!P247),INDEX(新属性投放!$J$41:$J$60,卡牌属性!P247))*INDEX($G$5:$G$42,L247)/SQRT(INDEX($I$5:$I$42,L247)),2)</f>
        <v>222.3</v>
      </c>
      <c r="S247" s="31" t="s">
        <v>190</v>
      </c>
      <c r="T247" s="16">
        <f>ROUND(IF(O247=1,INDEX(新属性投放!$K$14:$K$33,卡牌属性!P247),INDEX(新属性投放!$K$41:$K$60,卡牌属性!P247))*INDEX($G$5:$G$42,L247),2)</f>
        <v>97.15</v>
      </c>
      <c r="U247" s="31" t="s">
        <v>191</v>
      </c>
      <c r="V247" s="16">
        <f>ROUND(IF(O247=1,INDEX(新属性投放!$L$14:$L$33,卡牌属性!P247),INDEX(新属性投放!$L$41:$L$60,卡牌属性!P247))*INDEX($G$5:$G$42,L247)*SQRT(INDEX($I$5:$I$42,L247)),2)</f>
        <v>706.9</v>
      </c>
      <c r="W247" s="31" t="s">
        <v>189</v>
      </c>
      <c r="X247" s="16">
        <f>ROUND(IF(O247=1,INDEX(新属性投放!$D$14:$D$33,卡牌属性!P247),INDEX(新属性投放!$D$41:$D$60,卡牌属性!P247))*INDEX($G$5:$G$42,L247)/SQRT(INDEX($I$5:$I$42,L247)),2)</f>
        <v>8</v>
      </c>
      <c r="Y247" s="31" t="s">
        <v>190</v>
      </c>
      <c r="Z247" s="16">
        <f>ROUND(IF(O247=1,INDEX(新属性投放!$E$14:$E$33,卡牌属性!P247),INDEX(新属性投放!$E$41:$E$60,卡牌属性!P247))*INDEX($G$5:$G$42,L247),2)</f>
        <v>4</v>
      </c>
      <c r="AA247" s="31" t="s">
        <v>191</v>
      </c>
      <c r="AB247" s="16">
        <f>ROUND(IF(O247=1,INDEX(新属性投放!$F$14:$F$33,卡牌属性!P247),INDEX(新属性投放!$F$41:$F$60,卡牌属性!P247))*INDEX($G$5:$G$42,L247)*SQRT(INDEX($I$5:$I$42,L247)),2)</f>
        <v>24</v>
      </c>
      <c r="AD247" s="16">
        <f t="shared" si="83"/>
        <v>80</v>
      </c>
      <c r="AE247" s="16">
        <f t="shared" si="84"/>
        <v>40</v>
      </c>
      <c r="AF247" s="16">
        <f t="shared" si="85"/>
        <v>240</v>
      </c>
      <c r="AH247" s="16">
        <f t="shared" si="95"/>
        <v>6371</v>
      </c>
      <c r="AI247" s="16">
        <f t="shared" si="96"/>
        <v>3184</v>
      </c>
      <c r="AJ247" s="16">
        <f t="shared" si="97"/>
        <v>19118</v>
      </c>
    </row>
    <row r="248" spans="11:36" ht="16.5" x14ac:dyDescent="0.2">
      <c r="K248" s="15">
        <v>245</v>
      </c>
      <c r="L248" s="15">
        <f t="shared" si="79"/>
        <v>13</v>
      </c>
      <c r="M248" s="16">
        <f t="shared" si="80"/>
        <v>1101013</v>
      </c>
      <c r="N248" s="31" t="s">
        <v>686</v>
      </c>
      <c r="O248" s="16">
        <f t="shared" si="81"/>
        <v>1</v>
      </c>
      <c r="P248" s="16">
        <f t="shared" si="82"/>
        <v>5</v>
      </c>
      <c r="Q248" s="16" t="s">
        <v>51</v>
      </c>
      <c r="R248" s="16">
        <f>ROUND(IF(O248=1,INDEX(新属性投放!$J$14:$J$33,卡牌属性!P248),INDEX(新属性投放!$J$41:$J$60,卡牌属性!P248))*INDEX($G$5:$G$42,L248)/SQRT(INDEX($I$5:$I$42,L248)),2)</f>
        <v>322.3</v>
      </c>
      <c r="S248" s="31" t="s">
        <v>190</v>
      </c>
      <c r="T248" s="16">
        <f>ROUND(IF(O248=1,INDEX(新属性投放!$K$14:$K$33,卡牌属性!P248),INDEX(新属性投放!$K$41:$K$60,卡牌属性!P248))*INDEX($G$5:$G$42,L248),2)</f>
        <v>147.15</v>
      </c>
      <c r="U248" s="31" t="s">
        <v>191</v>
      </c>
      <c r="V248" s="16">
        <f>ROUND(IF(O248=1,INDEX(新属性投放!$L$14:$L$33,卡牌属性!P248),INDEX(新属性投放!$L$41:$L$60,卡牌属性!P248))*INDEX($G$5:$G$42,L248)*SQRT(INDEX($I$5:$I$42,L248)),2)</f>
        <v>1006.9</v>
      </c>
      <c r="W248" s="31" t="s">
        <v>189</v>
      </c>
      <c r="X248" s="16">
        <f>ROUND(IF(O248=1,INDEX(新属性投放!$D$14:$D$33,卡牌属性!P248),INDEX(新属性投放!$D$41:$D$60,卡牌属性!P248))*INDEX($G$5:$G$42,L248)/SQRT(INDEX($I$5:$I$42,L248)),2)</f>
        <v>10.02</v>
      </c>
      <c r="Y248" s="31" t="s">
        <v>190</v>
      </c>
      <c r="Z248" s="16">
        <f>ROUND(IF(O248=1,INDEX(新属性投放!$E$14:$E$33,卡牌属性!P248),INDEX(新属性投放!$E$41:$E$60,卡牌属性!P248))*INDEX($G$5:$G$42,L248),2)</f>
        <v>5.01</v>
      </c>
      <c r="AA248" s="31" t="s">
        <v>191</v>
      </c>
      <c r="AB248" s="16">
        <f>ROUND(IF(O248=1,INDEX(新属性投放!$F$14:$F$33,卡牌属性!P248),INDEX(新属性投放!$F$41:$F$60,卡牌属性!P248))*INDEX($G$5:$G$42,L248)*SQRT(INDEX($I$5:$I$42,L248)),2)</f>
        <v>30.06</v>
      </c>
      <c r="AD248" s="16">
        <f t="shared" si="83"/>
        <v>100</v>
      </c>
      <c r="AE248" s="16">
        <f t="shared" si="84"/>
        <v>50</v>
      </c>
      <c r="AF248" s="16">
        <f t="shared" si="85"/>
        <v>300</v>
      </c>
      <c r="AH248" s="16">
        <f t="shared" si="95"/>
        <v>6471</v>
      </c>
      <c r="AI248" s="16">
        <f t="shared" si="96"/>
        <v>3234</v>
      </c>
      <c r="AJ248" s="16">
        <f t="shared" si="97"/>
        <v>19418</v>
      </c>
    </row>
    <row r="249" spans="11:36" ht="16.5" x14ac:dyDescent="0.2">
      <c r="K249" s="15">
        <v>246</v>
      </c>
      <c r="L249" s="15">
        <f t="shared" si="79"/>
        <v>13</v>
      </c>
      <c r="M249" s="16">
        <f t="shared" si="80"/>
        <v>1101013</v>
      </c>
      <c r="N249" s="31" t="s">
        <v>686</v>
      </c>
      <c r="O249" s="16">
        <f t="shared" si="81"/>
        <v>1</v>
      </c>
      <c r="P249" s="16">
        <f t="shared" si="82"/>
        <v>6</v>
      </c>
      <c r="Q249" s="16" t="s">
        <v>51</v>
      </c>
      <c r="R249" s="16">
        <f>ROUND(IF(O249=1,INDEX(新属性投放!$J$14:$J$33,卡牌属性!P249),INDEX(新属性投放!$J$41:$J$60,卡牌属性!P249))*INDEX($G$5:$G$42,L249)/SQRT(INDEX($I$5:$I$42,L249)),2)</f>
        <v>447.5</v>
      </c>
      <c r="S249" s="31" t="s">
        <v>190</v>
      </c>
      <c r="T249" s="16">
        <f>ROUND(IF(O249=1,INDEX(新属性投放!$K$14:$K$33,卡牌属性!P249),INDEX(新属性投放!$K$41:$K$60,卡牌属性!P249))*INDEX($G$5:$G$42,L249),2)</f>
        <v>210.25</v>
      </c>
      <c r="U249" s="31" t="s">
        <v>191</v>
      </c>
      <c r="V249" s="16">
        <f>ROUND(IF(O249=1,INDEX(新属性投放!$L$14:$L$33,卡牌属性!P249),INDEX(新属性投放!$L$41:$L$60,卡牌属性!P249))*INDEX($G$5:$G$42,L249)*SQRT(INDEX($I$5:$I$42,L249)),2)</f>
        <v>1382.5</v>
      </c>
      <c r="W249" s="31" t="s">
        <v>189</v>
      </c>
      <c r="X249" s="16">
        <f>ROUND(IF(O249=1,INDEX(新属性投放!$D$14:$D$33,卡牌属性!P249),INDEX(新属性投放!$D$41:$D$60,卡牌属性!P249))*INDEX($G$5:$G$42,L249)/SQRT(INDEX($I$5:$I$42,L249)),2)</f>
        <v>12.53</v>
      </c>
      <c r="Y249" s="31" t="s">
        <v>190</v>
      </c>
      <c r="Z249" s="16">
        <f>ROUND(IF(O249=1,INDEX(新属性投放!$E$14:$E$33,卡牌属性!P249),INDEX(新属性投放!$E$41:$E$60,卡牌属性!P249))*INDEX($G$5:$G$42,L249),2)</f>
        <v>6.27</v>
      </c>
      <c r="AA249" s="31" t="s">
        <v>191</v>
      </c>
      <c r="AB249" s="16">
        <f>ROUND(IF(O249=1,INDEX(新属性投放!$F$14:$F$33,卡牌属性!P249),INDEX(新属性投放!$F$41:$F$60,卡牌属性!P249))*INDEX($G$5:$G$42,L249)*SQRT(INDEX($I$5:$I$42,L249)),2)</f>
        <v>37.590000000000003</v>
      </c>
      <c r="AD249" s="16">
        <f t="shared" si="83"/>
        <v>125</v>
      </c>
      <c r="AE249" s="16">
        <f t="shared" si="84"/>
        <v>62</v>
      </c>
      <c r="AF249" s="16">
        <f t="shared" si="85"/>
        <v>375</v>
      </c>
      <c r="AH249" s="16">
        <f t="shared" si="95"/>
        <v>6596</v>
      </c>
      <c r="AI249" s="16">
        <f t="shared" si="96"/>
        <v>3296</v>
      </c>
      <c r="AJ249" s="16">
        <f t="shared" si="97"/>
        <v>19793</v>
      </c>
    </row>
    <row r="250" spans="11:36" ht="16.5" x14ac:dyDescent="0.2">
      <c r="K250" s="15">
        <v>247</v>
      </c>
      <c r="L250" s="15">
        <f t="shared" si="79"/>
        <v>13</v>
      </c>
      <c r="M250" s="16">
        <f t="shared" si="80"/>
        <v>1101013</v>
      </c>
      <c r="N250" s="31" t="s">
        <v>686</v>
      </c>
      <c r="O250" s="16">
        <f t="shared" si="81"/>
        <v>1</v>
      </c>
      <c r="P250" s="16">
        <f t="shared" si="82"/>
        <v>7</v>
      </c>
      <c r="Q250" s="16" t="s">
        <v>51</v>
      </c>
      <c r="R250" s="16">
        <f>ROUND(IF(O250=1,INDEX(新属性投放!$J$14:$J$33,卡牌属性!P250),INDEX(新属性投放!$J$41:$J$60,卡牌属性!P250))*INDEX($G$5:$G$42,L250)/SQRT(INDEX($I$5:$I$42,L250)),2)</f>
        <v>603.79999999999995</v>
      </c>
      <c r="S250" s="31" t="s">
        <v>190</v>
      </c>
      <c r="T250" s="16">
        <f>ROUND(IF(O250=1,INDEX(新属性投放!$K$14:$K$33,卡牌属性!P250),INDEX(新属性投放!$K$41:$K$60,卡牌属性!P250))*INDEX($G$5:$G$42,L250),2)</f>
        <v>288.89999999999998</v>
      </c>
      <c r="U250" s="31" t="s">
        <v>191</v>
      </c>
      <c r="V250" s="16">
        <f>ROUND(IF(O250=1,INDEX(新属性投放!$L$14:$L$33,卡牌属性!P250),INDEX(新属性投放!$L$41:$L$60,卡牌属性!P250))*INDEX($G$5:$G$42,L250)*SQRT(INDEX($I$5:$I$42,L250)),2)</f>
        <v>1851.4</v>
      </c>
      <c r="W250" s="31" t="s">
        <v>189</v>
      </c>
      <c r="X250" s="16">
        <f>ROUND(IF(O250=1,INDEX(新属性投放!$D$14:$D$33,卡牌属性!P250),INDEX(新属性投放!$D$41:$D$60,卡牌属性!P250))*INDEX($G$5:$G$42,L250)/SQRT(INDEX($I$5:$I$42,L250)),2)</f>
        <v>15.7</v>
      </c>
      <c r="Y250" s="31" t="s">
        <v>190</v>
      </c>
      <c r="Z250" s="16">
        <f>ROUND(IF(O250=1,INDEX(新属性投放!$E$14:$E$33,卡牌属性!P250),INDEX(新属性投放!$E$41:$E$60,卡牌属性!P250))*INDEX($G$5:$G$42,L250),2)</f>
        <v>7.85</v>
      </c>
      <c r="AA250" s="31" t="s">
        <v>191</v>
      </c>
      <c r="AB250" s="16">
        <f>ROUND(IF(O250=1,INDEX(新属性投放!$F$14:$F$33,卡牌属性!P250),INDEX(新属性投放!$F$41:$F$60,卡牌属性!P250))*INDEX($G$5:$G$42,L250)*SQRT(INDEX($I$5:$I$42,L250)),2)</f>
        <v>47.1</v>
      </c>
      <c r="AD250" s="16">
        <f t="shared" si="83"/>
        <v>157</v>
      </c>
      <c r="AE250" s="16">
        <f t="shared" si="84"/>
        <v>78</v>
      </c>
      <c r="AF250" s="16">
        <f t="shared" si="85"/>
        <v>471</v>
      </c>
      <c r="AH250" s="16">
        <f t="shared" si="95"/>
        <v>6753</v>
      </c>
      <c r="AI250" s="16">
        <f t="shared" si="96"/>
        <v>3374</v>
      </c>
      <c r="AJ250" s="16">
        <f t="shared" si="97"/>
        <v>20264</v>
      </c>
    </row>
    <row r="251" spans="11:36" ht="16.5" x14ac:dyDescent="0.2">
      <c r="K251" s="15">
        <v>248</v>
      </c>
      <c r="L251" s="15">
        <f t="shared" si="79"/>
        <v>13</v>
      </c>
      <c r="M251" s="16">
        <f t="shared" si="80"/>
        <v>1101013</v>
      </c>
      <c r="N251" s="31" t="s">
        <v>686</v>
      </c>
      <c r="O251" s="16">
        <f t="shared" si="81"/>
        <v>1</v>
      </c>
      <c r="P251" s="16">
        <f t="shared" si="82"/>
        <v>8</v>
      </c>
      <c r="Q251" s="16" t="s">
        <v>51</v>
      </c>
      <c r="R251" s="16">
        <f>ROUND(IF(O251=1,INDEX(新属性投放!$J$14:$J$33,卡牌属性!P251),INDEX(新属性投放!$J$41:$J$60,卡牌属性!P251))*INDEX($G$5:$G$42,L251)/SQRT(INDEX($I$5:$I$42,L251)),2)</f>
        <v>799.8</v>
      </c>
      <c r="S251" s="31" t="s">
        <v>190</v>
      </c>
      <c r="T251" s="16">
        <f>ROUND(IF(O251=1,INDEX(新属性投放!$K$14:$K$33,卡牌属性!P251),INDEX(新属性投放!$K$41:$K$60,卡牌属性!P251))*INDEX($G$5:$G$42,L251),2)</f>
        <v>387.4</v>
      </c>
      <c r="U251" s="31" t="s">
        <v>191</v>
      </c>
      <c r="V251" s="16">
        <f>ROUND(IF(O251=1,INDEX(新属性投放!$L$14:$L$33,卡牌属性!P251),INDEX(新属性投放!$L$41:$L$60,卡牌属性!P251))*INDEX($G$5:$G$42,L251)*SQRT(INDEX($I$5:$I$42,L251)),2)</f>
        <v>2439.4</v>
      </c>
      <c r="W251" s="31" t="s">
        <v>189</v>
      </c>
      <c r="X251" s="16">
        <f>ROUND(IF(O251=1,INDEX(新属性投放!$D$14:$D$33,卡牌属性!P251),INDEX(新属性投放!$D$41:$D$60,卡牌属性!P251))*INDEX($G$5:$G$42,L251)/SQRT(INDEX($I$5:$I$42,L251)),2)</f>
        <v>20</v>
      </c>
      <c r="Y251" s="31" t="s">
        <v>190</v>
      </c>
      <c r="Z251" s="16">
        <f>ROUND(IF(O251=1,INDEX(新属性投放!$E$14:$E$33,卡牌属性!P251),INDEX(新属性投放!$E$41:$E$60,卡牌属性!P251))*INDEX($G$5:$G$42,L251),2)</f>
        <v>10</v>
      </c>
      <c r="AA251" s="31" t="s">
        <v>191</v>
      </c>
      <c r="AB251" s="16">
        <f>ROUND(IF(O251=1,INDEX(新属性投放!$F$14:$F$33,卡牌属性!P251),INDEX(新属性投放!$F$41:$F$60,卡牌属性!P251))*INDEX($G$5:$G$42,L251)*SQRT(INDEX($I$5:$I$42,L251)),2)</f>
        <v>60</v>
      </c>
      <c r="AD251" s="16">
        <f t="shared" si="83"/>
        <v>200</v>
      </c>
      <c r="AE251" s="16">
        <f t="shared" si="84"/>
        <v>100</v>
      </c>
      <c r="AF251" s="16">
        <f t="shared" si="85"/>
        <v>600</v>
      </c>
      <c r="AH251" s="16">
        <f t="shared" si="95"/>
        <v>6953</v>
      </c>
      <c r="AI251" s="16">
        <f t="shared" si="96"/>
        <v>3474</v>
      </c>
      <c r="AJ251" s="16">
        <f t="shared" si="97"/>
        <v>20864</v>
      </c>
    </row>
    <row r="252" spans="11:36" ht="16.5" x14ac:dyDescent="0.2">
      <c r="K252" s="15">
        <v>249</v>
      </c>
      <c r="L252" s="15">
        <f t="shared" si="79"/>
        <v>13</v>
      </c>
      <c r="M252" s="16">
        <f t="shared" si="80"/>
        <v>1101013</v>
      </c>
      <c r="N252" s="31" t="s">
        <v>686</v>
      </c>
      <c r="O252" s="16">
        <f t="shared" si="81"/>
        <v>1</v>
      </c>
      <c r="P252" s="16">
        <f t="shared" si="82"/>
        <v>9</v>
      </c>
      <c r="Q252" s="16" t="s">
        <v>51</v>
      </c>
      <c r="R252" s="16">
        <f>ROUND(IF(O252=1,INDEX(新属性投放!$J$14:$J$33,卡牌属性!P252),INDEX(新属性投放!$J$41:$J$60,卡牌属性!P252))*INDEX($G$5:$G$42,L252)/SQRT(INDEX($I$5:$I$42,L252)),2)</f>
        <v>924.8</v>
      </c>
      <c r="S252" s="31" t="s">
        <v>190</v>
      </c>
      <c r="T252" s="16">
        <f>ROUND(IF(O252=1,INDEX(新属性投放!$K$14:$K$33,卡牌属性!P252),INDEX(新属性投放!$K$41:$K$60,卡牌属性!P252))*INDEX($G$5:$G$42,L252),2)</f>
        <v>450.4</v>
      </c>
      <c r="U252" s="31" t="s">
        <v>191</v>
      </c>
      <c r="V252" s="16">
        <f>ROUND(IF(O252=1,INDEX(新属性投放!$L$14:$L$33,卡牌属性!P252),INDEX(新属性投放!$L$41:$L$60,卡牌属性!P252))*INDEX($G$5:$G$42,L252)*SQRT(INDEX($I$5:$I$42,L252)),2)</f>
        <v>2814.4</v>
      </c>
      <c r="W252" s="31" t="s">
        <v>189</v>
      </c>
      <c r="X252" s="16">
        <f>ROUND(IF(O252=1,INDEX(新属性投放!$D$14:$D$33,卡牌属性!P252),INDEX(新属性投放!$D$41:$D$60,卡牌属性!P252))*INDEX($G$5:$G$42,L252)/SQRT(INDEX($I$5:$I$42,L252)),2)</f>
        <v>23.12</v>
      </c>
      <c r="Y252" s="31" t="s">
        <v>190</v>
      </c>
      <c r="Z252" s="16">
        <f>ROUND(IF(O252=1,INDEX(新属性投放!$E$14:$E$33,卡牌属性!P252),INDEX(新属性投放!$E$41:$E$60,卡牌属性!P252))*INDEX($G$5:$G$42,L252),2)</f>
        <v>11.56</v>
      </c>
      <c r="AA252" s="31" t="s">
        <v>191</v>
      </c>
      <c r="AB252" s="16">
        <f>ROUND(IF(O252=1,INDEX(新属性投放!$F$14:$F$33,卡牌属性!P252),INDEX(新属性投放!$F$41:$F$60,卡牌属性!P252))*INDEX($G$5:$G$42,L252)*SQRT(INDEX($I$5:$I$42,L252)),2)</f>
        <v>69.36</v>
      </c>
      <c r="AD252" s="16">
        <f t="shared" si="83"/>
        <v>231</v>
      </c>
      <c r="AE252" s="16">
        <f t="shared" si="84"/>
        <v>115</v>
      </c>
      <c r="AF252" s="16">
        <f t="shared" si="85"/>
        <v>693</v>
      </c>
      <c r="AH252" s="16">
        <f t="shared" si="95"/>
        <v>7184</v>
      </c>
      <c r="AI252" s="16">
        <f t="shared" si="96"/>
        <v>3589</v>
      </c>
      <c r="AJ252" s="16">
        <f t="shared" si="97"/>
        <v>21557</v>
      </c>
    </row>
    <row r="253" spans="11:36" ht="16.5" x14ac:dyDescent="0.2">
      <c r="K253" s="15">
        <v>250</v>
      </c>
      <c r="L253" s="15">
        <f t="shared" si="79"/>
        <v>13</v>
      </c>
      <c r="M253" s="16">
        <f t="shared" si="80"/>
        <v>1101013</v>
      </c>
      <c r="N253" s="31" t="s">
        <v>686</v>
      </c>
      <c r="O253" s="16">
        <f t="shared" si="81"/>
        <v>1</v>
      </c>
      <c r="P253" s="16">
        <f t="shared" si="82"/>
        <v>10</v>
      </c>
      <c r="Q253" s="16" t="s">
        <v>51</v>
      </c>
      <c r="R253" s="16">
        <f>ROUND(IF(O253=1,INDEX(新属性投放!$J$14:$J$33,卡牌属性!P253),INDEX(新属性投放!$J$41:$J$60,卡牌属性!P253))*INDEX($G$5:$G$42,L253)/SQRT(INDEX($I$5:$I$42,L253)),2)</f>
        <v>1069.4000000000001</v>
      </c>
      <c r="S253" s="31" t="s">
        <v>190</v>
      </c>
      <c r="T253" s="16">
        <f>ROUND(IF(O253=1,INDEX(新属性投放!$K$14:$K$33,卡牌属性!P253),INDEX(新属性投放!$K$41:$K$60,卡牌属性!P253))*INDEX($G$5:$G$42,L253),2)</f>
        <v>522.20000000000005</v>
      </c>
      <c r="U253" s="31" t="s">
        <v>191</v>
      </c>
      <c r="V253" s="16">
        <f>ROUND(IF(O253=1,INDEX(新属性投放!$L$14:$L$33,卡牌属性!P253),INDEX(新属性投放!$L$41:$L$60,卡牌属性!P253))*INDEX($G$5:$G$42,L253)*SQRT(INDEX($I$5:$I$42,L253)),2)</f>
        <v>3248.2</v>
      </c>
      <c r="W253" s="31" t="s">
        <v>189</v>
      </c>
      <c r="X253" s="16">
        <f>ROUND(IF(O253=1,INDEX(新属性投放!$D$14:$D$33,卡牌属性!P253),INDEX(新属性投放!$D$41:$D$60,卡牌属性!P253))*INDEX($G$5:$G$42,L253)/SQRT(INDEX($I$5:$I$42,L253)),2)</f>
        <v>26.74</v>
      </c>
      <c r="Y253" s="31" t="s">
        <v>190</v>
      </c>
      <c r="Z253" s="16">
        <f>ROUND(IF(O253=1,INDEX(新属性投放!$E$14:$E$33,卡牌属性!P253),INDEX(新属性投放!$E$41:$E$60,卡牌属性!P253))*INDEX($G$5:$G$42,L253),2)</f>
        <v>13.37</v>
      </c>
      <c r="AA253" s="31" t="s">
        <v>191</v>
      </c>
      <c r="AB253" s="16">
        <f>ROUND(IF(O253=1,INDEX(新属性投放!$F$14:$F$33,卡牌属性!P253),INDEX(新属性投放!$F$41:$F$60,卡牌属性!P253))*INDEX($G$5:$G$42,L253)*SQRT(INDEX($I$5:$I$42,L253)),2)</f>
        <v>80.22</v>
      </c>
      <c r="AD253" s="16">
        <f t="shared" si="83"/>
        <v>267</v>
      </c>
      <c r="AE253" s="16">
        <f t="shared" si="84"/>
        <v>133</v>
      </c>
      <c r="AF253" s="16">
        <f t="shared" si="85"/>
        <v>802</v>
      </c>
      <c r="AH253" s="16">
        <f t="shared" si="95"/>
        <v>7451</v>
      </c>
      <c r="AI253" s="16">
        <f t="shared" si="96"/>
        <v>3722</v>
      </c>
      <c r="AJ253" s="16">
        <f t="shared" si="97"/>
        <v>22359</v>
      </c>
    </row>
    <row r="254" spans="11:36" ht="16.5" x14ac:dyDescent="0.2">
      <c r="K254" s="15">
        <v>251</v>
      </c>
      <c r="L254" s="15">
        <f t="shared" si="79"/>
        <v>13</v>
      </c>
      <c r="M254" s="16">
        <f t="shared" si="80"/>
        <v>1101013</v>
      </c>
      <c r="N254" s="31" t="s">
        <v>686</v>
      </c>
      <c r="O254" s="16">
        <f t="shared" si="81"/>
        <v>1</v>
      </c>
      <c r="P254" s="16">
        <f t="shared" si="82"/>
        <v>11</v>
      </c>
      <c r="Q254" s="16" t="s">
        <v>51</v>
      </c>
      <c r="R254" s="16">
        <f>ROUND(IF(O254=1,INDEX(新属性投放!$J$14:$J$33,卡牌属性!P254),INDEX(新属性投放!$J$41:$J$60,卡牌属性!P254))*INDEX($G$5:$G$42,L254)/SQRT(INDEX($I$5:$I$42,L254)),2)</f>
        <v>1236.0999999999999</v>
      </c>
      <c r="S254" s="31" t="s">
        <v>190</v>
      </c>
      <c r="T254" s="16">
        <f>ROUND(IF(O254=1,INDEX(新属性投放!$K$14:$K$33,卡牌属性!P254),INDEX(新属性投放!$K$41:$K$60,卡牌属性!P254))*INDEX($G$5:$G$42,L254),2)</f>
        <v>606.04999999999995</v>
      </c>
      <c r="U254" s="31" t="s">
        <v>191</v>
      </c>
      <c r="V254" s="16">
        <f>ROUND(IF(O254=1,INDEX(新属性投放!$L$14:$L$33,卡牌属性!P254),INDEX(新属性投放!$L$41:$L$60,卡牌属性!P254))*INDEX($G$5:$G$42,L254)*SQRT(INDEX($I$5:$I$42,L254)),2)</f>
        <v>3748.3</v>
      </c>
      <c r="W254" s="31" t="s">
        <v>189</v>
      </c>
      <c r="X254" s="16">
        <f>ROUND(IF(O254=1,INDEX(新属性投放!$D$14:$D$33,卡牌属性!P254),INDEX(新属性投放!$D$41:$D$60,卡牌属性!P254))*INDEX($G$5:$G$42,L254)/SQRT(INDEX($I$5:$I$42,L254)),2)</f>
        <v>30.9</v>
      </c>
      <c r="Y254" s="31" t="s">
        <v>190</v>
      </c>
      <c r="Z254" s="16">
        <f>ROUND(IF(O254=1,INDEX(新属性投放!$E$14:$E$33,卡牌属性!P254),INDEX(新属性投放!$E$41:$E$60,卡牌属性!P254))*INDEX($G$5:$G$42,L254),2)</f>
        <v>15.45</v>
      </c>
      <c r="AA254" s="31" t="s">
        <v>191</v>
      </c>
      <c r="AB254" s="16">
        <f>ROUND(IF(O254=1,INDEX(新属性投放!$F$14:$F$33,卡牌属性!P254),INDEX(新属性投放!$F$41:$F$60,卡牌属性!P254))*INDEX($G$5:$G$42,L254)*SQRT(INDEX($I$5:$I$42,L254)),2)</f>
        <v>92.7</v>
      </c>
      <c r="AD254" s="16">
        <f t="shared" si="83"/>
        <v>309</v>
      </c>
      <c r="AE254" s="16">
        <f t="shared" si="84"/>
        <v>154</v>
      </c>
      <c r="AF254" s="16">
        <f t="shared" si="85"/>
        <v>927</v>
      </c>
      <c r="AH254" s="16">
        <f t="shared" si="95"/>
        <v>7760</v>
      </c>
      <c r="AI254" s="16">
        <f t="shared" si="96"/>
        <v>3876</v>
      </c>
      <c r="AJ254" s="16">
        <f t="shared" si="97"/>
        <v>23286</v>
      </c>
    </row>
    <row r="255" spans="11:36" ht="16.5" x14ac:dyDescent="0.2">
      <c r="K255" s="15">
        <v>252</v>
      </c>
      <c r="L255" s="15">
        <f t="shared" si="79"/>
        <v>13</v>
      </c>
      <c r="M255" s="16">
        <f t="shared" si="80"/>
        <v>1101013</v>
      </c>
      <c r="N255" s="31" t="s">
        <v>686</v>
      </c>
      <c r="O255" s="16">
        <f t="shared" si="81"/>
        <v>1</v>
      </c>
      <c r="P255" s="16">
        <f t="shared" si="82"/>
        <v>12</v>
      </c>
      <c r="Q255" s="16" t="s">
        <v>51</v>
      </c>
      <c r="R255" s="16">
        <f>ROUND(IF(O255=1,INDEX(新属性投放!$J$14:$J$33,卡牌属性!P255),INDEX(新属性投放!$J$41:$J$60,卡牌属性!P255))*INDEX($G$5:$G$42,L255)/SQRT(INDEX($I$5:$I$42,L255)),2)</f>
        <v>1429.6</v>
      </c>
      <c r="S255" s="31" t="s">
        <v>190</v>
      </c>
      <c r="T255" s="16">
        <f>ROUND(IF(O255=1,INDEX(新属性投放!$K$14:$K$33,卡牌属性!P255),INDEX(新属性投放!$K$41:$K$60,卡牌属性!P255))*INDEX($G$5:$G$42,L255),2)</f>
        <v>702.3</v>
      </c>
      <c r="U255" s="31" t="s">
        <v>191</v>
      </c>
      <c r="V255" s="16">
        <f>ROUND(IF(O255=1,INDEX(新属性投放!$L$14:$L$33,卡牌属性!P255),INDEX(新属性投放!$L$41:$L$60,卡牌属性!P255))*INDEX($G$5:$G$42,L255)*SQRT(INDEX($I$5:$I$42,L255)),2)</f>
        <v>4328.8</v>
      </c>
      <c r="W255" s="31" t="s">
        <v>189</v>
      </c>
      <c r="X255" s="16">
        <f>ROUND(IF(O255=1,INDEX(新属性投放!$D$14:$D$33,卡牌属性!P255),INDEX(新属性投放!$D$41:$D$60,卡牌属性!P255))*INDEX($G$5:$G$42,L255)/SQRT(INDEX($I$5:$I$42,L255)),2)</f>
        <v>35.74</v>
      </c>
      <c r="Y255" s="31" t="s">
        <v>190</v>
      </c>
      <c r="Z255" s="16">
        <f>ROUND(IF(O255=1,INDEX(新属性投放!$E$14:$E$33,卡牌属性!P255),INDEX(新属性投放!$E$41:$E$60,卡牌属性!P255))*INDEX($G$5:$G$42,L255),2)</f>
        <v>17.87</v>
      </c>
      <c r="AA255" s="31" t="s">
        <v>191</v>
      </c>
      <c r="AB255" s="16">
        <f>ROUND(IF(O255=1,INDEX(新属性投放!$F$14:$F$33,卡牌属性!P255),INDEX(新属性投放!$F$41:$F$60,卡牌属性!P255))*INDEX($G$5:$G$42,L255)*SQRT(INDEX($I$5:$I$42,L255)),2)</f>
        <v>107.22</v>
      </c>
      <c r="AD255" s="16">
        <f t="shared" si="83"/>
        <v>357</v>
      </c>
      <c r="AE255" s="16">
        <f t="shared" si="84"/>
        <v>178</v>
      </c>
      <c r="AF255" s="16">
        <f t="shared" si="85"/>
        <v>1072</v>
      </c>
      <c r="AH255" s="16">
        <f t="shared" si="95"/>
        <v>8117</v>
      </c>
      <c r="AI255" s="16">
        <f t="shared" si="96"/>
        <v>4054</v>
      </c>
      <c r="AJ255" s="16">
        <f t="shared" si="97"/>
        <v>24358</v>
      </c>
    </row>
    <row r="256" spans="11:36" ht="16.5" x14ac:dyDescent="0.2">
      <c r="K256" s="15">
        <v>253</v>
      </c>
      <c r="L256" s="15">
        <f t="shared" si="79"/>
        <v>13</v>
      </c>
      <c r="M256" s="16">
        <f t="shared" si="80"/>
        <v>1101013</v>
      </c>
      <c r="N256" s="31" t="s">
        <v>686</v>
      </c>
      <c r="O256" s="16">
        <f t="shared" si="81"/>
        <v>1</v>
      </c>
      <c r="P256" s="16">
        <f t="shared" si="82"/>
        <v>13</v>
      </c>
      <c r="Q256" s="16" t="s">
        <v>51</v>
      </c>
      <c r="R256" s="16">
        <f>ROUND(IF(O256=1,INDEX(新属性投放!$J$14:$J$33,卡牌属性!P256),INDEX(新属性投放!$J$41:$J$60,卡牌属性!P256))*INDEX($G$5:$G$42,L256)/SQRT(INDEX($I$5:$I$42,L256)),2)</f>
        <v>1653.3</v>
      </c>
      <c r="S256" s="31" t="s">
        <v>190</v>
      </c>
      <c r="T256" s="16">
        <f>ROUND(IF(O256=1,INDEX(新属性投放!$K$14:$K$33,卡牌属性!P256),INDEX(新属性投放!$K$41:$K$60,卡牌属性!P256))*INDEX($G$5:$G$42,L256),2)</f>
        <v>813.65</v>
      </c>
      <c r="U256" s="31" t="s">
        <v>191</v>
      </c>
      <c r="V256" s="16">
        <f>ROUND(IF(O256=1,INDEX(新属性投放!$L$14:$L$33,卡牌属性!P256),INDEX(新属性投放!$L$41:$L$60,卡牌属性!P256))*INDEX($G$5:$G$42,L256)*SQRT(INDEX($I$5:$I$42,L256)),2)</f>
        <v>4999.8999999999996</v>
      </c>
      <c r="W256" s="31" t="s">
        <v>189</v>
      </c>
      <c r="X256" s="16">
        <f>ROUND(IF(O256=1,INDEX(新属性投放!$D$14:$D$33,卡牌属性!P256),INDEX(新属性投放!$D$41:$D$60,卡牌属性!P256))*INDEX($G$5:$G$42,L256)/SQRT(INDEX($I$5:$I$42,L256)),2)</f>
        <v>41.33</v>
      </c>
      <c r="Y256" s="31" t="s">
        <v>190</v>
      </c>
      <c r="Z256" s="16">
        <f>ROUND(IF(O256=1,INDEX(新属性投放!$E$14:$E$33,卡牌属性!P256),INDEX(新属性投放!$E$41:$E$60,卡牌属性!P256))*INDEX($G$5:$G$42,L256),2)</f>
        <v>20.67</v>
      </c>
      <c r="AA256" s="31" t="s">
        <v>191</v>
      </c>
      <c r="AB256" s="16">
        <f>ROUND(IF(O256=1,INDEX(新属性投放!$F$14:$F$33,卡牌属性!P256),INDEX(新属性投放!$F$41:$F$60,卡牌属性!P256))*INDEX($G$5:$G$42,L256)*SQRT(INDEX($I$5:$I$42,L256)),2)</f>
        <v>123.99</v>
      </c>
      <c r="AD256" s="16">
        <f t="shared" si="83"/>
        <v>413</v>
      </c>
      <c r="AE256" s="16">
        <f t="shared" si="84"/>
        <v>206</v>
      </c>
      <c r="AF256" s="16">
        <f t="shared" si="85"/>
        <v>1239</v>
      </c>
      <c r="AH256" s="16">
        <f t="shared" ref="AH256" si="98">AD256</f>
        <v>413</v>
      </c>
      <c r="AI256" s="16">
        <f t="shared" ref="AI256" si="99">AE256</f>
        <v>206</v>
      </c>
      <c r="AJ256" s="16">
        <f t="shared" ref="AJ256" si="100">AF256</f>
        <v>1239</v>
      </c>
    </row>
    <row r="257" spans="11:36" ht="16.5" x14ac:dyDescent="0.2">
      <c r="K257" s="15">
        <v>254</v>
      </c>
      <c r="L257" s="15">
        <f t="shared" si="79"/>
        <v>13</v>
      </c>
      <c r="M257" s="16">
        <f t="shared" si="80"/>
        <v>1101013</v>
      </c>
      <c r="N257" s="31" t="s">
        <v>686</v>
      </c>
      <c r="O257" s="16">
        <f t="shared" si="81"/>
        <v>1</v>
      </c>
      <c r="P257" s="16">
        <f t="shared" si="82"/>
        <v>14</v>
      </c>
      <c r="Q257" s="16" t="s">
        <v>51</v>
      </c>
      <c r="R257" s="16">
        <f>ROUND(IF(O257=1,INDEX(新属性投放!$J$14:$J$33,卡牌属性!P257),INDEX(新属性投放!$J$41:$J$60,卡牌属性!P257))*INDEX($G$5:$G$42,L257)/SQRT(INDEX($I$5:$I$42,L257)),2)</f>
        <v>1911.95</v>
      </c>
      <c r="S257" s="31" t="s">
        <v>190</v>
      </c>
      <c r="T257" s="16">
        <f>ROUND(IF(O257=1,INDEX(新属性投放!$K$14:$K$33,卡牌属性!P257),INDEX(新属性投放!$K$41:$K$60,卡牌属性!P257))*INDEX($G$5:$G$42,L257),2)</f>
        <v>942.98</v>
      </c>
      <c r="U257" s="31" t="s">
        <v>191</v>
      </c>
      <c r="V257" s="16">
        <f>ROUND(IF(O257=1,INDEX(新属性投放!$L$14:$L$33,卡牌属性!P257),INDEX(新属性投放!$L$41:$L$60,卡牌属性!P257))*INDEX($G$5:$G$42,L257)*SQRT(INDEX($I$5:$I$42,L257)),2)</f>
        <v>5775.85</v>
      </c>
      <c r="W257" s="31" t="s">
        <v>189</v>
      </c>
      <c r="X257" s="16">
        <f>ROUND(IF(O257=1,INDEX(新属性投放!$D$14:$D$33,卡牌属性!P257),INDEX(新属性投放!$D$41:$D$60,卡牌属性!P257))*INDEX($G$5:$G$42,L257)/SQRT(INDEX($I$5:$I$42,L257)),2)</f>
        <v>47.8</v>
      </c>
      <c r="Y257" s="31" t="s">
        <v>190</v>
      </c>
      <c r="Z257" s="16">
        <f>ROUND(IF(O257=1,INDEX(新属性投放!$E$14:$E$33,卡牌属性!P257),INDEX(新属性投放!$E$41:$E$60,卡牌属性!P257))*INDEX($G$5:$G$42,L257),2)</f>
        <v>23.9</v>
      </c>
      <c r="AA257" s="31" t="s">
        <v>191</v>
      </c>
      <c r="AB257" s="16">
        <f>ROUND(IF(O257=1,INDEX(新属性投放!$F$14:$F$33,卡牌属性!P257),INDEX(新属性投放!$F$41:$F$60,卡牌属性!P257))*INDEX($G$5:$G$42,L257)*SQRT(INDEX($I$5:$I$42,L257)),2)</f>
        <v>143.4</v>
      </c>
      <c r="AD257" s="16">
        <f t="shared" si="83"/>
        <v>478</v>
      </c>
      <c r="AE257" s="16">
        <f t="shared" si="84"/>
        <v>239</v>
      </c>
      <c r="AF257" s="16">
        <f t="shared" si="85"/>
        <v>1434</v>
      </c>
      <c r="AH257" s="16">
        <f t="shared" ref="AH257:AH276" si="101">AH256+AD257</f>
        <v>891</v>
      </c>
      <c r="AI257" s="16">
        <f t="shared" ref="AI257:AI276" si="102">AI256+AE257</f>
        <v>445</v>
      </c>
      <c r="AJ257" s="16">
        <f t="shared" ref="AJ257:AJ276" si="103">AJ256+AF257</f>
        <v>2673</v>
      </c>
    </row>
    <row r="258" spans="11:36" ht="16.5" x14ac:dyDescent="0.2">
      <c r="K258" s="15">
        <v>255</v>
      </c>
      <c r="L258" s="15">
        <f t="shared" si="79"/>
        <v>13</v>
      </c>
      <c r="M258" s="16">
        <f t="shared" si="80"/>
        <v>1101013</v>
      </c>
      <c r="N258" s="31" t="s">
        <v>686</v>
      </c>
      <c r="O258" s="16">
        <f t="shared" si="81"/>
        <v>1</v>
      </c>
      <c r="P258" s="16">
        <f t="shared" si="82"/>
        <v>15</v>
      </c>
      <c r="Q258" s="16" t="s">
        <v>51</v>
      </c>
      <c r="R258" s="16">
        <f>ROUND(IF(O258=1,INDEX(新属性投放!$J$14:$J$33,卡牌属性!P258),INDEX(新属性投放!$J$41:$J$60,卡牌属性!P258))*INDEX($G$5:$G$42,L258)/SQRT(INDEX($I$5:$I$42,L258)),2)</f>
        <v>2210.9499999999998</v>
      </c>
      <c r="S258" s="31" t="s">
        <v>190</v>
      </c>
      <c r="T258" s="16">
        <f>ROUND(IF(O258=1,INDEX(新属性投放!$K$14:$K$33,卡牌属性!P258),INDEX(新属性投放!$K$41:$K$60,卡牌属性!P258))*INDEX($G$5:$G$42,L258),2)</f>
        <v>1092.48</v>
      </c>
      <c r="U258" s="31" t="s">
        <v>191</v>
      </c>
      <c r="V258" s="16">
        <f>ROUND(IF(O258=1,INDEX(新属性投放!$L$14:$L$33,卡牌属性!P258),INDEX(新属性投放!$L$41:$L$60,卡牌属性!P258))*INDEX($G$5:$G$42,L258)*SQRT(INDEX($I$5:$I$42,L258)),2)</f>
        <v>6672.85</v>
      </c>
      <c r="W258" s="31" t="s">
        <v>189</v>
      </c>
      <c r="X258" s="16">
        <f>ROUND(IF(O258=1,INDEX(新属性投放!$D$14:$D$33,卡牌属性!P258),INDEX(新属性投放!$D$41:$D$60,卡牌属性!P258))*INDEX($G$5:$G$42,L258)/SQRT(INDEX($I$5:$I$42,L258)),2)</f>
        <v>55.27</v>
      </c>
      <c r="Y258" s="31" t="s">
        <v>190</v>
      </c>
      <c r="Z258" s="16">
        <f>ROUND(IF(O258=1,INDEX(新属性投放!$E$14:$E$33,卡牌属性!P258),INDEX(新属性投放!$E$41:$E$60,卡牌属性!P258))*INDEX($G$5:$G$42,L258),2)</f>
        <v>27.64</v>
      </c>
      <c r="AA258" s="31" t="s">
        <v>191</v>
      </c>
      <c r="AB258" s="16">
        <f>ROUND(IF(O258=1,INDEX(新属性投放!$F$14:$F$33,卡牌属性!P258),INDEX(新属性投放!$F$41:$F$60,卡牌属性!P258))*INDEX($G$5:$G$42,L258)*SQRT(INDEX($I$5:$I$42,L258)),2)</f>
        <v>165.81</v>
      </c>
      <c r="AD258" s="16">
        <f t="shared" si="83"/>
        <v>552</v>
      </c>
      <c r="AE258" s="16">
        <f t="shared" si="84"/>
        <v>276</v>
      </c>
      <c r="AF258" s="16">
        <f t="shared" si="85"/>
        <v>1658</v>
      </c>
      <c r="AH258" s="16">
        <f t="shared" si="101"/>
        <v>1443</v>
      </c>
      <c r="AI258" s="16">
        <f t="shared" si="102"/>
        <v>721</v>
      </c>
      <c r="AJ258" s="16">
        <f t="shared" si="103"/>
        <v>4331</v>
      </c>
    </row>
    <row r="259" spans="11:36" ht="16.5" x14ac:dyDescent="0.2">
      <c r="K259" s="15">
        <v>256</v>
      </c>
      <c r="L259" s="15">
        <f t="shared" si="79"/>
        <v>13</v>
      </c>
      <c r="M259" s="16">
        <f t="shared" si="80"/>
        <v>1101013</v>
      </c>
      <c r="N259" s="31" t="s">
        <v>686</v>
      </c>
      <c r="O259" s="16">
        <f t="shared" si="81"/>
        <v>1</v>
      </c>
      <c r="P259" s="16">
        <f t="shared" si="82"/>
        <v>16</v>
      </c>
      <c r="Q259" s="16" t="s">
        <v>51</v>
      </c>
      <c r="R259" s="16">
        <f>ROUND(IF(O259=1,INDEX(新属性投放!$J$14:$J$33,卡牌属性!P259),INDEX(新属性投放!$J$41:$J$60,卡牌属性!P259))*INDEX($G$5:$G$42,L259)/SQRT(INDEX($I$5:$I$42,L259)),2)</f>
        <v>2556.3000000000002</v>
      </c>
      <c r="S259" s="31" t="s">
        <v>190</v>
      </c>
      <c r="T259" s="16">
        <f>ROUND(IF(O259=1,INDEX(新属性投放!$K$14:$K$33,卡牌属性!P259),INDEX(新属性投放!$K$41:$K$60,卡牌属性!P259))*INDEX($G$5:$G$42,L259),2)</f>
        <v>1265.6500000000001</v>
      </c>
      <c r="U259" s="31" t="s">
        <v>191</v>
      </c>
      <c r="V259" s="16">
        <f>ROUND(IF(O259=1,INDEX(新属性投放!$L$14:$L$33,卡牌属性!P259),INDEX(新属性投放!$L$41:$L$60,卡牌属性!P259))*INDEX($G$5:$G$42,L259)*SQRT(INDEX($I$5:$I$42,L259)),2)</f>
        <v>7708.9</v>
      </c>
      <c r="W259" s="31" t="s">
        <v>189</v>
      </c>
      <c r="X259" s="16">
        <f>ROUND(IF(O259=1,INDEX(新属性投放!$D$14:$D$33,卡牌属性!P259),INDEX(新属性投放!$D$41:$D$60,卡牌属性!P259))*INDEX($G$5:$G$42,L259)/SQRT(INDEX($I$5:$I$42,L259)),2)</f>
        <v>63.91</v>
      </c>
      <c r="Y259" s="31" t="s">
        <v>190</v>
      </c>
      <c r="Z259" s="16">
        <f>ROUND(IF(O259=1,INDEX(新属性投放!$E$14:$E$33,卡牌属性!P259),INDEX(新属性投放!$E$41:$E$60,卡牌属性!P259))*INDEX($G$5:$G$42,L259),2)</f>
        <v>31.96</v>
      </c>
      <c r="AA259" s="31" t="s">
        <v>191</v>
      </c>
      <c r="AB259" s="16">
        <f>ROUND(IF(O259=1,INDEX(新属性投放!$F$14:$F$33,卡牌属性!P259),INDEX(新属性投放!$F$41:$F$60,卡牌属性!P259))*INDEX($G$5:$G$42,L259)*SQRT(INDEX($I$5:$I$42,L259)),2)</f>
        <v>191.73</v>
      </c>
      <c r="AD259" s="16">
        <f t="shared" si="83"/>
        <v>639</v>
      </c>
      <c r="AE259" s="16">
        <f t="shared" si="84"/>
        <v>319</v>
      </c>
      <c r="AF259" s="16">
        <f t="shared" si="85"/>
        <v>1917</v>
      </c>
      <c r="AH259" s="16">
        <f t="shared" si="101"/>
        <v>2082</v>
      </c>
      <c r="AI259" s="16">
        <f t="shared" si="102"/>
        <v>1040</v>
      </c>
      <c r="AJ259" s="16">
        <f t="shared" si="103"/>
        <v>6248</v>
      </c>
    </row>
    <row r="260" spans="11:36" ht="16.5" x14ac:dyDescent="0.2">
      <c r="K260" s="15">
        <v>257</v>
      </c>
      <c r="L260" s="15">
        <f t="shared" si="79"/>
        <v>13</v>
      </c>
      <c r="M260" s="16">
        <f t="shared" si="80"/>
        <v>1101013</v>
      </c>
      <c r="N260" s="31" t="s">
        <v>686</v>
      </c>
      <c r="O260" s="16">
        <f t="shared" si="81"/>
        <v>1</v>
      </c>
      <c r="P260" s="16">
        <f t="shared" si="82"/>
        <v>17</v>
      </c>
      <c r="Q260" s="16" t="s">
        <v>51</v>
      </c>
      <c r="R260" s="16">
        <f>ROUND(IF(O260=1,INDEX(新属性投放!$J$14:$J$33,卡牌属性!P260),INDEX(新属性投放!$J$41:$J$60,卡牌属性!P260))*INDEX($G$5:$G$42,L260)/SQRT(INDEX($I$5:$I$42,L260)),2)</f>
        <v>2955.85</v>
      </c>
      <c r="S260" s="31" t="s">
        <v>190</v>
      </c>
      <c r="T260" s="16">
        <f>ROUND(IF(O260=1,INDEX(新属性投放!$K$14:$K$33,卡牌属性!P260),INDEX(新属性投放!$K$41:$K$60,卡牌属性!P260))*INDEX($G$5:$G$42,L260),2)</f>
        <v>1465.43</v>
      </c>
      <c r="U260" s="31" t="s">
        <v>191</v>
      </c>
      <c r="V260" s="16">
        <f>ROUND(IF(O260=1,INDEX(新属性投放!$L$14:$L$33,卡牌属性!P260),INDEX(新属性投放!$L$41:$L$60,卡牌属性!P260))*INDEX($G$5:$G$42,L260)*SQRT(INDEX($I$5:$I$42,L260)),2)</f>
        <v>8907.5499999999993</v>
      </c>
      <c r="W260" s="31" t="s">
        <v>189</v>
      </c>
      <c r="X260" s="16">
        <f>ROUND(IF(O260=1,INDEX(新属性投放!$D$14:$D$33,卡牌属性!P260),INDEX(新属性投放!$D$41:$D$60,卡牌属性!P260))*INDEX($G$5:$G$42,L260)/SQRT(INDEX($I$5:$I$42,L260)),2)</f>
        <v>73.900000000000006</v>
      </c>
      <c r="Y260" s="31" t="s">
        <v>190</v>
      </c>
      <c r="Z260" s="16">
        <f>ROUND(IF(O260=1,INDEX(新属性投放!$E$14:$E$33,卡牌属性!P260),INDEX(新属性投放!$E$41:$E$60,卡牌属性!P260))*INDEX($G$5:$G$42,L260),2)</f>
        <v>36.950000000000003</v>
      </c>
      <c r="AA260" s="31" t="s">
        <v>191</v>
      </c>
      <c r="AB260" s="16">
        <f>ROUND(IF(O260=1,INDEX(新属性投放!$F$14:$F$33,卡牌属性!P260),INDEX(新属性投放!$F$41:$F$60,卡牌属性!P260))*INDEX($G$5:$G$42,L260)*SQRT(INDEX($I$5:$I$42,L260)),2)</f>
        <v>221.7</v>
      </c>
      <c r="AD260" s="16">
        <f t="shared" si="83"/>
        <v>739</v>
      </c>
      <c r="AE260" s="16">
        <f t="shared" si="84"/>
        <v>369</v>
      </c>
      <c r="AF260" s="16">
        <f t="shared" si="85"/>
        <v>2217</v>
      </c>
      <c r="AH260" s="16">
        <f t="shared" si="101"/>
        <v>2821</v>
      </c>
      <c r="AI260" s="16">
        <f t="shared" si="102"/>
        <v>1409</v>
      </c>
      <c r="AJ260" s="16">
        <f t="shared" si="103"/>
        <v>8465</v>
      </c>
    </row>
    <row r="261" spans="11:36" ht="16.5" x14ac:dyDescent="0.2">
      <c r="K261" s="15">
        <v>258</v>
      </c>
      <c r="L261" s="15">
        <f t="shared" ref="L261:L324" si="104">MATCH(K261-1,$F$4:$F$41,1)</f>
        <v>13</v>
      </c>
      <c r="M261" s="16">
        <f t="shared" ref="M261:M324" si="105">INDEX($A$4:$A$42,L261+1)</f>
        <v>1101013</v>
      </c>
      <c r="N261" s="31" t="s">
        <v>686</v>
      </c>
      <c r="O261" s="16">
        <f t="shared" ref="O261:O324" si="106">INDEX($C$4:$C$42,L261+1)</f>
        <v>1</v>
      </c>
      <c r="P261" s="16">
        <f t="shared" ref="P261:P324" si="107">K261-INDEX($F$4:$F$42,L261)</f>
        <v>18</v>
      </c>
      <c r="Q261" s="16" t="s">
        <v>51</v>
      </c>
      <c r="R261" s="16">
        <f>ROUND(IF(O261=1,INDEX(新属性投放!$J$14:$J$33,卡牌属性!P261),INDEX(新属性投放!$J$41:$J$60,卡牌属性!P261))*INDEX($G$5:$G$42,L261)/SQRT(INDEX($I$5:$I$42,L261)),2)</f>
        <v>3417.35</v>
      </c>
      <c r="S261" s="31" t="s">
        <v>190</v>
      </c>
      <c r="T261" s="16">
        <f>ROUND(IF(O261=1,INDEX(新属性投放!$K$14:$K$33,卡牌属性!P261),INDEX(新属性投放!$K$41:$K$60,卡牌属性!P261))*INDEX($G$5:$G$42,L261),2)</f>
        <v>1696.18</v>
      </c>
      <c r="U261" s="31" t="s">
        <v>191</v>
      </c>
      <c r="V261" s="16">
        <f>ROUND(IF(O261=1,INDEX(新属性投放!$L$14:$L$33,卡牌属性!P261),INDEX(新属性投放!$L$41:$L$60,卡牌属性!P261))*INDEX($G$5:$G$42,L261)*SQRT(INDEX($I$5:$I$42,L261)),2)</f>
        <v>10292.049999999999</v>
      </c>
      <c r="W261" s="31" t="s">
        <v>189</v>
      </c>
      <c r="X261" s="16">
        <f>ROUND(IF(O261=1,INDEX(新属性投放!$D$14:$D$33,卡牌属性!P261),INDEX(新属性投放!$D$41:$D$60,卡牌属性!P261))*INDEX($G$5:$G$42,L261)/SQRT(INDEX($I$5:$I$42,L261)),2)</f>
        <v>85.43</v>
      </c>
      <c r="Y261" s="31" t="s">
        <v>190</v>
      </c>
      <c r="Z261" s="16">
        <f>ROUND(IF(O261=1,INDEX(新属性投放!$E$14:$E$33,卡牌属性!P261),INDEX(新属性投放!$E$41:$E$60,卡牌属性!P261))*INDEX($G$5:$G$42,L261),2)</f>
        <v>42.72</v>
      </c>
      <c r="AA261" s="31" t="s">
        <v>191</v>
      </c>
      <c r="AB261" s="16">
        <f>ROUND(IF(O261=1,INDEX(新属性投放!$F$14:$F$33,卡牌属性!P261),INDEX(新属性投放!$F$41:$F$60,卡牌属性!P261))*INDEX($G$5:$G$42,L261)*SQRT(INDEX($I$5:$I$42,L261)),2)</f>
        <v>256.29000000000002</v>
      </c>
      <c r="AD261" s="16">
        <f t="shared" ref="AD261:AD324" si="108">INT(X261*AD$2*10)</f>
        <v>854</v>
      </c>
      <c r="AE261" s="16">
        <f t="shared" ref="AE261:AE324" si="109">INT(Z261*AD$2*10)</f>
        <v>427</v>
      </c>
      <c r="AF261" s="16">
        <f t="shared" ref="AF261:AF324" si="110">INT(AB261*AD$2*10)</f>
        <v>2562</v>
      </c>
      <c r="AH261" s="16">
        <f t="shared" si="101"/>
        <v>3675</v>
      </c>
      <c r="AI261" s="16">
        <f t="shared" si="102"/>
        <v>1836</v>
      </c>
      <c r="AJ261" s="16">
        <f t="shared" si="103"/>
        <v>11027</v>
      </c>
    </row>
    <row r="262" spans="11:36" ht="16.5" x14ac:dyDescent="0.2">
      <c r="K262" s="15">
        <v>259</v>
      </c>
      <c r="L262" s="15">
        <f t="shared" si="104"/>
        <v>13</v>
      </c>
      <c r="M262" s="16">
        <f t="shared" si="105"/>
        <v>1101013</v>
      </c>
      <c r="N262" s="31" t="s">
        <v>686</v>
      </c>
      <c r="O262" s="16">
        <f t="shared" si="106"/>
        <v>1</v>
      </c>
      <c r="P262" s="16">
        <f t="shared" si="107"/>
        <v>19</v>
      </c>
      <c r="Q262" s="16" t="s">
        <v>51</v>
      </c>
      <c r="R262" s="16">
        <f>ROUND(IF(O262=1,INDEX(新属性投放!$J$14:$J$33,卡牌属性!P262),INDEX(新属性投放!$J$41:$J$60,卡牌属性!P262))*INDEX($G$5:$G$42,L262)/SQRT(INDEX($I$5:$I$42,L262)),2)</f>
        <v>3951.5</v>
      </c>
      <c r="S262" s="31" t="s">
        <v>190</v>
      </c>
      <c r="T262" s="16">
        <f>ROUND(IF(O262=1,INDEX(新属性投放!$K$14:$K$33,卡牌属性!P262),INDEX(新属性投放!$K$41:$K$60,卡牌属性!P262))*INDEX($G$5:$G$42,L262),2)</f>
        <v>1962.75</v>
      </c>
      <c r="U262" s="31" t="s">
        <v>191</v>
      </c>
      <c r="V262" s="16">
        <f>ROUND(IF(O262=1,INDEX(新属性投放!$L$14:$L$33,卡牌属性!P262),INDEX(新属性投放!$L$41:$L$60,卡牌属性!P262))*INDEX($G$5:$G$42,L262)*SQRT(INDEX($I$5:$I$42,L262)),2)</f>
        <v>11894.5</v>
      </c>
      <c r="W262" s="31" t="s">
        <v>189</v>
      </c>
      <c r="X262" s="16">
        <f>ROUND(IF(O262=1,INDEX(新属性投放!$D$14:$D$33,卡牌属性!P262),INDEX(新属性投放!$D$41:$D$60,卡牌属性!P262))*INDEX($G$5:$G$42,L262)/SQRT(INDEX($I$5:$I$42,L262)),2)</f>
        <v>98.79</v>
      </c>
      <c r="Y262" s="31" t="s">
        <v>190</v>
      </c>
      <c r="Z262" s="16">
        <f>ROUND(IF(O262=1,INDEX(新属性投放!$E$14:$E$33,卡牌属性!P262),INDEX(新属性投放!$E$41:$E$60,卡牌属性!P262))*INDEX($G$5:$G$42,L262),2)</f>
        <v>49.4</v>
      </c>
      <c r="AA262" s="31" t="s">
        <v>191</v>
      </c>
      <c r="AB262" s="16">
        <f>ROUND(IF(O262=1,INDEX(新属性投放!$F$14:$F$33,卡牌属性!P262),INDEX(新属性投放!$F$41:$F$60,卡牌属性!P262))*INDEX($G$5:$G$42,L262)*SQRT(INDEX($I$5:$I$42,L262)),2)</f>
        <v>296.37</v>
      </c>
      <c r="AD262" s="16">
        <f t="shared" si="108"/>
        <v>987</v>
      </c>
      <c r="AE262" s="16">
        <f t="shared" si="109"/>
        <v>494</v>
      </c>
      <c r="AF262" s="16">
        <f t="shared" si="110"/>
        <v>2963</v>
      </c>
      <c r="AH262" s="16">
        <f t="shared" si="101"/>
        <v>4662</v>
      </c>
      <c r="AI262" s="16">
        <f t="shared" si="102"/>
        <v>2330</v>
      </c>
      <c r="AJ262" s="16">
        <f t="shared" si="103"/>
        <v>13990</v>
      </c>
    </row>
    <row r="263" spans="11:36" ht="16.5" x14ac:dyDescent="0.2">
      <c r="K263" s="15">
        <v>260</v>
      </c>
      <c r="L263" s="15">
        <f t="shared" si="104"/>
        <v>13</v>
      </c>
      <c r="M263" s="16">
        <f t="shared" si="105"/>
        <v>1101013</v>
      </c>
      <c r="N263" s="31" t="s">
        <v>686</v>
      </c>
      <c r="O263" s="16">
        <f t="shared" si="106"/>
        <v>1</v>
      </c>
      <c r="P263" s="16">
        <f t="shared" si="107"/>
        <v>20</v>
      </c>
      <c r="Q263" s="16" t="s">
        <v>51</v>
      </c>
      <c r="R263" s="16">
        <f>ROUND(IF(O263=1,INDEX(新属性投放!$J$14:$J$33,卡牌属性!P263),INDEX(新属性投放!$J$41:$J$60,卡牌属性!P263))*INDEX($G$5:$G$42,L263)/SQRT(INDEX($I$5:$I$42,L263)),2)</f>
        <v>4568.45</v>
      </c>
      <c r="S263" s="31" t="s">
        <v>190</v>
      </c>
      <c r="T263" s="16">
        <f>ROUND(IF(O263=1,INDEX(新属性投放!$K$14:$K$33,卡牌属性!P263),INDEX(新属性投放!$K$41:$K$60,卡牌属性!P263))*INDEX($G$5:$G$42,L263),2)</f>
        <v>2271.73</v>
      </c>
      <c r="U263" s="31" t="s">
        <v>191</v>
      </c>
      <c r="V263" s="16">
        <f>ROUND(IF(O263=1,INDEX(新属性投放!$L$14:$L$33,卡牌属性!P263),INDEX(新属性投放!$L$41:$L$60,卡牌属性!P263))*INDEX($G$5:$G$42,L263)*SQRT(INDEX($I$5:$I$42,L263)),2)</f>
        <v>13745.35</v>
      </c>
      <c r="W263" s="31" t="s">
        <v>189</v>
      </c>
      <c r="X263" s="16">
        <f>ROUND(IF(O263=1,INDEX(新属性投放!$D$14:$D$33,卡牌属性!P263),INDEX(新属性投放!$D$41:$D$60,卡牌属性!P263))*INDEX($G$5:$G$42,L263)/SQRT(INDEX($I$5:$I$42,L263)),2)</f>
        <v>114.21</v>
      </c>
      <c r="Y263" s="31" t="s">
        <v>190</v>
      </c>
      <c r="Z263" s="16">
        <f>ROUND(IF(O263=1,INDEX(新属性投放!$E$14:$E$33,卡牌属性!P263),INDEX(新属性投放!$E$41:$E$60,卡牌属性!P263))*INDEX($G$5:$G$42,L263),2)</f>
        <v>57.11</v>
      </c>
      <c r="AA263" s="31" t="s">
        <v>191</v>
      </c>
      <c r="AB263" s="16">
        <f>ROUND(IF(O263=1,INDEX(新属性投放!$F$14:$F$33,卡牌属性!P263),INDEX(新属性投放!$F$41:$F$60,卡牌属性!P263))*INDEX($G$5:$G$42,L263)*SQRT(INDEX($I$5:$I$42,L263)),2)</f>
        <v>342.63</v>
      </c>
      <c r="AD263" s="16">
        <f t="shared" si="108"/>
        <v>1142</v>
      </c>
      <c r="AE263" s="16">
        <f t="shared" si="109"/>
        <v>571</v>
      </c>
      <c r="AF263" s="16">
        <f t="shared" si="110"/>
        <v>3426</v>
      </c>
      <c r="AH263" s="16">
        <f t="shared" si="101"/>
        <v>5804</v>
      </c>
      <c r="AI263" s="16">
        <f t="shared" si="102"/>
        <v>2901</v>
      </c>
      <c r="AJ263" s="16">
        <f t="shared" si="103"/>
        <v>17416</v>
      </c>
    </row>
    <row r="264" spans="11:36" ht="16.5" x14ac:dyDescent="0.2">
      <c r="K264" s="15">
        <v>261</v>
      </c>
      <c r="L264" s="15">
        <f t="shared" si="104"/>
        <v>14</v>
      </c>
      <c r="M264" s="16">
        <f t="shared" si="105"/>
        <v>1101014</v>
      </c>
      <c r="N264" s="31" t="s">
        <v>686</v>
      </c>
      <c r="O264" s="16">
        <f t="shared" si="106"/>
        <v>1</v>
      </c>
      <c r="P264" s="16">
        <f t="shared" si="107"/>
        <v>1</v>
      </c>
      <c r="Q264" s="16" t="s">
        <v>51</v>
      </c>
      <c r="R264" s="16">
        <f>ROUND(IF(O264=1,INDEX(新属性投放!$J$14:$J$33,卡牌属性!P264),INDEX(新属性投放!$J$41:$J$60,卡牌属性!P264))*INDEX($G$5:$G$42,L264)/SQRT(INDEX($I$5:$I$42,L264)),2)</f>
        <v>23</v>
      </c>
      <c r="S264" s="31" t="s">
        <v>190</v>
      </c>
      <c r="T264" s="16">
        <f>ROUND(IF(O264=1,INDEX(新属性投放!$K$14:$K$33,卡牌属性!P264),INDEX(新属性投放!$K$41:$K$60,卡牌属性!P264))*INDEX($G$5:$G$42,L264),2)</f>
        <v>0</v>
      </c>
      <c r="U264" s="31" t="s">
        <v>191</v>
      </c>
      <c r="V264" s="16">
        <f>ROUND(IF(O264=1,INDEX(新属性投放!$L$14:$L$33,卡牌属性!P264),INDEX(新属性投放!$L$41:$L$60,卡牌属性!P264))*INDEX($G$5:$G$42,L264)*SQRT(INDEX($I$5:$I$42,L264)),2)</f>
        <v>115</v>
      </c>
      <c r="W264" s="31" t="s">
        <v>189</v>
      </c>
      <c r="X264" s="16">
        <f>ROUND(IF(O264=1,INDEX(新属性投放!$D$14:$D$33,卡牌属性!P264),INDEX(新属性投放!$D$41:$D$60,卡牌属性!P264))*INDEX($G$5:$G$42,L264)/SQRT(INDEX($I$5:$I$42,L264)),2)</f>
        <v>3.45</v>
      </c>
      <c r="Y264" s="31" t="s">
        <v>190</v>
      </c>
      <c r="Z264" s="16">
        <f>ROUND(IF(O264=1,INDEX(新属性投放!$E$14:$E$33,卡牌属性!P264),INDEX(新属性投放!$E$41:$E$60,卡牌属性!P264))*INDEX($G$5:$G$42,L264),2)</f>
        <v>1.73</v>
      </c>
      <c r="AA264" s="31" t="s">
        <v>191</v>
      </c>
      <c r="AB264" s="16">
        <f>ROUND(IF(O264=1,INDEX(新属性投放!$F$14:$F$33,卡牌属性!P264),INDEX(新属性投放!$F$41:$F$60,卡牌属性!P264))*INDEX($G$5:$G$42,L264)*SQRT(INDEX($I$5:$I$42,L264)),2)</f>
        <v>10.35</v>
      </c>
      <c r="AD264" s="16">
        <f t="shared" si="108"/>
        <v>34</v>
      </c>
      <c r="AE264" s="16">
        <f t="shared" si="109"/>
        <v>17</v>
      </c>
      <c r="AF264" s="16">
        <f t="shared" si="110"/>
        <v>103</v>
      </c>
      <c r="AH264" s="16">
        <f t="shared" si="101"/>
        <v>5838</v>
      </c>
      <c r="AI264" s="16">
        <f t="shared" si="102"/>
        <v>2918</v>
      </c>
      <c r="AJ264" s="16">
        <f t="shared" si="103"/>
        <v>17519</v>
      </c>
    </row>
    <row r="265" spans="11:36" ht="16.5" x14ac:dyDescent="0.2">
      <c r="K265" s="15">
        <v>262</v>
      </c>
      <c r="L265" s="15">
        <f t="shared" si="104"/>
        <v>14</v>
      </c>
      <c r="M265" s="16">
        <f t="shared" si="105"/>
        <v>1101014</v>
      </c>
      <c r="N265" s="31" t="s">
        <v>686</v>
      </c>
      <c r="O265" s="16">
        <f t="shared" si="106"/>
        <v>1</v>
      </c>
      <c r="P265" s="16">
        <f t="shared" si="107"/>
        <v>2</v>
      </c>
      <c r="Q265" s="16" t="s">
        <v>51</v>
      </c>
      <c r="R265" s="16">
        <f>ROUND(IF(O265=1,INDEX(新属性投放!$J$14:$J$33,卡牌属性!P265),INDEX(新属性投放!$J$41:$J$60,卡牌属性!P265))*INDEX($G$5:$G$42,L265)/SQRT(INDEX($I$5:$I$42,L265)),2)</f>
        <v>82.8</v>
      </c>
      <c r="S265" s="31" t="s">
        <v>190</v>
      </c>
      <c r="T265" s="16">
        <f>ROUND(IF(O265=1,INDEX(新属性投放!$K$14:$K$33,卡牌属性!P265),INDEX(新属性投放!$K$41:$K$60,卡牌属性!P265))*INDEX($G$5:$G$42,L265),2)</f>
        <v>24.15</v>
      </c>
      <c r="U265" s="31" t="s">
        <v>191</v>
      </c>
      <c r="V265" s="16">
        <f>ROUND(IF(O265=1,INDEX(新属性投放!$L$14:$L$33,卡牌属性!P265),INDEX(新属性投放!$L$41:$L$60,卡牌属性!P265))*INDEX($G$5:$G$42,L265)*SQRT(INDEX($I$5:$I$42,L265)),2)</f>
        <v>294.39999999999998</v>
      </c>
      <c r="W265" s="31" t="s">
        <v>189</v>
      </c>
      <c r="X265" s="16">
        <f>ROUND(IF(O265=1,INDEX(新属性投放!$D$14:$D$33,卡牌属性!P265),INDEX(新属性投放!$D$41:$D$60,卡牌属性!P265))*INDEX($G$5:$G$42,L265)/SQRT(INDEX($I$5:$I$42,L265)),2)</f>
        <v>4.5999999999999996</v>
      </c>
      <c r="Y265" s="31" t="s">
        <v>190</v>
      </c>
      <c r="Z265" s="16">
        <f>ROUND(IF(O265=1,INDEX(新属性投放!$E$14:$E$33,卡牌属性!P265),INDEX(新属性投放!$E$41:$E$60,卡牌属性!P265))*INDEX($G$5:$G$42,L265),2)</f>
        <v>2.2999999999999998</v>
      </c>
      <c r="AA265" s="31" t="s">
        <v>191</v>
      </c>
      <c r="AB265" s="16">
        <f>ROUND(IF(O265=1,INDEX(新属性投放!$F$14:$F$33,卡牌属性!P265),INDEX(新属性投放!$F$41:$F$60,卡牌属性!P265))*INDEX($G$5:$G$42,L265)*SQRT(INDEX($I$5:$I$42,L265)),2)</f>
        <v>13.8</v>
      </c>
      <c r="AD265" s="16">
        <f t="shared" si="108"/>
        <v>46</v>
      </c>
      <c r="AE265" s="16">
        <f t="shared" si="109"/>
        <v>23</v>
      </c>
      <c r="AF265" s="16">
        <f t="shared" si="110"/>
        <v>138</v>
      </c>
      <c r="AH265" s="16">
        <f t="shared" si="101"/>
        <v>5884</v>
      </c>
      <c r="AI265" s="16">
        <f t="shared" si="102"/>
        <v>2941</v>
      </c>
      <c r="AJ265" s="16">
        <f t="shared" si="103"/>
        <v>17657</v>
      </c>
    </row>
    <row r="266" spans="11:36" ht="16.5" x14ac:dyDescent="0.2">
      <c r="K266" s="15">
        <v>263</v>
      </c>
      <c r="L266" s="15">
        <f t="shared" si="104"/>
        <v>14</v>
      </c>
      <c r="M266" s="16">
        <f t="shared" si="105"/>
        <v>1101014</v>
      </c>
      <c r="N266" s="31" t="s">
        <v>686</v>
      </c>
      <c r="O266" s="16">
        <f t="shared" si="106"/>
        <v>1</v>
      </c>
      <c r="P266" s="16">
        <f t="shared" si="107"/>
        <v>3</v>
      </c>
      <c r="Q266" s="16" t="s">
        <v>51</v>
      </c>
      <c r="R266" s="16">
        <f>ROUND(IF(O266=1,INDEX(新属性投放!$J$14:$J$33,卡牌属性!P266),INDEX(新属性投放!$J$41:$J$60,卡牌属性!P266))*INDEX($G$5:$G$42,L266)/SQRT(INDEX($I$5:$I$42,L266)),2)</f>
        <v>169.05</v>
      </c>
      <c r="S266" s="31" t="s">
        <v>190</v>
      </c>
      <c r="T266" s="16">
        <f>ROUND(IF(O266=1,INDEX(新属性投放!$K$14:$K$33,卡牌属性!P266),INDEX(新属性投放!$K$41:$K$60,卡牌属性!P266))*INDEX($G$5:$G$42,L266),2)</f>
        <v>67.849999999999994</v>
      </c>
      <c r="U266" s="31" t="s">
        <v>191</v>
      </c>
      <c r="V266" s="16">
        <f>ROUND(IF(O266=1,INDEX(新属性投放!$L$14:$L$33,卡牌属性!P266),INDEX(新属性投放!$L$41:$L$60,卡牌属性!P266))*INDEX($G$5:$G$42,L266)*SQRT(INDEX($I$5:$I$42,L266)),2)</f>
        <v>553.15</v>
      </c>
      <c r="W266" s="31" t="s">
        <v>189</v>
      </c>
      <c r="X266" s="16">
        <f>ROUND(IF(O266=1,INDEX(新属性投放!$D$14:$D$33,卡牌属性!P266),INDEX(新属性投放!$D$41:$D$60,卡牌属性!P266))*INDEX($G$5:$G$42,L266)/SQRT(INDEX($I$5:$I$42,L266)),2)</f>
        <v>6.93</v>
      </c>
      <c r="Y266" s="31" t="s">
        <v>190</v>
      </c>
      <c r="Z266" s="16">
        <f>ROUND(IF(O266=1,INDEX(新属性投放!$E$14:$E$33,卡牌属性!P266),INDEX(新属性投放!$E$41:$E$60,卡牌属性!P266))*INDEX($G$5:$G$42,L266),2)</f>
        <v>3.47</v>
      </c>
      <c r="AA266" s="31" t="s">
        <v>191</v>
      </c>
      <c r="AB266" s="16">
        <f>ROUND(IF(O266=1,INDEX(新属性投放!$F$14:$F$33,卡牌属性!P266),INDEX(新属性投放!$F$41:$F$60,卡牌属性!P266))*INDEX($G$5:$G$42,L266)*SQRT(INDEX($I$5:$I$42,L266)),2)</f>
        <v>20.8</v>
      </c>
      <c r="AD266" s="16">
        <f t="shared" si="108"/>
        <v>69</v>
      </c>
      <c r="AE266" s="16">
        <f t="shared" si="109"/>
        <v>34</v>
      </c>
      <c r="AF266" s="16">
        <f t="shared" si="110"/>
        <v>208</v>
      </c>
      <c r="AH266" s="16">
        <f t="shared" si="101"/>
        <v>5953</v>
      </c>
      <c r="AI266" s="16">
        <f t="shared" si="102"/>
        <v>2975</v>
      </c>
      <c r="AJ266" s="16">
        <f t="shared" si="103"/>
        <v>17865</v>
      </c>
    </row>
    <row r="267" spans="11:36" ht="16.5" x14ac:dyDescent="0.2">
      <c r="K267" s="15">
        <v>264</v>
      </c>
      <c r="L267" s="15">
        <f t="shared" si="104"/>
        <v>14</v>
      </c>
      <c r="M267" s="16">
        <f t="shared" si="105"/>
        <v>1101014</v>
      </c>
      <c r="N267" s="31" t="s">
        <v>686</v>
      </c>
      <c r="O267" s="16">
        <f t="shared" si="106"/>
        <v>1</v>
      </c>
      <c r="P267" s="16">
        <f t="shared" si="107"/>
        <v>4</v>
      </c>
      <c r="Q267" s="16" t="s">
        <v>51</v>
      </c>
      <c r="R267" s="16">
        <f>ROUND(IF(O267=1,INDEX(新属性投放!$J$14:$J$33,卡牌属性!P267),INDEX(新属性投放!$J$41:$J$60,卡牌属性!P267))*INDEX($G$5:$G$42,L267)/SQRT(INDEX($I$5:$I$42,L267)),2)</f>
        <v>255.65</v>
      </c>
      <c r="S267" s="31" t="s">
        <v>190</v>
      </c>
      <c r="T267" s="16">
        <f>ROUND(IF(O267=1,INDEX(新属性投放!$K$14:$K$33,卡牌属性!P267),INDEX(新属性投放!$K$41:$K$60,卡牌属性!P267))*INDEX($G$5:$G$42,L267),2)</f>
        <v>111.72</v>
      </c>
      <c r="U267" s="31" t="s">
        <v>191</v>
      </c>
      <c r="V267" s="16">
        <f>ROUND(IF(O267=1,INDEX(新属性投放!$L$14:$L$33,卡牌属性!P267),INDEX(新属性投放!$L$41:$L$60,卡牌属性!P267))*INDEX($G$5:$G$42,L267)*SQRT(INDEX($I$5:$I$42,L267)),2)</f>
        <v>812.94</v>
      </c>
      <c r="W267" s="31" t="s">
        <v>189</v>
      </c>
      <c r="X267" s="16">
        <f>ROUND(IF(O267=1,INDEX(新属性投放!$D$14:$D$33,卡牌属性!P267),INDEX(新属性投放!$D$41:$D$60,卡牌属性!P267))*INDEX($G$5:$G$42,L267)/SQRT(INDEX($I$5:$I$42,L267)),2)</f>
        <v>9.1999999999999993</v>
      </c>
      <c r="Y267" s="31" t="s">
        <v>190</v>
      </c>
      <c r="Z267" s="16">
        <f>ROUND(IF(O267=1,INDEX(新属性投放!$E$14:$E$33,卡牌属性!P267),INDEX(新属性投放!$E$41:$E$60,卡牌属性!P267))*INDEX($G$5:$G$42,L267),2)</f>
        <v>4.5999999999999996</v>
      </c>
      <c r="AA267" s="31" t="s">
        <v>191</v>
      </c>
      <c r="AB267" s="16">
        <f>ROUND(IF(O267=1,INDEX(新属性投放!$F$14:$F$33,卡牌属性!P267),INDEX(新属性投放!$F$41:$F$60,卡牌属性!P267))*INDEX($G$5:$G$42,L267)*SQRT(INDEX($I$5:$I$42,L267)),2)</f>
        <v>27.6</v>
      </c>
      <c r="AD267" s="16">
        <f t="shared" si="108"/>
        <v>92</v>
      </c>
      <c r="AE267" s="16">
        <f t="shared" si="109"/>
        <v>46</v>
      </c>
      <c r="AF267" s="16">
        <f t="shared" si="110"/>
        <v>276</v>
      </c>
      <c r="AH267" s="16">
        <f t="shared" si="101"/>
        <v>6045</v>
      </c>
      <c r="AI267" s="16">
        <f t="shared" si="102"/>
        <v>3021</v>
      </c>
      <c r="AJ267" s="16">
        <f t="shared" si="103"/>
        <v>18141</v>
      </c>
    </row>
    <row r="268" spans="11:36" ht="16.5" x14ac:dyDescent="0.2">
      <c r="K268" s="15">
        <v>265</v>
      </c>
      <c r="L268" s="15">
        <f t="shared" si="104"/>
        <v>14</v>
      </c>
      <c r="M268" s="16">
        <f t="shared" si="105"/>
        <v>1101014</v>
      </c>
      <c r="N268" s="31" t="s">
        <v>686</v>
      </c>
      <c r="O268" s="16">
        <f t="shared" si="106"/>
        <v>1</v>
      </c>
      <c r="P268" s="16">
        <f t="shared" si="107"/>
        <v>5</v>
      </c>
      <c r="Q268" s="16" t="s">
        <v>51</v>
      </c>
      <c r="R268" s="16">
        <f>ROUND(IF(O268=1,INDEX(新属性投放!$J$14:$J$33,卡牌属性!P268),INDEX(新属性投放!$J$41:$J$60,卡牌属性!P268))*INDEX($G$5:$G$42,L268)/SQRT(INDEX($I$5:$I$42,L268)),2)</f>
        <v>370.65</v>
      </c>
      <c r="S268" s="31" t="s">
        <v>190</v>
      </c>
      <c r="T268" s="16">
        <f>ROUND(IF(O268=1,INDEX(新属性投放!$K$14:$K$33,卡牌属性!P268),INDEX(新属性投放!$K$41:$K$60,卡牌属性!P268))*INDEX($G$5:$G$42,L268),2)</f>
        <v>169.22</v>
      </c>
      <c r="U268" s="31" t="s">
        <v>191</v>
      </c>
      <c r="V268" s="16">
        <f>ROUND(IF(O268=1,INDEX(新属性投放!$L$14:$L$33,卡牌属性!P268),INDEX(新属性投放!$L$41:$L$60,卡牌属性!P268))*INDEX($G$5:$G$42,L268)*SQRT(INDEX($I$5:$I$42,L268)),2)</f>
        <v>1157.94</v>
      </c>
      <c r="W268" s="31" t="s">
        <v>189</v>
      </c>
      <c r="X268" s="16">
        <f>ROUND(IF(O268=1,INDEX(新属性投放!$D$14:$D$33,卡牌属性!P268),INDEX(新属性投放!$D$41:$D$60,卡牌属性!P268))*INDEX($G$5:$G$42,L268)/SQRT(INDEX($I$5:$I$42,L268)),2)</f>
        <v>11.52</v>
      </c>
      <c r="Y268" s="31" t="s">
        <v>190</v>
      </c>
      <c r="Z268" s="16">
        <f>ROUND(IF(O268=1,INDEX(新属性投放!$E$14:$E$33,卡牌属性!P268),INDEX(新属性投放!$E$41:$E$60,卡牌属性!P268))*INDEX($G$5:$G$42,L268),2)</f>
        <v>5.76</v>
      </c>
      <c r="AA268" s="31" t="s">
        <v>191</v>
      </c>
      <c r="AB268" s="16">
        <f>ROUND(IF(O268=1,INDEX(新属性投放!$F$14:$F$33,卡牌属性!P268),INDEX(新属性投放!$F$41:$F$60,卡牌属性!P268))*INDEX($G$5:$G$42,L268)*SQRT(INDEX($I$5:$I$42,L268)),2)</f>
        <v>34.57</v>
      </c>
      <c r="AD268" s="16">
        <f t="shared" si="108"/>
        <v>115</v>
      </c>
      <c r="AE268" s="16">
        <f t="shared" si="109"/>
        <v>57</v>
      </c>
      <c r="AF268" s="16">
        <f t="shared" si="110"/>
        <v>345</v>
      </c>
      <c r="AH268" s="16">
        <f t="shared" si="101"/>
        <v>6160</v>
      </c>
      <c r="AI268" s="16">
        <f t="shared" si="102"/>
        <v>3078</v>
      </c>
      <c r="AJ268" s="16">
        <f t="shared" si="103"/>
        <v>18486</v>
      </c>
    </row>
    <row r="269" spans="11:36" ht="16.5" x14ac:dyDescent="0.2">
      <c r="K269" s="15">
        <v>266</v>
      </c>
      <c r="L269" s="15">
        <f t="shared" si="104"/>
        <v>14</v>
      </c>
      <c r="M269" s="16">
        <f t="shared" si="105"/>
        <v>1101014</v>
      </c>
      <c r="N269" s="31" t="s">
        <v>686</v>
      </c>
      <c r="O269" s="16">
        <f t="shared" si="106"/>
        <v>1</v>
      </c>
      <c r="P269" s="16">
        <f t="shared" si="107"/>
        <v>6</v>
      </c>
      <c r="Q269" s="16" t="s">
        <v>51</v>
      </c>
      <c r="R269" s="16">
        <f>ROUND(IF(O269=1,INDEX(新属性投放!$J$14:$J$33,卡牌属性!P269),INDEX(新属性投放!$J$41:$J$60,卡牌属性!P269))*INDEX($G$5:$G$42,L269)/SQRT(INDEX($I$5:$I$42,L269)),2)</f>
        <v>514.63</v>
      </c>
      <c r="S269" s="31" t="s">
        <v>190</v>
      </c>
      <c r="T269" s="16">
        <f>ROUND(IF(O269=1,INDEX(新属性投放!$K$14:$K$33,卡牌属性!P269),INDEX(新属性投放!$K$41:$K$60,卡牌属性!P269))*INDEX($G$5:$G$42,L269),2)</f>
        <v>241.79</v>
      </c>
      <c r="U269" s="31" t="s">
        <v>191</v>
      </c>
      <c r="V269" s="16">
        <f>ROUND(IF(O269=1,INDEX(新属性投放!$L$14:$L$33,卡牌属性!P269),INDEX(新属性投放!$L$41:$L$60,卡牌属性!P269))*INDEX($G$5:$G$42,L269)*SQRT(INDEX($I$5:$I$42,L269)),2)</f>
        <v>1589.88</v>
      </c>
      <c r="W269" s="31" t="s">
        <v>189</v>
      </c>
      <c r="X269" s="16">
        <f>ROUND(IF(O269=1,INDEX(新属性投放!$D$14:$D$33,卡牌属性!P269),INDEX(新属性投放!$D$41:$D$60,卡牌属性!P269))*INDEX($G$5:$G$42,L269)/SQRT(INDEX($I$5:$I$42,L269)),2)</f>
        <v>14.41</v>
      </c>
      <c r="Y269" s="31" t="s">
        <v>190</v>
      </c>
      <c r="Z269" s="16">
        <f>ROUND(IF(O269=1,INDEX(新属性投放!$E$14:$E$33,卡牌属性!P269),INDEX(新属性投放!$E$41:$E$60,卡牌属性!P269))*INDEX($G$5:$G$42,L269),2)</f>
        <v>7.2</v>
      </c>
      <c r="AA269" s="31" t="s">
        <v>191</v>
      </c>
      <c r="AB269" s="16">
        <f>ROUND(IF(O269=1,INDEX(新属性投放!$F$14:$F$33,卡牌属性!P269),INDEX(新属性投放!$F$41:$F$60,卡牌属性!P269))*INDEX($G$5:$G$42,L269)*SQRT(INDEX($I$5:$I$42,L269)),2)</f>
        <v>43.23</v>
      </c>
      <c r="AD269" s="16">
        <f t="shared" si="108"/>
        <v>144</v>
      </c>
      <c r="AE269" s="16">
        <f t="shared" si="109"/>
        <v>72</v>
      </c>
      <c r="AF269" s="16">
        <f t="shared" si="110"/>
        <v>432</v>
      </c>
      <c r="AH269" s="16">
        <f t="shared" si="101"/>
        <v>6304</v>
      </c>
      <c r="AI269" s="16">
        <f t="shared" si="102"/>
        <v>3150</v>
      </c>
      <c r="AJ269" s="16">
        <f t="shared" si="103"/>
        <v>18918</v>
      </c>
    </row>
    <row r="270" spans="11:36" ht="16.5" x14ac:dyDescent="0.2">
      <c r="K270" s="15">
        <v>267</v>
      </c>
      <c r="L270" s="15">
        <f t="shared" si="104"/>
        <v>14</v>
      </c>
      <c r="M270" s="16">
        <f t="shared" si="105"/>
        <v>1101014</v>
      </c>
      <c r="N270" s="31" t="s">
        <v>686</v>
      </c>
      <c r="O270" s="16">
        <f t="shared" si="106"/>
        <v>1</v>
      </c>
      <c r="P270" s="16">
        <f t="shared" si="107"/>
        <v>7</v>
      </c>
      <c r="Q270" s="16" t="s">
        <v>51</v>
      </c>
      <c r="R270" s="16">
        <f>ROUND(IF(O270=1,INDEX(新属性投放!$J$14:$J$33,卡牌属性!P270),INDEX(新属性投放!$J$41:$J$60,卡牌属性!P270))*INDEX($G$5:$G$42,L270)/SQRT(INDEX($I$5:$I$42,L270)),2)</f>
        <v>694.37</v>
      </c>
      <c r="S270" s="31" t="s">
        <v>190</v>
      </c>
      <c r="T270" s="16">
        <f>ROUND(IF(O270=1,INDEX(新属性投放!$K$14:$K$33,卡牌属性!P270),INDEX(新属性投放!$K$41:$K$60,卡牌属性!P270))*INDEX($G$5:$G$42,L270),2)</f>
        <v>332.24</v>
      </c>
      <c r="U270" s="31" t="s">
        <v>191</v>
      </c>
      <c r="V270" s="16">
        <f>ROUND(IF(O270=1,INDEX(新属性投放!$L$14:$L$33,卡牌属性!P270),INDEX(新属性投放!$L$41:$L$60,卡牌属性!P270))*INDEX($G$5:$G$42,L270)*SQRT(INDEX($I$5:$I$42,L270)),2)</f>
        <v>2129.11</v>
      </c>
      <c r="W270" s="31" t="s">
        <v>189</v>
      </c>
      <c r="X270" s="16">
        <f>ROUND(IF(O270=1,INDEX(新属性投放!$D$14:$D$33,卡牌属性!P270),INDEX(新属性投放!$D$41:$D$60,卡牌属性!P270))*INDEX($G$5:$G$42,L270)/SQRT(INDEX($I$5:$I$42,L270)),2)</f>
        <v>18.059999999999999</v>
      </c>
      <c r="Y270" s="31" t="s">
        <v>190</v>
      </c>
      <c r="Z270" s="16">
        <f>ROUND(IF(O270=1,INDEX(新属性投放!$E$14:$E$33,卡牌属性!P270),INDEX(新属性投放!$E$41:$E$60,卡牌属性!P270))*INDEX($G$5:$G$42,L270),2)</f>
        <v>9.0299999999999994</v>
      </c>
      <c r="AA270" s="31" t="s">
        <v>191</v>
      </c>
      <c r="AB270" s="16">
        <f>ROUND(IF(O270=1,INDEX(新属性投放!$F$14:$F$33,卡牌属性!P270),INDEX(新属性投放!$F$41:$F$60,卡牌属性!P270))*INDEX($G$5:$G$42,L270)*SQRT(INDEX($I$5:$I$42,L270)),2)</f>
        <v>54.17</v>
      </c>
      <c r="AD270" s="16">
        <f t="shared" si="108"/>
        <v>180</v>
      </c>
      <c r="AE270" s="16">
        <f t="shared" si="109"/>
        <v>90</v>
      </c>
      <c r="AF270" s="16">
        <f t="shared" si="110"/>
        <v>541</v>
      </c>
      <c r="AH270" s="16">
        <f t="shared" si="101"/>
        <v>6484</v>
      </c>
      <c r="AI270" s="16">
        <f t="shared" si="102"/>
        <v>3240</v>
      </c>
      <c r="AJ270" s="16">
        <f t="shared" si="103"/>
        <v>19459</v>
      </c>
    </row>
    <row r="271" spans="11:36" ht="16.5" x14ac:dyDescent="0.2">
      <c r="K271" s="15">
        <v>268</v>
      </c>
      <c r="L271" s="15">
        <f t="shared" si="104"/>
        <v>14</v>
      </c>
      <c r="M271" s="16">
        <f t="shared" si="105"/>
        <v>1101014</v>
      </c>
      <c r="N271" s="31" t="s">
        <v>686</v>
      </c>
      <c r="O271" s="16">
        <f t="shared" si="106"/>
        <v>1</v>
      </c>
      <c r="P271" s="16">
        <f t="shared" si="107"/>
        <v>8</v>
      </c>
      <c r="Q271" s="16" t="s">
        <v>51</v>
      </c>
      <c r="R271" s="16">
        <f>ROUND(IF(O271=1,INDEX(新属性投放!$J$14:$J$33,卡牌属性!P271),INDEX(新属性投放!$J$41:$J$60,卡牌属性!P271))*INDEX($G$5:$G$42,L271)/SQRT(INDEX($I$5:$I$42,L271)),2)</f>
        <v>919.77</v>
      </c>
      <c r="S271" s="31" t="s">
        <v>190</v>
      </c>
      <c r="T271" s="16">
        <f>ROUND(IF(O271=1,INDEX(新属性投放!$K$14:$K$33,卡牌属性!P271),INDEX(新属性投放!$K$41:$K$60,卡牌属性!P271))*INDEX($G$5:$G$42,L271),2)</f>
        <v>445.51</v>
      </c>
      <c r="U271" s="31" t="s">
        <v>191</v>
      </c>
      <c r="V271" s="16">
        <f>ROUND(IF(O271=1,INDEX(新属性投放!$L$14:$L$33,卡牌属性!P271),INDEX(新属性投放!$L$41:$L$60,卡牌属性!P271))*INDEX($G$5:$G$42,L271)*SQRT(INDEX($I$5:$I$42,L271)),2)</f>
        <v>2805.31</v>
      </c>
      <c r="W271" s="31" t="s">
        <v>189</v>
      </c>
      <c r="X271" s="16">
        <f>ROUND(IF(O271=1,INDEX(新属性投放!$D$14:$D$33,卡牌属性!P271),INDEX(新属性投放!$D$41:$D$60,卡牌属性!P271))*INDEX($G$5:$G$42,L271)/SQRT(INDEX($I$5:$I$42,L271)),2)</f>
        <v>23</v>
      </c>
      <c r="Y271" s="31" t="s">
        <v>190</v>
      </c>
      <c r="Z271" s="16">
        <f>ROUND(IF(O271=1,INDEX(新属性投放!$E$14:$E$33,卡牌属性!P271),INDEX(新属性投放!$E$41:$E$60,卡牌属性!P271))*INDEX($G$5:$G$42,L271),2)</f>
        <v>11.5</v>
      </c>
      <c r="AA271" s="31" t="s">
        <v>191</v>
      </c>
      <c r="AB271" s="16">
        <f>ROUND(IF(O271=1,INDEX(新属性投放!$F$14:$F$33,卡牌属性!P271),INDEX(新属性投放!$F$41:$F$60,卡牌属性!P271))*INDEX($G$5:$G$42,L271)*SQRT(INDEX($I$5:$I$42,L271)),2)</f>
        <v>69</v>
      </c>
      <c r="AD271" s="16">
        <f t="shared" si="108"/>
        <v>230</v>
      </c>
      <c r="AE271" s="16">
        <f t="shared" si="109"/>
        <v>115</v>
      </c>
      <c r="AF271" s="16">
        <f t="shared" si="110"/>
        <v>690</v>
      </c>
      <c r="AH271" s="16">
        <f t="shared" si="101"/>
        <v>6714</v>
      </c>
      <c r="AI271" s="16">
        <f t="shared" si="102"/>
        <v>3355</v>
      </c>
      <c r="AJ271" s="16">
        <f t="shared" si="103"/>
        <v>20149</v>
      </c>
    </row>
    <row r="272" spans="11:36" ht="16.5" x14ac:dyDescent="0.2">
      <c r="K272" s="15">
        <v>269</v>
      </c>
      <c r="L272" s="15">
        <f t="shared" si="104"/>
        <v>14</v>
      </c>
      <c r="M272" s="16">
        <f t="shared" si="105"/>
        <v>1101014</v>
      </c>
      <c r="N272" s="31" t="s">
        <v>686</v>
      </c>
      <c r="O272" s="16">
        <f t="shared" si="106"/>
        <v>1</v>
      </c>
      <c r="P272" s="16">
        <f t="shared" si="107"/>
        <v>9</v>
      </c>
      <c r="Q272" s="16" t="s">
        <v>51</v>
      </c>
      <c r="R272" s="16">
        <f>ROUND(IF(O272=1,INDEX(新属性投放!$J$14:$J$33,卡牌属性!P272),INDEX(新属性投放!$J$41:$J$60,卡牌属性!P272))*INDEX($G$5:$G$42,L272)/SQRT(INDEX($I$5:$I$42,L272)),2)</f>
        <v>1063.52</v>
      </c>
      <c r="S272" s="31" t="s">
        <v>190</v>
      </c>
      <c r="T272" s="16">
        <f>ROUND(IF(O272=1,INDEX(新属性投放!$K$14:$K$33,卡牌属性!P272),INDEX(新属性投放!$K$41:$K$60,卡牌属性!P272))*INDEX($G$5:$G$42,L272),2)</f>
        <v>517.96</v>
      </c>
      <c r="U272" s="31" t="s">
        <v>191</v>
      </c>
      <c r="V272" s="16">
        <f>ROUND(IF(O272=1,INDEX(新属性投放!$L$14:$L$33,卡牌属性!P272),INDEX(新属性投放!$L$41:$L$60,卡牌属性!P272))*INDEX($G$5:$G$42,L272)*SQRT(INDEX($I$5:$I$42,L272)),2)</f>
        <v>3236.56</v>
      </c>
      <c r="W272" s="31" t="s">
        <v>189</v>
      </c>
      <c r="X272" s="16">
        <f>ROUND(IF(O272=1,INDEX(新属性投放!$D$14:$D$33,卡牌属性!P272),INDEX(新属性投放!$D$41:$D$60,卡牌属性!P272))*INDEX($G$5:$G$42,L272)/SQRT(INDEX($I$5:$I$42,L272)),2)</f>
        <v>26.59</v>
      </c>
      <c r="Y272" s="31" t="s">
        <v>190</v>
      </c>
      <c r="Z272" s="16">
        <f>ROUND(IF(O272=1,INDEX(新属性投放!$E$14:$E$33,卡牌属性!P272),INDEX(新属性投放!$E$41:$E$60,卡牌属性!P272))*INDEX($G$5:$G$42,L272),2)</f>
        <v>13.29</v>
      </c>
      <c r="AA272" s="31" t="s">
        <v>191</v>
      </c>
      <c r="AB272" s="16">
        <f>ROUND(IF(O272=1,INDEX(新属性投放!$F$14:$F$33,卡牌属性!P272),INDEX(新属性投放!$F$41:$F$60,卡牌属性!P272))*INDEX($G$5:$G$42,L272)*SQRT(INDEX($I$5:$I$42,L272)),2)</f>
        <v>79.760000000000005</v>
      </c>
      <c r="AD272" s="16">
        <f t="shared" si="108"/>
        <v>265</v>
      </c>
      <c r="AE272" s="16">
        <f t="shared" si="109"/>
        <v>132</v>
      </c>
      <c r="AF272" s="16">
        <f t="shared" si="110"/>
        <v>797</v>
      </c>
      <c r="AH272" s="16">
        <f t="shared" si="101"/>
        <v>6979</v>
      </c>
      <c r="AI272" s="16">
        <f t="shared" si="102"/>
        <v>3487</v>
      </c>
      <c r="AJ272" s="16">
        <f t="shared" si="103"/>
        <v>20946</v>
      </c>
    </row>
    <row r="273" spans="11:36" ht="16.5" x14ac:dyDescent="0.2">
      <c r="K273" s="15">
        <v>270</v>
      </c>
      <c r="L273" s="15">
        <f t="shared" si="104"/>
        <v>14</v>
      </c>
      <c r="M273" s="16">
        <f t="shared" si="105"/>
        <v>1101014</v>
      </c>
      <c r="N273" s="31" t="s">
        <v>686</v>
      </c>
      <c r="O273" s="16">
        <f t="shared" si="106"/>
        <v>1</v>
      </c>
      <c r="P273" s="16">
        <f t="shared" si="107"/>
        <v>10</v>
      </c>
      <c r="Q273" s="16" t="s">
        <v>51</v>
      </c>
      <c r="R273" s="16">
        <f>ROUND(IF(O273=1,INDEX(新属性投放!$J$14:$J$33,卡牌属性!P273),INDEX(新属性投放!$J$41:$J$60,卡牌属性!P273))*INDEX($G$5:$G$42,L273)/SQRT(INDEX($I$5:$I$42,L273)),2)</f>
        <v>1229.81</v>
      </c>
      <c r="S273" s="31" t="s">
        <v>190</v>
      </c>
      <c r="T273" s="16">
        <f>ROUND(IF(O273=1,INDEX(新属性投放!$K$14:$K$33,卡牌属性!P273),INDEX(新属性投放!$K$41:$K$60,卡牌属性!P273))*INDEX($G$5:$G$42,L273),2)</f>
        <v>600.53</v>
      </c>
      <c r="U273" s="31" t="s">
        <v>191</v>
      </c>
      <c r="V273" s="16">
        <f>ROUND(IF(O273=1,INDEX(新属性投放!$L$14:$L$33,卡牌属性!P273),INDEX(新属性投放!$L$41:$L$60,卡牌属性!P273))*INDEX($G$5:$G$42,L273)*SQRT(INDEX($I$5:$I$42,L273)),2)</f>
        <v>3735.43</v>
      </c>
      <c r="W273" s="31" t="s">
        <v>189</v>
      </c>
      <c r="X273" s="16">
        <f>ROUND(IF(O273=1,INDEX(新属性投放!$D$14:$D$33,卡牌属性!P273),INDEX(新属性投放!$D$41:$D$60,卡牌属性!P273))*INDEX($G$5:$G$42,L273)/SQRT(INDEX($I$5:$I$42,L273)),2)</f>
        <v>30.75</v>
      </c>
      <c r="Y273" s="31" t="s">
        <v>190</v>
      </c>
      <c r="Z273" s="16">
        <f>ROUND(IF(O273=1,INDEX(新属性投放!$E$14:$E$33,卡牌属性!P273),INDEX(新属性投放!$E$41:$E$60,卡牌属性!P273))*INDEX($G$5:$G$42,L273),2)</f>
        <v>15.38</v>
      </c>
      <c r="AA273" s="31" t="s">
        <v>191</v>
      </c>
      <c r="AB273" s="16">
        <f>ROUND(IF(O273=1,INDEX(新属性投放!$F$14:$F$33,卡牌属性!P273),INDEX(新属性投放!$F$41:$F$60,卡牌属性!P273))*INDEX($G$5:$G$42,L273)*SQRT(INDEX($I$5:$I$42,L273)),2)</f>
        <v>92.25</v>
      </c>
      <c r="AD273" s="16">
        <f t="shared" si="108"/>
        <v>307</v>
      </c>
      <c r="AE273" s="16">
        <f t="shared" si="109"/>
        <v>153</v>
      </c>
      <c r="AF273" s="16">
        <f t="shared" si="110"/>
        <v>922</v>
      </c>
      <c r="AH273" s="16">
        <f t="shared" si="101"/>
        <v>7286</v>
      </c>
      <c r="AI273" s="16">
        <f t="shared" si="102"/>
        <v>3640</v>
      </c>
      <c r="AJ273" s="16">
        <f t="shared" si="103"/>
        <v>21868</v>
      </c>
    </row>
    <row r="274" spans="11:36" ht="16.5" x14ac:dyDescent="0.2">
      <c r="K274" s="15">
        <v>271</v>
      </c>
      <c r="L274" s="15">
        <f t="shared" si="104"/>
        <v>14</v>
      </c>
      <c r="M274" s="16">
        <f t="shared" si="105"/>
        <v>1101014</v>
      </c>
      <c r="N274" s="31" t="s">
        <v>686</v>
      </c>
      <c r="O274" s="16">
        <f t="shared" si="106"/>
        <v>1</v>
      </c>
      <c r="P274" s="16">
        <f t="shared" si="107"/>
        <v>11</v>
      </c>
      <c r="Q274" s="16" t="s">
        <v>51</v>
      </c>
      <c r="R274" s="16">
        <f>ROUND(IF(O274=1,INDEX(新属性投放!$J$14:$J$33,卡牌属性!P274),INDEX(新属性投放!$J$41:$J$60,卡牌属性!P274))*INDEX($G$5:$G$42,L274)/SQRT(INDEX($I$5:$I$42,L274)),2)</f>
        <v>1421.52</v>
      </c>
      <c r="S274" s="31" t="s">
        <v>190</v>
      </c>
      <c r="T274" s="16">
        <f>ROUND(IF(O274=1,INDEX(新属性投放!$K$14:$K$33,卡牌属性!P274),INDEX(新属性投放!$K$41:$K$60,卡牌属性!P274))*INDEX($G$5:$G$42,L274),2)</f>
        <v>696.96</v>
      </c>
      <c r="U274" s="31" t="s">
        <v>191</v>
      </c>
      <c r="V274" s="16">
        <f>ROUND(IF(O274=1,INDEX(新属性投放!$L$14:$L$33,卡牌属性!P274),INDEX(新属性投放!$L$41:$L$60,卡牌属性!P274))*INDEX($G$5:$G$42,L274)*SQRT(INDEX($I$5:$I$42,L274)),2)</f>
        <v>4310.55</v>
      </c>
      <c r="W274" s="31" t="s">
        <v>189</v>
      </c>
      <c r="X274" s="16">
        <f>ROUND(IF(O274=1,INDEX(新属性投放!$D$14:$D$33,卡牌属性!P274),INDEX(新属性投放!$D$41:$D$60,卡牌属性!P274))*INDEX($G$5:$G$42,L274)/SQRT(INDEX($I$5:$I$42,L274)),2)</f>
        <v>35.54</v>
      </c>
      <c r="Y274" s="31" t="s">
        <v>190</v>
      </c>
      <c r="Z274" s="16">
        <f>ROUND(IF(O274=1,INDEX(新属性投放!$E$14:$E$33,卡牌属性!P274),INDEX(新属性投放!$E$41:$E$60,卡牌属性!P274))*INDEX($G$5:$G$42,L274),2)</f>
        <v>17.77</v>
      </c>
      <c r="AA274" s="31" t="s">
        <v>191</v>
      </c>
      <c r="AB274" s="16">
        <f>ROUND(IF(O274=1,INDEX(新属性投放!$F$14:$F$33,卡牌属性!P274),INDEX(新属性投放!$F$41:$F$60,卡牌属性!P274))*INDEX($G$5:$G$42,L274)*SQRT(INDEX($I$5:$I$42,L274)),2)</f>
        <v>106.61</v>
      </c>
      <c r="AD274" s="16">
        <f t="shared" si="108"/>
        <v>355</v>
      </c>
      <c r="AE274" s="16">
        <f t="shared" si="109"/>
        <v>177</v>
      </c>
      <c r="AF274" s="16">
        <f t="shared" si="110"/>
        <v>1066</v>
      </c>
      <c r="AH274" s="16">
        <f t="shared" si="101"/>
        <v>7641</v>
      </c>
      <c r="AI274" s="16">
        <f t="shared" si="102"/>
        <v>3817</v>
      </c>
      <c r="AJ274" s="16">
        <f t="shared" si="103"/>
        <v>22934</v>
      </c>
    </row>
    <row r="275" spans="11:36" ht="16.5" x14ac:dyDescent="0.2">
      <c r="K275" s="15">
        <v>272</v>
      </c>
      <c r="L275" s="15">
        <f t="shared" si="104"/>
        <v>14</v>
      </c>
      <c r="M275" s="16">
        <f t="shared" si="105"/>
        <v>1101014</v>
      </c>
      <c r="N275" s="31" t="s">
        <v>686</v>
      </c>
      <c r="O275" s="16">
        <f t="shared" si="106"/>
        <v>1</v>
      </c>
      <c r="P275" s="16">
        <f t="shared" si="107"/>
        <v>12</v>
      </c>
      <c r="Q275" s="16" t="s">
        <v>51</v>
      </c>
      <c r="R275" s="16">
        <f>ROUND(IF(O275=1,INDEX(新属性投放!$J$14:$J$33,卡牌属性!P275),INDEX(新属性投放!$J$41:$J$60,卡牌属性!P275))*INDEX($G$5:$G$42,L275)/SQRT(INDEX($I$5:$I$42,L275)),2)</f>
        <v>1644.04</v>
      </c>
      <c r="S275" s="31" t="s">
        <v>190</v>
      </c>
      <c r="T275" s="16">
        <f>ROUND(IF(O275=1,INDEX(新属性投放!$K$14:$K$33,卡牌属性!P275),INDEX(新属性投放!$K$41:$K$60,卡牌属性!P275))*INDEX($G$5:$G$42,L275),2)</f>
        <v>807.65</v>
      </c>
      <c r="U275" s="31" t="s">
        <v>191</v>
      </c>
      <c r="V275" s="16">
        <f>ROUND(IF(O275=1,INDEX(新属性投放!$L$14:$L$33,卡牌属性!P275),INDEX(新属性投放!$L$41:$L$60,卡牌属性!P275))*INDEX($G$5:$G$42,L275)*SQRT(INDEX($I$5:$I$42,L275)),2)</f>
        <v>4978.12</v>
      </c>
      <c r="W275" s="31" t="s">
        <v>189</v>
      </c>
      <c r="X275" s="16">
        <f>ROUND(IF(O275=1,INDEX(新属性投放!$D$14:$D$33,卡牌属性!P275),INDEX(新属性投放!$D$41:$D$60,卡牌属性!P275))*INDEX($G$5:$G$42,L275)/SQRT(INDEX($I$5:$I$42,L275)),2)</f>
        <v>41.1</v>
      </c>
      <c r="Y275" s="31" t="s">
        <v>190</v>
      </c>
      <c r="Z275" s="16">
        <f>ROUND(IF(O275=1,INDEX(新属性投放!$E$14:$E$33,卡牌属性!P275),INDEX(新属性投放!$E$41:$E$60,卡牌属性!P275))*INDEX($G$5:$G$42,L275),2)</f>
        <v>20.55</v>
      </c>
      <c r="AA275" s="31" t="s">
        <v>191</v>
      </c>
      <c r="AB275" s="16">
        <f>ROUND(IF(O275=1,INDEX(新属性投放!$F$14:$F$33,卡牌属性!P275),INDEX(新属性投放!$F$41:$F$60,卡牌属性!P275))*INDEX($G$5:$G$42,L275)*SQRT(INDEX($I$5:$I$42,L275)),2)</f>
        <v>123.3</v>
      </c>
      <c r="AD275" s="16">
        <f t="shared" si="108"/>
        <v>411</v>
      </c>
      <c r="AE275" s="16">
        <f t="shared" si="109"/>
        <v>205</v>
      </c>
      <c r="AF275" s="16">
        <f t="shared" si="110"/>
        <v>1233</v>
      </c>
      <c r="AH275" s="16">
        <f t="shared" si="101"/>
        <v>8052</v>
      </c>
      <c r="AI275" s="16">
        <f t="shared" si="102"/>
        <v>4022</v>
      </c>
      <c r="AJ275" s="16">
        <f t="shared" si="103"/>
        <v>24167</v>
      </c>
    </row>
    <row r="276" spans="11:36" ht="16.5" x14ac:dyDescent="0.2">
      <c r="K276" s="15">
        <v>273</v>
      </c>
      <c r="L276" s="15">
        <f t="shared" si="104"/>
        <v>14</v>
      </c>
      <c r="M276" s="16">
        <f t="shared" si="105"/>
        <v>1101014</v>
      </c>
      <c r="N276" s="31" t="s">
        <v>686</v>
      </c>
      <c r="O276" s="16">
        <f t="shared" si="106"/>
        <v>1</v>
      </c>
      <c r="P276" s="16">
        <f t="shared" si="107"/>
        <v>13</v>
      </c>
      <c r="Q276" s="16" t="s">
        <v>51</v>
      </c>
      <c r="R276" s="16">
        <f>ROUND(IF(O276=1,INDEX(新属性投放!$J$14:$J$33,卡牌属性!P276),INDEX(新属性投放!$J$41:$J$60,卡牌属性!P276))*INDEX($G$5:$G$42,L276)/SQRT(INDEX($I$5:$I$42,L276)),2)</f>
        <v>1901.3</v>
      </c>
      <c r="S276" s="31" t="s">
        <v>190</v>
      </c>
      <c r="T276" s="16">
        <f>ROUND(IF(O276=1,INDEX(新属性投放!$K$14:$K$33,卡牌属性!P276),INDEX(新属性投放!$K$41:$K$60,卡牌属性!P276))*INDEX($G$5:$G$42,L276),2)</f>
        <v>935.7</v>
      </c>
      <c r="U276" s="31" t="s">
        <v>191</v>
      </c>
      <c r="V276" s="16">
        <f>ROUND(IF(O276=1,INDEX(新属性投放!$L$14:$L$33,卡牌属性!P276),INDEX(新属性投放!$L$41:$L$60,卡牌属性!P276))*INDEX($G$5:$G$42,L276)*SQRT(INDEX($I$5:$I$42,L276)),2)</f>
        <v>5749.89</v>
      </c>
      <c r="W276" s="31" t="s">
        <v>189</v>
      </c>
      <c r="X276" s="16">
        <f>ROUND(IF(O276=1,INDEX(新属性投放!$D$14:$D$33,卡牌属性!P276),INDEX(新属性投放!$D$41:$D$60,卡牌属性!P276))*INDEX($G$5:$G$42,L276)/SQRT(INDEX($I$5:$I$42,L276)),2)</f>
        <v>47.53</v>
      </c>
      <c r="Y276" s="31" t="s">
        <v>190</v>
      </c>
      <c r="Z276" s="16">
        <f>ROUND(IF(O276=1,INDEX(新属性投放!$E$14:$E$33,卡牌属性!P276),INDEX(新属性投放!$E$41:$E$60,卡牌属性!P276))*INDEX($G$5:$G$42,L276),2)</f>
        <v>23.76</v>
      </c>
      <c r="AA276" s="31" t="s">
        <v>191</v>
      </c>
      <c r="AB276" s="16">
        <f>ROUND(IF(O276=1,INDEX(新属性投放!$F$14:$F$33,卡牌属性!P276),INDEX(新属性投放!$F$41:$F$60,卡牌属性!P276))*INDEX($G$5:$G$42,L276)*SQRT(INDEX($I$5:$I$42,L276)),2)</f>
        <v>142.59</v>
      </c>
      <c r="AD276" s="16">
        <f t="shared" si="108"/>
        <v>475</v>
      </c>
      <c r="AE276" s="16">
        <f t="shared" si="109"/>
        <v>237</v>
      </c>
      <c r="AF276" s="16">
        <f t="shared" si="110"/>
        <v>1425</v>
      </c>
      <c r="AH276" s="16">
        <f t="shared" si="101"/>
        <v>8527</v>
      </c>
      <c r="AI276" s="16">
        <f t="shared" si="102"/>
        <v>4259</v>
      </c>
      <c r="AJ276" s="16">
        <f t="shared" si="103"/>
        <v>25592</v>
      </c>
    </row>
    <row r="277" spans="11:36" ht="16.5" x14ac:dyDescent="0.2">
      <c r="K277" s="15">
        <v>274</v>
      </c>
      <c r="L277" s="15">
        <f t="shared" si="104"/>
        <v>14</v>
      </c>
      <c r="M277" s="16">
        <f t="shared" si="105"/>
        <v>1101014</v>
      </c>
      <c r="N277" s="31" t="s">
        <v>686</v>
      </c>
      <c r="O277" s="16">
        <f t="shared" si="106"/>
        <v>1</v>
      </c>
      <c r="P277" s="16">
        <f t="shared" si="107"/>
        <v>14</v>
      </c>
      <c r="Q277" s="16" t="s">
        <v>51</v>
      </c>
      <c r="R277" s="16">
        <f>ROUND(IF(O277=1,INDEX(新属性投放!$J$14:$J$33,卡牌属性!P277),INDEX(新属性投放!$J$41:$J$60,卡牌属性!P277))*INDEX($G$5:$G$42,L277)/SQRT(INDEX($I$5:$I$42,L277)),2)</f>
        <v>2198.7399999999998</v>
      </c>
      <c r="S277" s="31" t="s">
        <v>190</v>
      </c>
      <c r="T277" s="16">
        <f>ROUND(IF(O277=1,INDEX(新属性投放!$K$14:$K$33,卡牌属性!P277),INDEX(新属性投放!$K$41:$K$60,卡牌属性!P277))*INDEX($G$5:$G$42,L277),2)</f>
        <v>1084.42</v>
      </c>
      <c r="U277" s="31" t="s">
        <v>191</v>
      </c>
      <c r="V277" s="16">
        <f>ROUND(IF(O277=1,INDEX(新属性投放!$L$14:$L$33,卡牌属性!P277),INDEX(新属性投放!$L$41:$L$60,卡牌属性!P277))*INDEX($G$5:$G$42,L277)*SQRT(INDEX($I$5:$I$42,L277)),2)</f>
        <v>6642.23</v>
      </c>
      <c r="W277" s="31" t="s">
        <v>189</v>
      </c>
      <c r="X277" s="16">
        <f>ROUND(IF(O277=1,INDEX(新属性投放!$D$14:$D$33,卡牌属性!P277),INDEX(新属性投放!$D$41:$D$60,卡牌属性!P277))*INDEX($G$5:$G$42,L277)/SQRT(INDEX($I$5:$I$42,L277)),2)</f>
        <v>54.97</v>
      </c>
      <c r="Y277" s="31" t="s">
        <v>190</v>
      </c>
      <c r="Z277" s="16">
        <f>ROUND(IF(O277=1,INDEX(新属性投放!$E$14:$E$33,卡牌属性!P277),INDEX(新属性投放!$E$41:$E$60,卡牌属性!P277))*INDEX($G$5:$G$42,L277),2)</f>
        <v>27.49</v>
      </c>
      <c r="AA277" s="31" t="s">
        <v>191</v>
      </c>
      <c r="AB277" s="16">
        <f>ROUND(IF(O277=1,INDEX(新属性投放!$F$14:$F$33,卡牌属性!P277),INDEX(新属性投放!$F$41:$F$60,卡牌属性!P277))*INDEX($G$5:$G$42,L277)*SQRT(INDEX($I$5:$I$42,L277)),2)</f>
        <v>164.91</v>
      </c>
      <c r="AD277" s="16">
        <f t="shared" si="108"/>
        <v>549</v>
      </c>
      <c r="AE277" s="16">
        <f t="shared" si="109"/>
        <v>274</v>
      </c>
      <c r="AF277" s="16">
        <f t="shared" si="110"/>
        <v>1649</v>
      </c>
      <c r="AH277" s="16">
        <f t="shared" ref="AH277" si="111">AD277</f>
        <v>549</v>
      </c>
      <c r="AI277" s="16">
        <f t="shared" ref="AI277" si="112">AE277</f>
        <v>274</v>
      </c>
      <c r="AJ277" s="16">
        <f t="shared" ref="AJ277" si="113">AF277</f>
        <v>1649</v>
      </c>
    </row>
    <row r="278" spans="11:36" ht="16.5" x14ac:dyDescent="0.2">
      <c r="K278" s="15">
        <v>275</v>
      </c>
      <c r="L278" s="15">
        <f t="shared" si="104"/>
        <v>14</v>
      </c>
      <c r="M278" s="16">
        <f t="shared" si="105"/>
        <v>1101014</v>
      </c>
      <c r="N278" s="31" t="s">
        <v>686</v>
      </c>
      <c r="O278" s="16">
        <f t="shared" si="106"/>
        <v>1</v>
      </c>
      <c r="P278" s="16">
        <f t="shared" si="107"/>
        <v>15</v>
      </c>
      <c r="Q278" s="16" t="s">
        <v>51</v>
      </c>
      <c r="R278" s="16">
        <f>ROUND(IF(O278=1,INDEX(新属性投放!$J$14:$J$33,卡牌属性!P278),INDEX(新属性投放!$J$41:$J$60,卡牌属性!P278))*INDEX($G$5:$G$42,L278)/SQRT(INDEX($I$5:$I$42,L278)),2)</f>
        <v>2542.59</v>
      </c>
      <c r="S278" s="31" t="s">
        <v>190</v>
      </c>
      <c r="T278" s="16">
        <f>ROUND(IF(O278=1,INDEX(新属性投放!$K$14:$K$33,卡牌属性!P278),INDEX(新属性投放!$K$41:$K$60,卡牌属性!P278))*INDEX($G$5:$G$42,L278),2)</f>
        <v>1256.3499999999999</v>
      </c>
      <c r="U278" s="31" t="s">
        <v>191</v>
      </c>
      <c r="V278" s="16">
        <f>ROUND(IF(O278=1,INDEX(新属性投放!$L$14:$L$33,卡牌属性!P278),INDEX(新属性投放!$L$41:$L$60,卡牌属性!P278))*INDEX($G$5:$G$42,L278)*SQRT(INDEX($I$5:$I$42,L278)),2)</f>
        <v>7673.78</v>
      </c>
      <c r="W278" s="31" t="s">
        <v>189</v>
      </c>
      <c r="X278" s="16">
        <f>ROUND(IF(O278=1,INDEX(新属性投放!$D$14:$D$33,卡牌属性!P278),INDEX(新属性投放!$D$41:$D$60,卡牌属性!P278))*INDEX($G$5:$G$42,L278)/SQRT(INDEX($I$5:$I$42,L278)),2)</f>
        <v>63.56</v>
      </c>
      <c r="Y278" s="31" t="s">
        <v>190</v>
      </c>
      <c r="Z278" s="16">
        <f>ROUND(IF(O278=1,INDEX(新属性投放!$E$14:$E$33,卡牌属性!P278),INDEX(新属性投放!$E$41:$E$60,卡牌属性!P278))*INDEX($G$5:$G$42,L278),2)</f>
        <v>31.78</v>
      </c>
      <c r="AA278" s="31" t="s">
        <v>191</v>
      </c>
      <c r="AB278" s="16">
        <f>ROUND(IF(O278=1,INDEX(新属性投放!$F$14:$F$33,卡牌属性!P278),INDEX(新属性投放!$F$41:$F$60,卡牌属性!P278))*INDEX($G$5:$G$42,L278)*SQRT(INDEX($I$5:$I$42,L278)),2)</f>
        <v>190.68</v>
      </c>
      <c r="AD278" s="16">
        <f t="shared" si="108"/>
        <v>635</v>
      </c>
      <c r="AE278" s="16">
        <f t="shared" si="109"/>
        <v>317</v>
      </c>
      <c r="AF278" s="16">
        <f t="shared" si="110"/>
        <v>1906</v>
      </c>
      <c r="AH278" s="16">
        <f t="shared" ref="AH278:AH297" si="114">AH277+AD278</f>
        <v>1184</v>
      </c>
      <c r="AI278" s="16">
        <f t="shared" ref="AI278:AI297" si="115">AI277+AE278</f>
        <v>591</v>
      </c>
      <c r="AJ278" s="16">
        <f t="shared" ref="AJ278:AJ297" si="116">AJ277+AF278</f>
        <v>3555</v>
      </c>
    </row>
    <row r="279" spans="11:36" ht="16.5" x14ac:dyDescent="0.2">
      <c r="K279" s="15">
        <v>276</v>
      </c>
      <c r="L279" s="15">
        <f t="shared" si="104"/>
        <v>14</v>
      </c>
      <c r="M279" s="16">
        <f t="shared" si="105"/>
        <v>1101014</v>
      </c>
      <c r="N279" s="31" t="s">
        <v>686</v>
      </c>
      <c r="O279" s="16">
        <f t="shared" si="106"/>
        <v>1</v>
      </c>
      <c r="P279" s="16">
        <f t="shared" si="107"/>
        <v>16</v>
      </c>
      <c r="Q279" s="16" t="s">
        <v>51</v>
      </c>
      <c r="R279" s="16">
        <f>ROUND(IF(O279=1,INDEX(新属性投放!$J$14:$J$33,卡牌属性!P279),INDEX(新属性投放!$J$41:$J$60,卡牌属性!P279))*INDEX($G$5:$G$42,L279)/SQRT(INDEX($I$5:$I$42,L279)),2)</f>
        <v>2939.75</v>
      </c>
      <c r="S279" s="31" t="s">
        <v>190</v>
      </c>
      <c r="T279" s="16">
        <f>ROUND(IF(O279=1,INDEX(新属性投放!$K$14:$K$33,卡牌属性!P279),INDEX(新属性投放!$K$41:$K$60,卡牌属性!P279))*INDEX($G$5:$G$42,L279),2)</f>
        <v>1455.5</v>
      </c>
      <c r="U279" s="31" t="s">
        <v>191</v>
      </c>
      <c r="V279" s="16">
        <f>ROUND(IF(O279=1,INDEX(新属性投放!$L$14:$L$33,卡牌属性!P279),INDEX(新属性投放!$L$41:$L$60,卡牌属性!P279))*INDEX($G$5:$G$42,L279)*SQRT(INDEX($I$5:$I$42,L279)),2)</f>
        <v>8865.24</v>
      </c>
      <c r="W279" s="31" t="s">
        <v>189</v>
      </c>
      <c r="X279" s="16">
        <f>ROUND(IF(O279=1,INDEX(新属性投放!$D$14:$D$33,卡牌属性!P279),INDEX(新属性投放!$D$41:$D$60,卡牌属性!P279))*INDEX($G$5:$G$42,L279)/SQRT(INDEX($I$5:$I$42,L279)),2)</f>
        <v>73.5</v>
      </c>
      <c r="Y279" s="31" t="s">
        <v>190</v>
      </c>
      <c r="Z279" s="16">
        <f>ROUND(IF(O279=1,INDEX(新属性投放!$E$14:$E$33,卡牌属性!P279),INDEX(新属性投放!$E$41:$E$60,卡牌属性!P279))*INDEX($G$5:$G$42,L279),2)</f>
        <v>36.75</v>
      </c>
      <c r="AA279" s="31" t="s">
        <v>191</v>
      </c>
      <c r="AB279" s="16">
        <f>ROUND(IF(O279=1,INDEX(新属性投放!$F$14:$F$33,卡牌属性!P279),INDEX(新属性投放!$F$41:$F$60,卡牌属性!P279))*INDEX($G$5:$G$42,L279)*SQRT(INDEX($I$5:$I$42,L279)),2)</f>
        <v>220.49</v>
      </c>
      <c r="AD279" s="16">
        <f t="shared" si="108"/>
        <v>735</v>
      </c>
      <c r="AE279" s="16">
        <f t="shared" si="109"/>
        <v>367</v>
      </c>
      <c r="AF279" s="16">
        <f t="shared" si="110"/>
        <v>2204</v>
      </c>
      <c r="AH279" s="16">
        <f t="shared" si="114"/>
        <v>1919</v>
      </c>
      <c r="AI279" s="16">
        <f t="shared" si="115"/>
        <v>958</v>
      </c>
      <c r="AJ279" s="16">
        <f t="shared" si="116"/>
        <v>5759</v>
      </c>
    </row>
    <row r="280" spans="11:36" ht="16.5" x14ac:dyDescent="0.2">
      <c r="K280" s="15">
        <v>277</v>
      </c>
      <c r="L280" s="15">
        <f t="shared" si="104"/>
        <v>14</v>
      </c>
      <c r="M280" s="16">
        <f t="shared" si="105"/>
        <v>1101014</v>
      </c>
      <c r="N280" s="31" t="s">
        <v>686</v>
      </c>
      <c r="O280" s="16">
        <f t="shared" si="106"/>
        <v>1</v>
      </c>
      <c r="P280" s="16">
        <f t="shared" si="107"/>
        <v>17</v>
      </c>
      <c r="Q280" s="16" t="s">
        <v>51</v>
      </c>
      <c r="R280" s="16">
        <f>ROUND(IF(O280=1,INDEX(新属性投放!$J$14:$J$33,卡牌属性!P280),INDEX(新属性投放!$J$41:$J$60,卡牌属性!P280))*INDEX($G$5:$G$42,L280)/SQRT(INDEX($I$5:$I$42,L280)),2)</f>
        <v>3399.23</v>
      </c>
      <c r="S280" s="31" t="s">
        <v>190</v>
      </c>
      <c r="T280" s="16">
        <f>ROUND(IF(O280=1,INDEX(新属性投放!$K$14:$K$33,卡牌属性!P280),INDEX(新属性投放!$K$41:$K$60,卡牌属性!P280))*INDEX($G$5:$G$42,L280),2)</f>
        <v>1685.24</v>
      </c>
      <c r="U280" s="31" t="s">
        <v>191</v>
      </c>
      <c r="V280" s="16">
        <f>ROUND(IF(O280=1,INDEX(新属性投放!$L$14:$L$33,卡牌属性!P280),INDEX(新属性投放!$L$41:$L$60,卡牌属性!P280))*INDEX($G$5:$G$42,L280)*SQRT(INDEX($I$5:$I$42,L280)),2)</f>
        <v>10243.68</v>
      </c>
      <c r="W280" s="31" t="s">
        <v>189</v>
      </c>
      <c r="X280" s="16">
        <f>ROUND(IF(O280=1,INDEX(新属性投放!$D$14:$D$33,卡牌属性!P280),INDEX(新属性投放!$D$41:$D$60,卡牌属性!P280))*INDEX($G$5:$G$42,L280)/SQRT(INDEX($I$5:$I$42,L280)),2)</f>
        <v>84.99</v>
      </c>
      <c r="Y280" s="31" t="s">
        <v>190</v>
      </c>
      <c r="Z280" s="16">
        <f>ROUND(IF(O280=1,INDEX(新属性投放!$E$14:$E$33,卡牌属性!P280),INDEX(新属性投放!$E$41:$E$60,卡牌属性!P280))*INDEX($G$5:$G$42,L280),2)</f>
        <v>42.49</v>
      </c>
      <c r="AA280" s="31" t="s">
        <v>191</v>
      </c>
      <c r="AB280" s="16">
        <f>ROUND(IF(O280=1,INDEX(新属性投放!$F$14:$F$33,卡牌属性!P280),INDEX(新属性投放!$F$41:$F$60,卡牌属性!P280))*INDEX($G$5:$G$42,L280)*SQRT(INDEX($I$5:$I$42,L280)),2)</f>
        <v>254.96</v>
      </c>
      <c r="AD280" s="16">
        <f t="shared" si="108"/>
        <v>849</v>
      </c>
      <c r="AE280" s="16">
        <f t="shared" si="109"/>
        <v>424</v>
      </c>
      <c r="AF280" s="16">
        <f t="shared" si="110"/>
        <v>2549</v>
      </c>
      <c r="AH280" s="16">
        <f t="shared" si="114"/>
        <v>2768</v>
      </c>
      <c r="AI280" s="16">
        <f t="shared" si="115"/>
        <v>1382</v>
      </c>
      <c r="AJ280" s="16">
        <f t="shared" si="116"/>
        <v>8308</v>
      </c>
    </row>
    <row r="281" spans="11:36" ht="16.5" x14ac:dyDescent="0.2">
      <c r="K281" s="15">
        <v>278</v>
      </c>
      <c r="L281" s="15">
        <f t="shared" si="104"/>
        <v>14</v>
      </c>
      <c r="M281" s="16">
        <f t="shared" si="105"/>
        <v>1101014</v>
      </c>
      <c r="N281" s="31" t="s">
        <v>686</v>
      </c>
      <c r="O281" s="16">
        <f t="shared" si="106"/>
        <v>1</v>
      </c>
      <c r="P281" s="16">
        <f t="shared" si="107"/>
        <v>18</v>
      </c>
      <c r="Q281" s="16" t="s">
        <v>51</v>
      </c>
      <c r="R281" s="16">
        <f>ROUND(IF(O281=1,INDEX(新属性投放!$J$14:$J$33,卡牌属性!P281),INDEX(新属性投放!$J$41:$J$60,卡牌属性!P281))*INDEX($G$5:$G$42,L281)/SQRT(INDEX($I$5:$I$42,L281)),2)</f>
        <v>3929.95</v>
      </c>
      <c r="S281" s="31" t="s">
        <v>190</v>
      </c>
      <c r="T281" s="16">
        <f>ROUND(IF(O281=1,INDEX(新属性投放!$K$14:$K$33,卡牌属性!P281),INDEX(新属性投放!$K$41:$K$60,卡牌属性!P281))*INDEX($G$5:$G$42,L281),2)</f>
        <v>1950.6</v>
      </c>
      <c r="U281" s="31" t="s">
        <v>191</v>
      </c>
      <c r="V281" s="16">
        <f>ROUND(IF(O281=1,INDEX(新属性投放!$L$14:$L$33,卡牌属性!P281),INDEX(新属性投放!$L$41:$L$60,卡牌属性!P281))*INDEX($G$5:$G$42,L281)*SQRT(INDEX($I$5:$I$42,L281)),2)</f>
        <v>11835.86</v>
      </c>
      <c r="W281" s="31" t="s">
        <v>189</v>
      </c>
      <c r="X281" s="16">
        <f>ROUND(IF(O281=1,INDEX(新属性投放!$D$14:$D$33,卡牌属性!P281),INDEX(新属性投放!$D$41:$D$60,卡牌属性!P281))*INDEX($G$5:$G$42,L281)/SQRT(INDEX($I$5:$I$42,L281)),2)</f>
        <v>98.24</v>
      </c>
      <c r="Y281" s="31" t="s">
        <v>190</v>
      </c>
      <c r="Z281" s="16">
        <f>ROUND(IF(O281=1,INDEX(新属性投放!$E$14:$E$33,卡牌属性!P281),INDEX(新属性投放!$E$41:$E$60,卡牌属性!P281))*INDEX($G$5:$G$42,L281),2)</f>
        <v>49.12</v>
      </c>
      <c r="AA281" s="31" t="s">
        <v>191</v>
      </c>
      <c r="AB281" s="16">
        <f>ROUND(IF(O281=1,INDEX(新属性投放!$F$14:$F$33,卡牌属性!P281),INDEX(新属性投放!$F$41:$F$60,卡牌属性!P281))*INDEX($G$5:$G$42,L281)*SQRT(INDEX($I$5:$I$42,L281)),2)</f>
        <v>294.73</v>
      </c>
      <c r="AD281" s="16">
        <f t="shared" si="108"/>
        <v>982</v>
      </c>
      <c r="AE281" s="16">
        <f t="shared" si="109"/>
        <v>491</v>
      </c>
      <c r="AF281" s="16">
        <f t="shared" si="110"/>
        <v>2947</v>
      </c>
      <c r="AH281" s="16">
        <f t="shared" si="114"/>
        <v>3750</v>
      </c>
      <c r="AI281" s="16">
        <f t="shared" si="115"/>
        <v>1873</v>
      </c>
      <c r="AJ281" s="16">
        <f t="shared" si="116"/>
        <v>11255</v>
      </c>
    </row>
    <row r="282" spans="11:36" ht="16.5" x14ac:dyDescent="0.2">
      <c r="K282" s="15">
        <v>279</v>
      </c>
      <c r="L282" s="15">
        <f t="shared" si="104"/>
        <v>14</v>
      </c>
      <c r="M282" s="16">
        <f t="shared" si="105"/>
        <v>1101014</v>
      </c>
      <c r="N282" s="31" t="s">
        <v>686</v>
      </c>
      <c r="O282" s="16">
        <f t="shared" si="106"/>
        <v>1</v>
      </c>
      <c r="P282" s="16">
        <f t="shared" si="107"/>
        <v>19</v>
      </c>
      <c r="Q282" s="16" t="s">
        <v>51</v>
      </c>
      <c r="R282" s="16">
        <f>ROUND(IF(O282=1,INDEX(新属性投放!$J$14:$J$33,卡牌属性!P282),INDEX(新属性投放!$J$41:$J$60,卡牌属性!P282))*INDEX($G$5:$G$42,L282)/SQRT(INDEX($I$5:$I$42,L282)),2)</f>
        <v>4544.2299999999996</v>
      </c>
      <c r="S282" s="31" t="s">
        <v>190</v>
      </c>
      <c r="T282" s="16">
        <f>ROUND(IF(O282=1,INDEX(新属性投放!$K$14:$K$33,卡牌属性!P282),INDEX(新属性投放!$K$41:$K$60,卡牌属性!P282))*INDEX($G$5:$G$42,L282),2)</f>
        <v>2257.16</v>
      </c>
      <c r="U282" s="31" t="s">
        <v>191</v>
      </c>
      <c r="V282" s="16">
        <f>ROUND(IF(O282=1,INDEX(新属性投放!$L$14:$L$33,卡牌属性!P282),INDEX(新属性投放!$L$41:$L$60,卡牌属性!P282))*INDEX($G$5:$G$42,L282)*SQRT(INDEX($I$5:$I$42,L282)),2)</f>
        <v>13678.68</v>
      </c>
      <c r="W282" s="31" t="s">
        <v>189</v>
      </c>
      <c r="X282" s="16">
        <f>ROUND(IF(O282=1,INDEX(新属性投放!$D$14:$D$33,卡牌属性!P282),INDEX(新属性投放!$D$41:$D$60,卡牌属性!P282))*INDEX($G$5:$G$42,L282)/SQRT(INDEX($I$5:$I$42,L282)),2)</f>
        <v>113.61</v>
      </c>
      <c r="Y282" s="31" t="s">
        <v>190</v>
      </c>
      <c r="Z282" s="16">
        <f>ROUND(IF(O282=1,INDEX(新属性投放!$E$14:$E$33,卡牌属性!P282),INDEX(新属性投放!$E$41:$E$60,卡牌属性!P282))*INDEX($G$5:$G$42,L282),2)</f>
        <v>56.8</v>
      </c>
      <c r="AA282" s="31" t="s">
        <v>191</v>
      </c>
      <c r="AB282" s="16">
        <f>ROUND(IF(O282=1,INDEX(新属性投放!$F$14:$F$33,卡牌属性!P282),INDEX(新属性投放!$F$41:$F$60,卡牌属性!P282))*INDEX($G$5:$G$42,L282)*SQRT(INDEX($I$5:$I$42,L282)),2)</f>
        <v>340.83</v>
      </c>
      <c r="AD282" s="16">
        <f t="shared" si="108"/>
        <v>1136</v>
      </c>
      <c r="AE282" s="16">
        <f t="shared" si="109"/>
        <v>568</v>
      </c>
      <c r="AF282" s="16">
        <f t="shared" si="110"/>
        <v>3408</v>
      </c>
      <c r="AH282" s="16">
        <f t="shared" si="114"/>
        <v>4886</v>
      </c>
      <c r="AI282" s="16">
        <f t="shared" si="115"/>
        <v>2441</v>
      </c>
      <c r="AJ282" s="16">
        <f t="shared" si="116"/>
        <v>14663</v>
      </c>
    </row>
    <row r="283" spans="11:36" ht="16.5" x14ac:dyDescent="0.2">
      <c r="K283" s="15">
        <v>280</v>
      </c>
      <c r="L283" s="15">
        <f t="shared" si="104"/>
        <v>14</v>
      </c>
      <c r="M283" s="16">
        <f t="shared" si="105"/>
        <v>1101014</v>
      </c>
      <c r="N283" s="31" t="s">
        <v>686</v>
      </c>
      <c r="O283" s="16">
        <f t="shared" si="106"/>
        <v>1</v>
      </c>
      <c r="P283" s="16">
        <f t="shared" si="107"/>
        <v>20</v>
      </c>
      <c r="Q283" s="16" t="s">
        <v>51</v>
      </c>
      <c r="R283" s="16">
        <f>ROUND(IF(O283=1,INDEX(新属性投放!$J$14:$J$33,卡牌属性!P283),INDEX(新属性投放!$J$41:$J$60,卡牌属性!P283))*INDEX($G$5:$G$42,L283)/SQRT(INDEX($I$5:$I$42,L283)),2)</f>
        <v>5253.72</v>
      </c>
      <c r="S283" s="31" t="s">
        <v>190</v>
      </c>
      <c r="T283" s="16">
        <f>ROUND(IF(O283=1,INDEX(新属性投放!$K$14:$K$33,卡牌属性!P283),INDEX(新属性投放!$K$41:$K$60,卡牌属性!P283))*INDEX($G$5:$G$42,L283),2)</f>
        <v>2612.48</v>
      </c>
      <c r="U283" s="31" t="s">
        <v>191</v>
      </c>
      <c r="V283" s="16">
        <f>ROUND(IF(O283=1,INDEX(新属性投放!$L$14:$L$33,卡牌属性!P283),INDEX(新属性投放!$L$41:$L$60,卡牌属性!P283))*INDEX($G$5:$G$42,L283)*SQRT(INDEX($I$5:$I$42,L283)),2)</f>
        <v>15807.15</v>
      </c>
      <c r="W283" s="31" t="s">
        <v>189</v>
      </c>
      <c r="X283" s="16">
        <f>ROUND(IF(O283=1,INDEX(新属性投放!$D$14:$D$33,卡牌属性!P283),INDEX(新属性投放!$D$41:$D$60,卡牌属性!P283))*INDEX($G$5:$G$42,L283)/SQRT(INDEX($I$5:$I$42,L283)),2)</f>
        <v>131.34</v>
      </c>
      <c r="Y283" s="31" t="s">
        <v>190</v>
      </c>
      <c r="Z283" s="16">
        <f>ROUND(IF(O283=1,INDEX(新属性投放!$E$14:$E$33,卡牌属性!P283),INDEX(新属性投放!$E$41:$E$60,卡牌属性!P283))*INDEX($G$5:$G$42,L283),2)</f>
        <v>65.67</v>
      </c>
      <c r="AA283" s="31" t="s">
        <v>191</v>
      </c>
      <c r="AB283" s="16">
        <f>ROUND(IF(O283=1,INDEX(新属性投放!$F$14:$F$33,卡牌属性!P283),INDEX(新属性投放!$F$41:$F$60,卡牌属性!P283))*INDEX($G$5:$G$42,L283)*SQRT(INDEX($I$5:$I$42,L283)),2)</f>
        <v>394.02</v>
      </c>
      <c r="AD283" s="16">
        <f t="shared" si="108"/>
        <v>1313</v>
      </c>
      <c r="AE283" s="16">
        <f t="shared" si="109"/>
        <v>656</v>
      </c>
      <c r="AF283" s="16">
        <f t="shared" si="110"/>
        <v>3940</v>
      </c>
      <c r="AH283" s="16">
        <f t="shared" si="114"/>
        <v>6199</v>
      </c>
      <c r="AI283" s="16">
        <f t="shared" si="115"/>
        <v>3097</v>
      </c>
      <c r="AJ283" s="16">
        <f t="shared" si="116"/>
        <v>18603</v>
      </c>
    </row>
    <row r="284" spans="11:36" ht="16.5" x14ac:dyDescent="0.2">
      <c r="K284" s="15">
        <v>281</v>
      </c>
      <c r="L284" s="15">
        <f t="shared" si="104"/>
        <v>15</v>
      </c>
      <c r="M284" s="16">
        <f t="shared" si="105"/>
        <v>1101015</v>
      </c>
      <c r="N284" s="31" t="s">
        <v>686</v>
      </c>
      <c r="O284" s="16">
        <f t="shared" si="106"/>
        <v>1</v>
      </c>
      <c r="P284" s="16">
        <f t="shared" si="107"/>
        <v>1</v>
      </c>
      <c r="Q284" s="16" t="s">
        <v>51</v>
      </c>
      <c r="R284" s="16">
        <f>ROUND(IF(O284=1,INDEX(新属性投放!$J$14:$J$33,卡牌属性!P284),INDEX(新属性投放!$J$41:$J$60,卡牌属性!P284))*INDEX($G$5:$G$42,L284)/SQRT(INDEX($I$5:$I$42,L284)),2)</f>
        <v>23</v>
      </c>
      <c r="S284" s="31" t="s">
        <v>190</v>
      </c>
      <c r="T284" s="16">
        <f>ROUND(IF(O284=1,INDEX(新属性投放!$K$14:$K$33,卡牌属性!P284),INDEX(新属性投放!$K$41:$K$60,卡牌属性!P284))*INDEX($G$5:$G$42,L284),2)</f>
        <v>0</v>
      </c>
      <c r="U284" s="31" t="s">
        <v>191</v>
      </c>
      <c r="V284" s="16">
        <f>ROUND(IF(O284=1,INDEX(新属性投放!$L$14:$L$33,卡牌属性!P284),INDEX(新属性投放!$L$41:$L$60,卡牌属性!P284))*INDEX($G$5:$G$42,L284)*SQRT(INDEX($I$5:$I$42,L284)),2)</f>
        <v>115</v>
      </c>
      <c r="W284" s="31" t="s">
        <v>189</v>
      </c>
      <c r="X284" s="16">
        <f>ROUND(IF(O284=1,INDEX(新属性投放!$D$14:$D$33,卡牌属性!P284),INDEX(新属性投放!$D$41:$D$60,卡牌属性!P284))*INDEX($G$5:$G$42,L284)/SQRT(INDEX($I$5:$I$42,L284)),2)</f>
        <v>3.45</v>
      </c>
      <c r="Y284" s="31" t="s">
        <v>190</v>
      </c>
      <c r="Z284" s="16">
        <f>ROUND(IF(O284=1,INDEX(新属性投放!$E$14:$E$33,卡牌属性!P284),INDEX(新属性投放!$E$41:$E$60,卡牌属性!P284))*INDEX($G$5:$G$42,L284),2)</f>
        <v>1.73</v>
      </c>
      <c r="AA284" s="31" t="s">
        <v>191</v>
      </c>
      <c r="AB284" s="16">
        <f>ROUND(IF(O284=1,INDEX(新属性投放!$F$14:$F$33,卡牌属性!P284),INDEX(新属性投放!$F$41:$F$60,卡牌属性!P284))*INDEX($G$5:$G$42,L284)*SQRT(INDEX($I$5:$I$42,L284)),2)</f>
        <v>10.35</v>
      </c>
      <c r="AD284" s="16">
        <f t="shared" si="108"/>
        <v>34</v>
      </c>
      <c r="AE284" s="16">
        <f t="shared" si="109"/>
        <v>17</v>
      </c>
      <c r="AF284" s="16">
        <f t="shared" si="110"/>
        <v>103</v>
      </c>
      <c r="AH284" s="16">
        <f t="shared" si="114"/>
        <v>6233</v>
      </c>
      <c r="AI284" s="16">
        <f t="shared" si="115"/>
        <v>3114</v>
      </c>
      <c r="AJ284" s="16">
        <f t="shared" si="116"/>
        <v>18706</v>
      </c>
    </row>
    <row r="285" spans="11:36" ht="16.5" x14ac:dyDescent="0.2">
      <c r="K285" s="15">
        <v>282</v>
      </c>
      <c r="L285" s="15">
        <f t="shared" si="104"/>
        <v>15</v>
      </c>
      <c r="M285" s="16">
        <f t="shared" si="105"/>
        <v>1101015</v>
      </c>
      <c r="N285" s="31" t="s">
        <v>686</v>
      </c>
      <c r="O285" s="16">
        <f t="shared" si="106"/>
        <v>1</v>
      </c>
      <c r="P285" s="16">
        <f t="shared" si="107"/>
        <v>2</v>
      </c>
      <c r="Q285" s="16" t="s">
        <v>51</v>
      </c>
      <c r="R285" s="16">
        <f>ROUND(IF(O285=1,INDEX(新属性投放!$J$14:$J$33,卡牌属性!P285),INDEX(新属性投放!$J$41:$J$60,卡牌属性!P285))*INDEX($G$5:$G$42,L285)/SQRT(INDEX($I$5:$I$42,L285)),2)</f>
        <v>82.8</v>
      </c>
      <c r="S285" s="31" t="s">
        <v>190</v>
      </c>
      <c r="T285" s="16">
        <f>ROUND(IF(O285=1,INDEX(新属性投放!$K$14:$K$33,卡牌属性!P285),INDEX(新属性投放!$K$41:$K$60,卡牌属性!P285))*INDEX($G$5:$G$42,L285),2)</f>
        <v>24.15</v>
      </c>
      <c r="U285" s="31" t="s">
        <v>191</v>
      </c>
      <c r="V285" s="16">
        <f>ROUND(IF(O285=1,INDEX(新属性投放!$L$14:$L$33,卡牌属性!P285),INDEX(新属性投放!$L$41:$L$60,卡牌属性!P285))*INDEX($G$5:$G$42,L285)*SQRT(INDEX($I$5:$I$42,L285)),2)</f>
        <v>294.39999999999998</v>
      </c>
      <c r="W285" s="31" t="s">
        <v>189</v>
      </c>
      <c r="X285" s="16">
        <f>ROUND(IF(O285=1,INDEX(新属性投放!$D$14:$D$33,卡牌属性!P285),INDEX(新属性投放!$D$41:$D$60,卡牌属性!P285))*INDEX($G$5:$G$42,L285)/SQRT(INDEX($I$5:$I$42,L285)),2)</f>
        <v>4.5999999999999996</v>
      </c>
      <c r="Y285" s="31" t="s">
        <v>190</v>
      </c>
      <c r="Z285" s="16">
        <f>ROUND(IF(O285=1,INDEX(新属性投放!$E$14:$E$33,卡牌属性!P285),INDEX(新属性投放!$E$41:$E$60,卡牌属性!P285))*INDEX($G$5:$G$42,L285),2)</f>
        <v>2.2999999999999998</v>
      </c>
      <c r="AA285" s="31" t="s">
        <v>191</v>
      </c>
      <c r="AB285" s="16">
        <f>ROUND(IF(O285=1,INDEX(新属性投放!$F$14:$F$33,卡牌属性!P285),INDEX(新属性投放!$F$41:$F$60,卡牌属性!P285))*INDEX($G$5:$G$42,L285)*SQRT(INDEX($I$5:$I$42,L285)),2)</f>
        <v>13.8</v>
      </c>
      <c r="AD285" s="16">
        <f t="shared" si="108"/>
        <v>46</v>
      </c>
      <c r="AE285" s="16">
        <f t="shared" si="109"/>
        <v>23</v>
      </c>
      <c r="AF285" s="16">
        <f t="shared" si="110"/>
        <v>138</v>
      </c>
      <c r="AH285" s="16">
        <f t="shared" si="114"/>
        <v>6279</v>
      </c>
      <c r="AI285" s="16">
        <f t="shared" si="115"/>
        <v>3137</v>
      </c>
      <c r="AJ285" s="16">
        <f t="shared" si="116"/>
        <v>18844</v>
      </c>
    </row>
    <row r="286" spans="11:36" ht="16.5" x14ac:dyDescent="0.2">
      <c r="K286" s="15">
        <v>283</v>
      </c>
      <c r="L286" s="15">
        <f t="shared" si="104"/>
        <v>15</v>
      </c>
      <c r="M286" s="16">
        <f t="shared" si="105"/>
        <v>1101015</v>
      </c>
      <c r="N286" s="31" t="s">
        <v>686</v>
      </c>
      <c r="O286" s="16">
        <f t="shared" si="106"/>
        <v>1</v>
      </c>
      <c r="P286" s="16">
        <f t="shared" si="107"/>
        <v>3</v>
      </c>
      <c r="Q286" s="16" t="s">
        <v>51</v>
      </c>
      <c r="R286" s="16">
        <f>ROUND(IF(O286=1,INDEX(新属性投放!$J$14:$J$33,卡牌属性!P286),INDEX(新属性投放!$J$41:$J$60,卡牌属性!P286))*INDEX($G$5:$G$42,L286)/SQRT(INDEX($I$5:$I$42,L286)),2)</f>
        <v>169.05</v>
      </c>
      <c r="S286" s="31" t="s">
        <v>190</v>
      </c>
      <c r="T286" s="16">
        <f>ROUND(IF(O286=1,INDEX(新属性投放!$K$14:$K$33,卡牌属性!P286),INDEX(新属性投放!$K$41:$K$60,卡牌属性!P286))*INDEX($G$5:$G$42,L286),2)</f>
        <v>67.849999999999994</v>
      </c>
      <c r="U286" s="31" t="s">
        <v>191</v>
      </c>
      <c r="V286" s="16">
        <f>ROUND(IF(O286=1,INDEX(新属性投放!$L$14:$L$33,卡牌属性!P286),INDEX(新属性投放!$L$41:$L$60,卡牌属性!P286))*INDEX($G$5:$G$42,L286)*SQRT(INDEX($I$5:$I$42,L286)),2)</f>
        <v>553.15</v>
      </c>
      <c r="W286" s="31" t="s">
        <v>189</v>
      </c>
      <c r="X286" s="16">
        <f>ROUND(IF(O286=1,INDEX(新属性投放!$D$14:$D$33,卡牌属性!P286),INDEX(新属性投放!$D$41:$D$60,卡牌属性!P286))*INDEX($G$5:$G$42,L286)/SQRT(INDEX($I$5:$I$42,L286)),2)</f>
        <v>6.93</v>
      </c>
      <c r="Y286" s="31" t="s">
        <v>190</v>
      </c>
      <c r="Z286" s="16">
        <f>ROUND(IF(O286=1,INDEX(新属性投放!$E$14:$E$33,卡牌属性!P286),INDEX(新属性投放!$E$41:$E$60,卡牌属性!P286))*INDEX($G$5:$G$42,L286),2)</f>
        <v>3.47</v>
      </c>
      <c r="AA286" s="31" t="s">
        <v>191</v>
      </c>
      <c r="AB286" s="16">
        <f>ROUND(IF(O286=1,INDEX(新属性投放!$F$14:$F$33,卡牌属性!P286),INDEX(新属性投放!$F$41:$F$60,卡牌属性!P286))*INDEX($G$5:$G$42,L286)*SQRT(INDEX($I$5:$I$42,L286)),2)</f>
        <v>20.8</v>
      </c>
      <c r="AD286" s="16">
        <f t="shared" si="108"/>
        <v>69</v>
      </c>
      <c r="AE286" s="16">
        <f t="shared" si="109"/>
        <v>34</v>
      </c>
      <c r="AF286" s="16">
        <f t="shared" si="110"/>
        <v>208</v>
      </c>
      <c r="AH286" s="16">
        <f t="shared" si="114"/>
        <v>6348</v>
      </c>
      <c r="AI286" s="16">
        <f t="shared" si="115"/>
        <v>3171</v>
      </c>
      <c r="AJ286" s="16">
        <f t="shared" si="116"/>
        <v>19052</v>
      </c>
    </row>
    <row r="287" spans="11:36" ht="16.5" x14ac:dyDescent="0.2">
      <c r="K287" s="15">
        <v>284</v>
      </c>
      <c r="L287" s="15">
        <f t="shared" si="104"/>
        <v>15</v>
      </c>
      <c r="M287" s="16">
        <f t="shared" si="105"/>
        <v>1101015</v>
      </c>
      <c r="N287" s="31" t="s">
        <v>686</v>
      </c>
      <c r="O287" s="16">
        <f t="shared" si="106"/>
        <v>1</v>
      </c>
      <c r="P287" s="16">
        <f t="shared" si="107"/>
        <v>4</v>
      </c>
      <c r="Q287" s="16" t="s">
        <v>51</v>
      </c>
      <c r="R287" s="16">
        <f>ROUND(IF(O287=1,INDEX(新属性投放!$J$14:$J$33,卡牌属性!P287),INDEX(新属性投放!$J$41:$J$60,卡牌属性!P287))*INDEX($G$5:$G$42,L287)/SQRT(INDEX($I$5:$I$42,L287)),2)</f>
        <v>255.65</v>
      </c>
      <c r="S287" s="31" t="s">
        <v>190</v>
      </c>
      <c r="T287" s="16">
        <f>ROUND(IF(O287=1,INDEX(新属性投放!$K$14:$K$33,卡牌属性!P287),INDEX(新属性投放!$K$41:$K$60,卡牌属性!P287))*INDEX($G$5:$G$42,L287),2)</f>
        <v>111.72</v>
      </c>
      <c r="U287" s="31" t="s">
        <v>191</v>
      </c>
      <c r="V287" s="16">
        <f>ROUND(IF(O287=1,INDEX(新属性投放!$L$14:$L$33,卡牌属性!P287),INDEX(新属性投放!$L$41:$L$60,卡牌属性!P287))*INDEX($G$5:$G$42,L287)*SQRT(INDEX($I$5:$I$42,L287)),2)</f>
        <v>812.94</v>
      </c>
      <c r="W287" s="31" t="s">
        <v>189</v>
      </c>
      <c r="X287" s="16">
        <f>ROUND(IF(O287=1,INDEX(新属性投放!$D$14:$D$33,卡牌属性!P287),INDEX(新属性投放!$D$41:$D$60,卡牌属性!P287))*INDEX($G$5:$G$42,L287)/SQRT(INDEX($I$5:$I$42,L287)),2)</f>
        <v>9.1999999999999993</v>
      </c>
      <c r="Y287" s="31" t="s">
        <v>190</v>
      </c>
      <c r="Z287" s="16">
        <f>ROUND(IF(O287=1,INDEX(新属性投放!$E$14:$E$33,卡牌属性!P287),INDEX(新属性投放!$E$41:$E$60,卡牌属性!P287))*INDEX($G$5:$G$42,L287),2)</f>
        <v>4.5999999999999996</v>
      </c>
      <c r="AA287" s="31" t="s">
        <v>191</v>
      </c>
      <c r="AB287" s="16">
        <f>ROUND(IF(O287=1,INDEX(新属性投放!$F$14:$F$33,卡牌属性!P287),INDEX(新属性投放!$F$41:$F$60,卡牌属性!P287))*INDEX($G$5:$G$42,L287)*SQRT(INDEX($I$5:$I$42,L287)),2)</f>
        <v>27.6</v>
      </c>
      <c r="AD287" s="16">
        <f t="shared" si="108"/>
        <v>92</v>
      </c>
      <c r="AE287" s="16">
        <f t="shared" si="109"/>
        <v>46</v>
      </c>
      <c r="AF287" s="16">
        <f t="shared" si="110"/>
        <v>276</v>
      </c>
      <c r="AH287" s="16">
        <f t="shared" si="114"/>
        <v>6440</v>
      </c>
      <c r="AI287" s="16">
        <f t="shared" si="115"/>
        <v>3217</v>
      </c>
      <c r="AJ287" s="16">
        <f t="shared" si="116"/>
        <v>19328</v>
      </c>
    </row>
    <row r="288" spans="11:36" ht="16.5" x14ac:dyDescent="0.2">
      <c r="K288" s="15">
        <v>285</v>
      </c>
      <c r="L288" s="15">
        <f t="shared" si="104"/>
        <v>15</v>
      </c>
      <c r="M288" s="16">
        <f t="shared" si="105"/>
        <v>1101015</v>
      </c>
      <c r="N288" s="31" t="s">
        <v>686</v>
      </c>
      <c r="O288" s="16">
        <f t="shared" si="106"/>
        <v>1</v>
      </c>
      <c r="P288" s="16">
        <f t="shared" si="107"/>
        <v>5</v>
      </c>
      <c r="Q288" s="16" t="s">
        <v>51</v>
      </c>
      <c r="R288" s="16">
        <f>ROUND(IF(O288=1,INDEX(新属性投放!$J$14:$J$33,卡牌属性!P288),INDEX(新属性投放!$J$41:$J$60,卡牌属性!P288))*INDEX($G$5:$G$42,L288)/SQRT(INDEX($I$5:$I$42,L288)),2)</f>
        <v>370.65</v>
      </c>
      <c r="S288" s="31" t="s">
        <v>190</v>
      </c>
      <c r="T288" s="16">
        <f>ROUND(IF(O288=1,INDEX(新属性投放!$K$14:$K$33,卡牌属性!P288),INDEX(新属性投放!$K$41:$K$60,卡牌属性!P288))*INDEX($G$5:$G$42,L288),2)</f>
        <v>169.22</v>
      </c>
      <c r="U288" s="31" t="s">
        <v>191</v>
      </c>
      <c r="V288" s="16">
        <f>ROUND(IF(O288=1,INDEX(新属性投放!$L$14:$L$33,卡牌属性!P288),INDEX(新属性投放!$L$41:$L$60,卡牌属性!P288))*INDEX($G$5:$G$42,L288)*SQRT(INDEX($I$5:$I$42,L288)),2)</f>
        <v>1157.94</v>
      </c>
      <c r="W288" s="31" t="s">
        <v>189</v>
      </c>
      <c r="X288" s="16">
        <f>ROUND(IF(O288=1,INDEX(新属性投放!$D$14:$D$33,卡牌属性!P288),INDEX(新属性投放!$D$41:$D$60,卡牌属性!P288))*INDEX($G$5:$G$42,L288)/SQRT(INDEX($I$5:$I$42,L288)),2)</f>
        <v>11.52</v>
      </c>
      <c r="Y288" s="31" t="s">
        <v>190</v>
      </c>
      <c r="Z288" s="16">
        <f>ROUND(IF(O288=1,INDEX(新属性投放!$E$14:$E$33,卡牌属性!P288),INDEX(新属性投放!$E$41:$E$60,卡牌属性!P288))*INDEX($G$5:$G$42,L288),2)</f>
        <v>5.76</v>
      </c>
      <c r="AA288" s="31" t="s">
        <v>191</v>
      </c>
      <c r="AB288" s="16">
        <f>ROUND(IF(O288=1,INDEX(新属性投放!$F$14:$F$33,卡牌属性!P288),INDEX(新属性投放!$F$41:$F$60,卡牌属性!P288))*INDEX($G$5:$G$42,L288)*SQRT(INDEX($I$5:$I$42,L288)),2)</f>
        <v>34.57</v>
      </c>
      <c r="AD288" s="16">
        <f t="shared" si="108"/>
        <v>115</v>
      </c>
      <c r="AE288" s="16">
        <f t="shared" si="109"/>
        <v>57</v>
      </c>
      <c r="AF288" s="16">
        <f t="shared" si="110"/>
        <v>345</v>
      </c>
      <c r="AH288" s="16">
        <f t="shared" si="114"/>
        <v>6555</v>
      </c>
      <c r="AI288" s="16">
        <f t="shared" si="115"/>
        <v>3274</v>
      </c>
      <c r="AJ288" s="16">
        <f t="shared" si="116"/>
        <v>19673</v>
      </c>
    </row>
    <row r="289" spans="11:36" ht="16.5" x14ac:dyDescent="0.2">
      <c r="K289" s="15">
        <v>286</v>
      </c>
      <c r="L289" s="15">
        <f t="shared" si="104"/>
        <v>15</v>
      </c>
      <c r="M289" s="16">
        <f t="shared" si="105"/>
        <v>1101015</v>
      </c>
      <c r="N289" s="31" t="s">
        <v>686</v>
      </c>
      <c r="O289" s="16">
        <f t="shared" si="106"/>
        <v>1</v>
      </c>
      <c r="P289" s="16">
        <f t="shared" si="107"/>
        <v>6</v>
      </c>
      <c r="Q289" s="16" t="s">
        <v>51</v>
      </c>
      <c r="R289" s="16">
        <f>ROUND(IF(O289=1,INDEX(新属性投放!$J$14:$J$33,卡牌属性!P289),INDEX(新属性投放!$J$41:$J$60,卡牌属性!P289))*INDEX($G$5:$G$42,L289)/SQRT(INDEX($I$5:$I$42,L289)),2)</f>
        <v>514.63</v>
      </c>
      <c r="S289" s="31" t="s">
        <v>190</v>
      </c>
      <c r="T289" s="16">
        <f>ROUND(IF(O289=1,INDEX(新属性投放!$K$14:$K$33,卡牌属性!P289),INDEX(新属性投放!$K$41:$K$60,卡牌属性!P289))*INDEX($G$5:$G$42,L289),2)</f>
        <v>241.79</v>
      </c>
      <c r="U289" s="31" t="s">
        <v>191</v>
      </c>
      <c r="V289" s="16">
        <f>ROUND(IF(O289=1,INDEX(新属性投放!$L$14:$L$33,卡牌属性!P289),INDEX(新属性投放!$L$41:$L$60,卡牌属性!P289))*INDEX($G$5:$G$42,L289)*SQRT(INDEX($I$5:$I$42,L289)),2)</f>
        <v>1589.88</v>
      </c>
      <c r="W289" s="31" t="s">
        <v>189</v>
      </c>
      <c r="X289" s="16">
        <f>ROUND(IF(O289=1,INDEX(新属性投放!$D$14:$D$33,卡牌属性!P289),INDEX(新属性投放!$D$41:$D$60,卡牌属性!P289))*INDEX($G$5:$G$42,L289)/SQRT(INDEX($I$5:$I$42,L289)),2)</f>
        <v>14.41</v>
      </c>
      <c r="Y289" s="31" t="s">
        <v>190</v>
      </c>
      <c r="Z289" s="16">
        <f>ROUND(IF(O289=1,INDEX(新属性投放!$E$14:$E$33,卡牌属性!P289),INDEX(新属性投放!$E$41:$E$60,卡牌属性!P289))*INDEX($G$5:$G$42,L289),2)</f>
        <v>7.2</v>
      </c>
      <c r="AA289" s="31" t="s">
        <v>191</v>
      </c>
      <c r="AB289" s="16">
        <f>ROUND(IF(O289=1,INDEX(新属性投放!$F$14:$F$33,卡牌属性!P289),INDEX(新属性投放!$F$41:$F$60,卡牌属性!P289))*INDEX($G$5:$G$42,L289)*SQRT(INDEX($I$5:$I$42,L289)),2)</f>
        <v>43.23</v>
      </c>
      <c r="AD289" s="16">
        <f t="shared" si="108"/>
        <v>144</v>
      </c>
      <c r="AE289" s="16">
        <f t="shared" si="109"/>
        <v>72</v>
      </c>
      <c r="AF289" s="16">
        <f t="shared" si="110"/>
        <v>432</v>
      </c>
      <c r="AH289" s="16">
        <f t="shared" si="114"/>
        <v>6699</v>
      </c>
      <c r="AI289" s="16">
        <f t="shared" si="115"/>
        <v>3346</v>
      </c>
      <c r="AJ289" s="16">
        <f t="shared" si="116"/>
        <v>20105</v>
      </c>
    </row>
    <row r="290" spans="11:36" ht="16.5" x14ac:dyDescent="0.2">
      <c r="K290" s="15">
        <v>287</v>
      </c>
      <c r="L290" s="15">
        <f t="shared" si="104"/>
        <v>15</v>
      </c>
      <c r="M290" s="16">
        <f t="shared" si="105"/>
        <v>1101015</v>
      </c>
      <c r="N290" s="31" t="s">
        <v>686</v>
      </c>
      <c r="O290" s="16">
        <f t="shared" si="106"/>
        <v>1</v>
      </c>
      <c r="P290" s="16">
        <f t="shared" si="107"/>
        <v>7</v>
      </c>
      <c r="Q290" s="16" t="s">
        <v>51</v>
      </c>
      <c r="R290" s="16">
        <f>ROUND(IF(O290=1,INDEX(新属性投放!$J$14:$J$33,卡牌属性!P290),INDEX(新属性投放!$J$41:$J$60,卡牌属性!P290))*INDEX($G$5:$G$42,L290)/SQRT(INDEX($I$5:$I$42,L290)),2)</f>
        <v>694.37</v>
      </c>
      <c r="S290" s="31" t="s">
        <v>190</v>
      </c>
      <c r="T290" s="16">
        <f>ROUND(IF(O290=1,INDEX(新属性投放!$K$14:$K$33,卡牌属性!P290),INDEX(新属性投放!$K$41:$K$60,卡牌属性!P290))*INDEX($G$5:$G$42,L290),2)</f>
        <v>332.24</v>
      </c>
      <c r="U290" s="31" t="s">
        <v>191</v>
      </c>
      <c r="V290" s="16">
        <f>ROUND(IF(O290=1,INDEX(新属性投放!$L$14:$L$33,卡牌属性!P290),INDEX(新属性投放!$L$41:$L$60,卡牌属性!P290))*INDEX($G$5:$G$42,L290)*SQRT(INDEX($I$5:$I$42,L290)),2)</f>
        <v>2129.11</v>
      </c>
      <c r="W290" s="31" t="s">
        <v>189</v>
      </c>
      <c r="X290" s="16">
        <f>ROUND(IF(O290=1,INDEX(新属性投放!$D$14:$D$33,卡牌属性!P290),INDEX(新属性投放!$D$41:$D$60,卡牌属性!P290))*INDEX($G$5:$G$42,L290)/SQRT(INDEX($I$5:$I$42,L290)),2)</f>
        <v>18.059999999999999</v>
      </c>
      <c r="Y290" s="31" t="s">
        <v>190</v>
      </c>
      <c r="Z290" s="16">
        <f>ROUND(IF(O290=1,INDEX(新属性投放!$E$14:$E$33,卡牌属性!P290),INDEX(新属性投放!$E$41:$E$60,卡牌属性!P290))*INDEX($G$5:$G$42,L290),2)</f>
        <v>9.0299999999999994</v>
      </c>
      <c r="AA290" s="31" t="s">
        <v>191</v>
      </c>
      <c r="AB290" s="16">
        <f>ROUND(IF(O290=1,INDEX(新属性投放!$F$14:$F$33,卡牌属性!P290),INDEX(新属性投放!$F$41:$F$60,卡牌属性!P290))*INDEX($G$5:$G$42,L290)*SQRT(INDEX($I$5:$I$42,L290)),2)</f>
        <v>54.17</v>
      </c>
      <c r="AD290" s="16">
        <f t="shared" si="108"/>
        <v>180</v>
      </c>
      <c r="AE290" s="16">
        <f t="shared" si="109"/>
        <v>90</v>
      </c>
      <c r="AF290" s="16">
        <f t="shared" si="110"/>
        <v>541</v>
      </c>
      <c r="AH290" s="16">
        <f t="shared" si="114"/>
        <v>6879</v>
      </c>
      <c r="AI290" s="16">
        <f t="shared" si="115"/>
        <v>3436</v>
      </c>
      <c r="AJ290" s="16">
        <f t="shared" si="116"/>
        <v>20646</v>
      </c>
    </row>
    <row r="291" spans="11:36" ht="16.5" x14ac:dyDescent="0.2">
      <c r="K291" s="15">
        <v>288</v>
      </c>
      <c r="L291" s="15">
        <f t="shared" si="104"/>
        <v>15</v>
      </c>
      <c r="M291" s="16">
        <f t="shared" si="105"/>
        <v>1101015</v>
      </c>
      <c r="N291" s="31" t="s">
        <v>686</v>
      </c>
      <c r="O291" s="16">
        <f t="shared" si="106"/>
        <v>1</v>
      </c>
      <c r="P291" s="16">
        <f t="shared" si="107"/>
        <v>8</v>
      </c>
      <c r="Q291" s="16" t="s">
        <v>51</v>
      </c>
      <c r="R291" s="16">
        <f>ROUND(IF(O291=1,INDEX(新属性投放!$J$14:$J$33,卡牌属性!P291),INDEX(新属性投放!$J$41:$J$60,卡牌属性!P291))*INDEX($G$5:$G$42,L291)/SQRT(INDEX($I$5:$I$42,L291)),2)</f>
        <v>919.77</v>
      </c>
      <c r="S291" s="31" t="s">
        <v>190</v>
      </c>
      <c r="T291" s="16">
        <f>ROUND(IF(O291=1,INDEX(新属性投放!$K$14:$K$33,卡牌属性!P291),INDEX(新属性投放!$K$41:$K$60,卡牌属性!P291))*INDEX($G$5:$G$42,L291),2)</f>
        <v>445.51</v>
      </c>
      <c r="U291" s="31" t="s">
        <v>191</v>
      </c>
      <c r="V291" s="16">
        <f>ROUND(IF(O291=1,INDEX(新属性投放!$L$14:$L$33,卡牌属性!P291),INDEX(新属性投放!$L$41:$L$60,卡牌属性!P291))*INDEX($G$5:$G$42,L291)*SQRT(INDEX($I$5:$I$42,L291)),2)</f>
        <v>2805.31</v>
      </c>
      <c r="W291" s="31" t="s">
        <v>189</v>
      </c>
      <c r="X291" s="16">
        <f>ROUND(IF(O291=1,INDEX(新属性投放!$D$14:$D$33,卡牌属性!P291),INDEX(新属性投放!$D$41:$D$60,卡牌属性!P291))*INDEX($G$5:$G$42,L291)/SQRT(INDEX($I$5:$I$42,L291)),2)</f>
        <v>23</v>
      </c>
      <c r="Y291" s="31" t="s">
        <v>190</v>
      </c>
      <c r="Z291" s="16">
        <f>ROUND(IF(O291=1,INDEX(新属性投放!$E$14:$E$33,卡牌属性!P291),INDEX(新属性投放!$E$41:$E$60,卡牌属性!P291))*INDEX($G$5:$G$42,L291),2)</f>
        <v>11.5</v>
      </c>
      <c r="AA291" s="31" t="s">
        <v>191</v>
      </c>
      <c r="AB291" s="16">
        <f>ROUND(IF(O291=1,INDEX(新属性投放!$F$14:$F$33,卡牌属性!P291),INDEX(新属性投放!$F$41:$F$60,卡牌属性!P291))*INDEX($G$5:$G$42,L291)*SQRT(INDEX($I$5:$I$42,L291)),2)</f>
        <v>69</v>
      </c>
      <c r="AD291" s="16">
        <f t="shared" si="108"/>
        <v>230</v>
      </c>
      <c r="AE291" s="16">
        <f t="shared" si="109"/>
        <v>115</v>
      </c>
      <c r="AF291" s="16">
        <f t="shared" si="110"/>
        <v>690</v>
      </c>
      <c r="AH291" s="16">
        <f t="shared" si="114"/>
        <v>7109</v>
      </c>
      <c r="AI291" s="16">
        <f t="shared" si="115"/>
        <v>3551</v>
      </c>
      <c r="AJ291" s="16">
        <f t="shared" si="116"/>
        <v>21336</v>
      </c>
    </row>
    <row r="292" spans="11:36" ht="16.5" x14ac:dyDescent="0.2">
      <c r="K292" s="15">
        <v>289</v>
      </c>
      <c r="L292" s="15">
        <f t="shared" si="104"/>
        <v>15</v>
      </c>
      <c r="M292" s="16">
        <f t="shared" si="105"/>
        <v>1101015</v>
      </c>
      <c r="N292" s="31" t="s">
        <v>686</v>
      </c>
      <c r="O292" s="16">
        <f t="shared" si="106"/>
        <v>1</v>
      </c>
      <c r="P292" s="16">
        <f t="shared" si="107"/>
        <v>9</v>
      </c>
      <c r="Q292" s="16" t="s">
        <v>51</v>
      </c>
      <c r="R292" s="16">
        <f>ROUND(IF(O292=1,INDEX(新属性投放!$J$14:$J$33,卡牌属性!P292),INDEX(新属性投放!$J$41:$J$60,卡牌属性!P292))*INDEX($G$5:$G$42,L292)/SQRT(INDEX($I$5:$I$42,L292)),2)</f>
        <v>1063.52</v>
      </c>
      <c r="S292" s="31" t="s">
        <v>190</v>
      </c>
      <c r="T292" s="16">
        <f>ROUND(IF(O292=1,INDEX(新属性投放!$K$14:$K$33,卡牌属性!P292),INDEX(新属性投放!$K$41:$K$60,卡牌属性!P292))*INDEX($G$5:$G$42,L292),2)</f>
        <v>517.96</v>
      </c>
      <c r="U292" s="31" t="s">
        <v>191</v>
      </c>
      <c r="V292" s="16">
        <f>ROUND(IF(O292=1,INDEX(新属性投放!$L$14:$L$33,卡牌属性!P292),INDEX(新属性投放!$L$41:$L$60,卡牌属性!P292))*INDEX($G$5:$G$42,L292)*SQRT(INDEX($I$5:$I$42,L292)),2)</f>
        <v>3236.56</v>
      </c>
      <c r="W292" s="31" t="s">
        <v>189</v>
      </c>
      <c r="X292" s="16">
        <f>ROUND(IF(O292=1,INDEX(新属性投放!$D$14:$D$33,卡牌属性!P292),INDEX(新属性投放!$D$41:$D$60,卡牌属性!P292))*INDEX($G$5:$G$42,L292)/SQRT(INDEX($I$5:$I$42,L292)),2)</f>
        <v>26.59</v>
      </c>
      <c r="Y292" s="31" t="s">
        <v>190</v>
      </c>
      <c r="Z292" s="16">
        <f>ROUND(IF(O292=1,INDEX(新属性投放!$E$14:$E$33,卡牌属性!P292),INDEX(新属性投放!$E$41:$E$60,卡牌属性!P292))*INDEX($G$5:$G$42,L292),2)</f>
        <v>13.29</v>
      </c>
      <c r="AA292" s="31" t="s">
        <v>191</v>
      </c>
      <c r="AB292" s="16">
        <f>ROUND(IF(O292=1,INDEX(新属性投放!$F$14:$F$33,卡牌属性!P292),INDEX(新属性投放!$F$41:$F$60,卡牌属性!P292))*INDEX($G$5:$G$42,L292)*SQRT(INDEX($I$5:$I$42,L292)),2)</f>
        <v>79.760000000000005</v>
      </c>
      <c r="AD292" s="16">
        <f t="shared" si="108"/>
        <v>265</v>
      </c>
      <c r="AE292" s="16">
        <f t="shared" si="109"/>
        <v>132</v>
      </c>
      <c r="AF292" s="16">
        <f t="shared" si="110"/>
        <v>797</v>
      </c>
      <c r="AH292" s="16">
        <f t="shared" si="114"/>
        <v>7374</v>
      </c>
      <c r="AI292" s="16">
        <f t="shared" si="115"/>
        <v>3683</v>
      </c>
      <c r="AJ292" s="16">
        <f t="shared" si="116"/>
        <v>22133</v>
      </c>
    </row>
    <row r="293" spans="11:36" ht="16.5" x14ac:dyDescent="0.2">
      <c r="K293" s="15">
        <v>290</v>
      </c>
      <c r="L293" s="15">
        <f t="shared" si="104"/>
        <v>15</v>
      </c>
      <c r="M293" s="16">
        <f t="shared" si="105"/>
        <v>1101015</v>
      </c>
      <c r="N293" s="31" t="s">
        <v>686</v>
      </c>
      <c r="O293" s="16">
        <f t="shared" si="106"/>
        <v>1</v>
      </c>
      <c r="P293" s="16">
        <f t="shared" si="107"/>
        <v>10</v>
      </c>
      <c r="Q293" s="16" t="s">
        <v>51</v>
      </c>
      <c r="R293" s="16">
        <f>ROUND(IF(O293=1,INDEX(新属性投放!$J$14:$J$33,卡牌属性!P293),INDEX(新属性投放!$J$41:$J$60,卡牌属性!P293))*INDEX($G$5:$G$42,L293)/SQRT(INDEX($I$5:$I$42,L293)),2)</f>
        <v>1229.81</v>
      </c>
      <c r="S293" s="31" t="s">
        <v>190</v>
      </c>
      <c r="T293" s="16">
        <f>ROUND(IF(O293=1,INDEX(新属性投放!$K$14:$K$33,卡牌属性!P293),INDEX(新属性投放!$K$41:$K$60,卡牌属性!P293))*INDEX($G$5:$G$42,L293),2)</f>
        <v>600.53</v>
      </c>
      <c r="U293" s="31" t="s">
        <v>191</v>
      </c>
      <c r="V293" s="16">
        <f>ROUND(IF(O293=1,INDEX(新属性投放!$L$14:$L$33,卡牌属性!P293),INDEX(新属性投放!$L$41:$L$60,卡牌属性!P293))*INDEX($G$5:$G$42,L293)*SQRT(INDEX($I$5:$I$42,L293)),2)</f>
        <v>3735.43</v>
      </c>
      <c r="W293" s="31" t="s">
        <v>189</v>
      </c>
      <c r="X293" s="16">
        <f>ROUND(IF(O293=1,INDEX(新属性投放!$D$14:$D$33,卡牌属性!P293),INDEX(新属性投放!$D$41:$D$60,卡牌属性!P293))*INDEX($G$5:$G$42,L293)/SQRT(INDEX($I$5:$I$42,L293)),2)</f>
        <v>30.75</v>
      </c>
      <c r="Y293" s="31" t="s">
        <v>190</v>
      </c>
      <c r="Z293" s="16">
        <f>ROUND(IF(O293=1,INDEX(新属性投放!$E$14:$E$33,卡牌属性!P293),INDEX(新属性投放!$E$41:$E$60,卡牌属性!P293))*INDEX($G$5:$G$42,L293),2)</f>
        <v>15.38</v>
      </c>
      <c r="AA293" s="31" t="s">
        <v>191</v>
      </c>
      <c r="AB293" s="16">
        <f>ROUND(IF(O293=1,INDEX(新属性投放!$F$14:$F$33,卡牌属性!P293),INDEX(新属性投放!$F$41:$F$60,卡牌属性!P293))*INDEX($G$5:$G$42,L293)*SQRT(INDEX($I$5:$I$42,L293)),2)</f>
        <v>92.25</v>
      </c>
      <c r="AD293" s="16">
        <f t="shared" si="108"/>
        <v>307</v>
      </c>
      <c r="AE293" s="16">
        <f t="shared" si="109"/>
        <v>153</v>
      </c>
      <c r="AF293" s="16">
        <f t="shared" si="110"/>
        <v>922</v>
      </c>
      <c r="AH293" s="16">
        <f t="shared" si="114"/>
        <v>7681</v>
      </c>
      <c r="AI293" s="16">
        <f t="shared" si="115"/>
        <v>3836</v>
      </c>
      <c r="AJ293" s="16">
        <f t="shared" si="116"/>
        <v>23055</v>
      </c>
    </row>
    <row r="294" spans="11:36" ht="16.5" x14ac:dyDescent="0.2">
      <c r="K294" s="15">
        <v>291</v>
      </c>
      <c r="L294" s="15">
        <f t="shared" si="104"/>
        <v>15</v>
      </c>
      <c r="M294" s="16">
        <f t="shared" si="105"/>
        <v>1101015</v>
      </c>
      <c r="N294" s="31" t="s">
        <v>686</v>
      </c>
      <c r="O294" s="16">
        <f t="shared" si="106"/>
        <v>1</v>
      </c>
      <c r="P294" s="16">
        <f t="shared" si="107"/>
        <v>11</v>
      </c>
      <c r="Q294" s="16" t="s">
        <v>51</v>
      </c>
      <c r="R294" s="16">
        <f>ROUND(IF(O294=1,INDEX(新属性投放!$J$14:$J$33,卡牌属性!P294),INDEX(新属性投放!$J$41:$J$60,卡牌属性!P294))*INDEX($G$5:$G$42,L294)/SQRT(INDEX($I$5:$I$42,L294)),2)</f>
        <v>1421.52</v>
      </c>
      <c r="S294" s="31" t="s">
        <v>190</v>
      </c>
      <c r="T294" s="16">
        <f>ROUND(IF(O294=1,INDEX(新属性投放!$K$14:$K$33,卡牌属性!P294),INDEX(新属性投放!$K$41:$K$60,卡牌属性!P294))*INDEX($G$5:$G$42,L294),2)</f>
        <v>696.96</v>
      </c>
      <c r="U294" s="31" t="s">
        <v>191</v>
      </c>
      <c r="V294" s="16">
        <f>ROUND(IF(O294=1,INDEX(新属性投放!$L$14:$L$33,卡牌属性!P294),INDEX(新属性投放!$L$41:$L$60,卡牌属性!P294))*INDEX($G$5:$G$42,L294)*SQRT(INDEX($I$5:$I$42,L294)),2)</f>
        <v>4310.55</v>
      </c>
      <c r="W294" s="31" t="s">
        <v>189</v>
      </c>
      <c r="X294" s="16">
        <f>ROUND(IF(O294=1,INDEX(新属性投放!$D$14:$D$33,卡牌属性!P294),INDEX(新属性投放!$D$41:$D$60,卡牌属性!P294))*INDEX($G$5:$G$42,L294)/SQRT(INDEX($I$5:$I$42,L294)),2)</f>
        <v>35.54</v>
      </c>
      <c r="Y294" s="31" t="s">
        <v>190</v>
      </c>
      <c r="Z294" s="16">
        <f>ROUND(IF(O294=1,INDEX(新属性投放!$E$14:$E$33,卡牌属性!P294),INDEX(新属性投放!$E$41:$E$60,卡牌属性!P294))*INDEX($G$5:$G$42,L294),2)</f>
        <v>17.77</v>
      </c>
      <c r="AA294" s="31" t="s">
        <v>191</v>
      </c>
      <c r="AB294" s="16">
        <f>ROUND(IF(O294=1,INDEX(新属性投放!$F$14:$F$33,卡牌属性!P294),INDEX(新属性投放!$F$41:$F$60,卡牌属性!P294))*INDEX($G$5:$G$42,L294)*SQRT(INDEX($I$5:$I$42,L294)),2)</f>
        <v>106.61</v>
      </c>
      <c r="AD294" s="16">
        <f t="shared" si="108"/>
        <v>355</v>
      </c>
      <c r="AE294" s="16">
        <f t="shared" si="109"/>
        <v>177</v>
      </c>
      <c r="AF294" s="16">
        <f t="shared" si="110"/>
        <v>1066</v>
      </c>
      <c r="AH294" s="16">
        <f t="shared" si="114"/>
        <v>8036</v>
      </c>
      <c r="AI294" s="16">
        <f t="shared" si="115"/>
        <v>4013</v>
      </c>
      <c r="AJ294" s="16">
        <f t="shared" si="116"/>
        <v>24121</v>
      </c>
    </row>
    <row r="295" spans="11:36" ht="16.5" x14ac:dyDescent="0.2">
      <c r="K295" s="15">
        <v>292</v>
      </c>
      <c r="L295" s="15">
        <f t="shared" si="104"/>
        <v>15</v>
      </c>
      <c r="M295" s="16">
        <f t="shared" si="105"/>
        <v>1101015</v>
      </c>
      <c r="N295" s="31" t="s">
        <v>686</v>
      </c>
      <c r="O295" s="16">
        <f t="shared" si="106"/>
        <v>1</v>
      </c>
      <c r="P295" s="16">
        <f t="shared" si="107"/>
        <v>12</v>
      </c>
      <c r="Q295" s="16" t="s">
        <v>51</v>
      </c>
      <c r="R295" s="16">
        <f>ROUND(IF(O295=1,INDEX(新属性投放!$J$14:$J$33,卡牌属性!P295),INDEX(新属性投放!$J$41:$J$60,卡牌属性!P295))*INDEX($G$5:$G$42,L295)/SQRT(INDEX($I$5:$I$42,L295)),2)</f>
        <v>1644.04</v>
      </c>
      <c r="S295" s="31" t="s">
        <v>190</v>
      </c>
      <c r="T295" s="16">
        <f>ROUND(IF(O295=1,INDEX(新属性投放!$K$14:$K$33,卡牌属性!P295),INDEX(新属性投放!$K$41:$K$60,卡牌属性!P295))*INDEX($G$5:$G$42,L295),2)</f>
        <v>807.65</v>
      </c>
      <c r="U295" s="31" t="s">
        <v>191</v>
      </c>
      <c r="V295" s="16">
        <f>ROUND(IF(O295=1,INDEX(新属性投放!$L$14:$L$33,卡牌属性!P295),INDEX(新属性投放!$L$41:$L$60,卡牌属性!P295))*INDEX($G$5:$G$42,L295)*SQRT(INDEX($I$5:$I$42,L295)),2)</f>
        <v>4978.12</v>
      </c>
      <c r="W295" s="31" t="s">
        <v>189</v>
      </c>
      <c r="X295" s="16">
        <f>ROUND(IF(O295=1,INDEX(新属性投放!$D$14:$D$33,卡牌属性!P295),INDEX(新属性投放!$D$41:$D$60,卡牌属性!P295))*INDEX($G$5:$G$42,L295)/SQRT(INDEX($I$5:$I$42,L295)),2)</f>
        <v>41.1</v>
      </c>
      <c r="Y295" s="31" t="s">
        <v>190</v>
      </c>
      <c r="Z295" s="16">
        <f>ROUND(IF(O295=1,INDEX(新属性投放!$E$14:$E$33,卡牌属性!P295),INDEX(新属性投放!$E$41:$E$60,卡牌属性!P295))*INDEX($G$5:$G$42,L295),2)</f>
        <v>20.55</v>
      </c>
      <c r="AA295" s="31" t="s">
        <v>191</v>
      </c>
      <c r="AB295" s="16">
        <f>ROUND(IF(O295=1,INDEX(新属性投放!$F$14:$F$33,卡牌属性!P295),INDEX(新属性投放!$F$41:$F$60,卡牌属性!P295))*INDEX($G$5:$G$42,L295)*SQRT(INDEX($I$5:$I$42,L295)),2)</f>
        <v>123.3</v>
      </c>
      <c r="AD295" s="16">
        <f t="shared" si="108"/>
        <v>411</v>
      </c>
      <c r="AE295" s="16">
        <f t="shared" si="109"/>
        <v>205</v>
      </c>
      <c r="AF295" s="16">
        <f t="shared" si="110"/>
        <v>1233</v>
      </c>
      <c r="AH295" s="16">
        <f t="shared" si="114"/>
        <v>8447</v>
      </c>
      <c r="AI295" s="16">
        <f t="shared" si="115"/>
        <v>4218</v>
      </c>
      <c r="AJ295" s="16">
        <f t="shared" si="116"/>
        <v>25354</v>
      </c>
    </row>
    <row r="296" spans="11:36" ht="16.5" x14ac:dyDescent="0.2">
      <c r="K296" s="15">
        <v>293</v>
      </c>
      <c r="L296" s="15">
        <f t="shared" si="104"/>
        <v>15</v>
      </c>
      <c r="M296" s="16">
        <f t="shared" si="105"/>
        <v>1101015</v>
      </c>
      <c r="N296" s="31" t="s">
        <v>686</v>
      </c>
      <c r="O296" s="16">
        <f t="shared" si="106"/>
        <v>1</v>
      </c>
      <c r="P296" s="16">
        <f t="shared" si="107"/>
        <v>13</v>
      </c>
      <c r="Q296" s="16" t="s">
        <v>51</v>
      </c>
      <c r="R296" s="16">
        <f>ROUND(IF(O296=1,INDEX(新属性投放!$J$14:$J$33,卡牌属性!P296),INDEX(新属性投放!$J$41:$J$60,卡牌属性!P296))*INDEX($G$5:$G$42,L296)/SQRT(INDEX($I$5:$I$42,L296)),2)</f>
        <v>1901.3</v>
      </c>
      <c r="S296" s="31" t="s">
        <v>190</v>
      </c>
      <c r="T296" s="16">
        <f>ROUND(IF(O296=1,INDEX(新属性投放!$K$14:$K$33,卡牌属性!P296),INDEX(新属性投放!$K$41:$K$60,卡牌属性!P296))*INDEX($G$5:$G$42,L296),2)</f>
        <v>935.7</v>
      </c>
      <c r="U296" s="31" t="s">
        <v>191</v>
      </c>
      <c r="V296" s="16">
        <f>ROUND(IF(O296=1,INDEX(新属性投放!$L$14:$L$33,卡牌属性!P296),INDEX(新属性投放!$L$41:$L$60,卡牌属性!P296))*INDEX($G$5:$G$42,L296)*SQRT(INDEX($I$5:$I$42,L296)),2)</f>
        <v>5749.89</v>
      </c>
      <c r="W296" s="31" t="s">
        <v>189</v>
      </c>
      <c r="X296" s="16">
        <f>ROUND(IF(O296=1,INDEX(新属性投放!$D$14:$D$33,卡牌属性!P296),INDEX(新属性投放!$D$41:$D$60,卡牌属性!P296))*INDEX($G$5:$G$42,L296)/SQRT(INDEX($I$5:$I$42,L296)),2)</f>
        <v>47.53</v>
      </c>
      <c r="Y296" s="31" t="s">
        <v>190</v>
      </c>
      <c r="Z296" s="16">
        <f>ROUND(IF(O296=1,INDEX(新属性投放!$E$14:$E$33,卡牌属性!P296),INDEX(新属性投放!$E$41:$E$60,卡牌属性!P296))*INDEX($G$5:$G$42,L296),2)</f>
        <v>23.76</v>
      </c>
      <c r="AA296" s="31" t="s">
        <v>191</v>
      </c>
      <c r="AB296" s="16">
        <f>ROUND(IF(O296=1,INDEX(新属性投放!$F$14:$F$33,卡牌属性!P296),INDEX(新属性投放!$F$41:$F$60,卡牌属性!P296))*INDEX($G$5:$G$42,L296)*SQRT(INDEX($I$5:$I$42,L296)),2)</f>
        <v>142.59</v>
      </c>
      <c r="AD296" s="16">
        <f t="shared" si="108"/>
        <v>475</v>
      </c>
      <c r="AE296" s="16">
        <f t="shared" si="109"/>
        <v>237</v>
      </c>
      <c r="AF296" s="16">
        <f t="shared" si="110"/>
        <v>1425</v>
      </c>
      <c r="AH296" s="16">
        <f t="shared" si="114"/>
        <v>8922</v>
      </c>
      <c r="AI296" s="16">
        <f t="shared" si="115"/>
        <v>4455</v>
      </c>
      <c r="AJ296" s="16">
        <f t="shared" si="116"/>
        <v>26779</v>
      </c>
    </row>
    <row r="297" spans="11:36" ht="16.5" x14ac:dyDescent="0.2">
      <c r="K297" s="15">
        <v>294</v>
      </c>
      <c r="L297" s="15">
        <f t="shared" si="104"/>
        <v>15</v>
      </c>
      <c r="M297" s="16">
        <f t="shared" si="105"/>
        <v>1101015</v>
      </c>
      <c r="N297" s="31" t="s">
        <v>686</v>
      </c>
      <c r="O297" s="16">
        <f t="shared" si="106"/>
        <v>1</v>
      </c>
      <c r="P297" s="16">
        <f t="shared" si="107"/>
        <v>14</v>
      </c>
      <c r="Q297" s="16" t="s">
        <v>51</v>
      </c>
      <c r="R297" s="16">
        <f>ROUND(IF(O297=1,INDEX(新属性投放!$J$14:$J$33,卡牌属性!P297),INDEX(新属性投放!$J$41:$J$60,卡牌属性!P297))*INDEX($G$5:$G$42,L297)/SQRT(INDEX($I$5:$I$42,L297)),2)</f>
        <v>2198.7399999999998</v>
      </c>
      <c r="S297" s="31" t="s">
        <v>190</v>
      </c>
      <c r="T297" s="16">
        <f>ROUND(IF(O297=1,INDEX(新属性投放!$K$14:$K$33,卡牌属性!P297),INDEX(新属性投放!$K$41:$K$60,卡牌属性!P297))*INDEX($G$5:$G$42,L297),2)</f>
        <v>1084.42</v>
      </c>
      <c r="U297" s="31" t="s">
        <v>191</v>
      </c>
      <c r="V297" s="16">
        <f>ROUND(IF(O297=1,INDEX(新属性投放!$L$14:$L$33,卡牌属性!P297),INDEX(新属性投放!$L$41:$L$60,卡牌属性!P297))*INDEX($G$5:$G$42,L297)*SQRT(INDEX($I$5:$I$42,L297)),2)</f>
        <v>6642.23</v>
      </c>
      <c r="W297" s="31" t="s">
        <v>189</v>
      </c>
      <c r="X297" s="16">
        <f>ROUND(IF(O297=1,INDEX(新属性投放!$D$14:$D$33,卡牌属性!P297),INDEX(新属性投放!$D$41:$D$60,卡牌属性!P297))*INDEX($G$5:$G$42,L297)/SQRT(INDEX($I$5:$I$42,L297)),2)</f>
        <v>54.97</v>
      </c>
      <c r="Y297" s="31" t="s">
        <v>190</v>
      </c>
      <c r="Z297" s="16">
        <f>ROUND(IF(O297=1,INDEX(新属性投放!$E$14:$E$33,卡牌属性!P297),INDEX(新属性投放!$E$41:$E$60,卡牌属性!P297))*INDEX($G$5:$G$42,L297),2)</f>
        <v>27.49</v>
      </c>
      <c r="AA297" s="31" t="s">
        <v>191</v>
      </c>
      <c r="AB297" s="16">
        <f>ROUND(IF(O297=1,INDEX(新属性投放!$F$14:$F$33,卡牌属性!P297),INDEX(新属性投放!$F$41:$F$60,卡牌属性!P297))*INDEX($G$5:$G$42,L297)*SQRT(INDEX($I$5:$I$42,L297)),2)</f>
        <v>164.91</v>
      </c>
      <c r="AD297" s="16">
        <f t="shared" si="108"/>
        <v>549</v>
      </c>
      <c r="AE297" s="16">
        <f t="shared" si="109"/>
        <v>274</v>
      </c>
      <c r="AF297" s="16">
        <f t="shared" si="110"/>
        <v>1649</v>
      </c>
      <c r="AH297" s="16">
        <f t="shared" si="114"/>
        <v>9471</v>
      </c>
      <c r="AI297" s="16">
        <f t="shared" si="115"/>
        <v>4729</v>
      </c>
      <c r="AJ297" s="16">
        <f t="shared" si="116"/>
        <v>28428</v>
      </c>
    </row>
    <row r="298" spans="11:36" ht="16.5" x14ac:dyDescent="0.2">
      <c r="K298" s="15">
        <v>295</v>
      </c>
      <c r="L298" s="15">
        <f t="shared" si="104"/>
        <v>15</v>
      </c>
      <c r="M298" s="16">
        <f t="shared" si="105"/>
        <v>1101015</v>
      </c>
      <c r="N298" s="31" t="s">
        <v>686</v>
      </c>
      <c r="O298" s="16">
        <f t="shared" si="106"/>
        <v>1</v>
      </c>
      <c r="P298" s="16">
        <f t="shared" si="107"/>
        <v>15</v>
      </c>
      <c r="Q298" s="16" t="s">
        <v>51</v>
      </c>
      <c r="R298" s="16">
        <f>ROUND(IF(O298=1,INDEX(新属性投放!$J$14:$J$33,卡牌属性!P298),INDEX(新属性投放!$J$41:$J$60,卡牌属性!P298))*INDEX($G$5:$G$42,L298)/SQRT(INDEX($I$5:$I$42,L298)),2)</f>
        <v>2542.59</v>
      </c>
      <c r="S298" s="31" t="s">
        <v>190</v>
      </c>
      <c r="T298" s="16">
        <f>ROUND(IF(O298=1,INDEX(新属性投放!$K$14:$K$33,卡牌属性!P298),INDEX(新属性投放!$K$41:$K$60,卡牌属性!P298))*INDEX($G$5:$G$42,L298),2)</f>
        <v>1256.3499999999999</v>
      </c>
      <c r="U298" s="31" t="s">
        <v>191</v>
      </c>
      <c r="V298" s="16">
        <f>ROUND(IF(O298=1,INDEX(新属性投放!$L$14:$L$33,卡牌属性!P298),INDEX(新属性投放!$L$41:$L$60,卡牌属性!P298))*INDEX($G$5:$G$42,L298)*SQRT(INDEX($I$5:$I$42,L298)),2)</f>
        <v>7673.78</v>
      </c>
      <c r="W298" s="31" t="s">
        <v>189</v>
      </c>
      <c r="X298" s="16">
        <f>ROUND(IF(O298=1,INDEX(新属性投放!$D$14:$D$33,卡牌属性!P298),INDEX(新属性投放!$D$41:$D$60,卡牌属性!P298))*INDEX($G$5:$G$42,L298)/SQRT(INDEX($I$5:$I$42,L298)),2)</f>
        <v>63.56</v>
      </c>
      <c r="Y298" s="31" t="s">
        <v>190</v>
      </c>
      <c r="Z298" s="16">
        <f>ROUND(IF(O298=1,INDEX(新属性投放!$E$14:$E$33,卡牌属性!P298),INDEX(新属性投放!$E$41:$E$60,卡牌属性!P298))*INDEX($G$5:$G$42,L298),2)</f>
        <v>31.78</v>
      </c>
      <c r="AA298" s="31" t="s">
        <v>191</v>
      </c>
      <c r="AB298" s="16">
        <f>ROUND(IF(O298=1,INDEX(新属性投放!$F$14:$F$33,卡牌属性!P298),INDEX(新属性投放!$F$41:$F$60,卡牌属性!P298))*INDEX($G$5:$G$42,L298)*SQRT(INDEX($I$5:$I$42,L298)),2)</f>
        <v>190.68</v>
      </c>
      <c r="AD298" s="16">
        <f t="shared" si="108"/>
        <v>635</v>
      </c>
      <c r="AE298" s="16">
        <f t="shared" si="109"/>
        <v>317</v>
      </c>
      <c r="AF298" s="16">
        <f t="shared" si="110"/>
        <v>1906</v>
      </c>
      <c r="AH298" s="16">
        <f t="shared" ref="AH298" si="117">AD298</f>
        <v>635</v>
      </c>
      <c r="AI298" s="16">
        <f t="shared" ref="AI298" si="118">AE298</f>
        <v>317</v>
      </c>
      <c r="AJ298" s="16">
        <f t="shared" ref="AJ298" si="119">AF298</f>
        <v>1906</v>
      </c>
    </row>
    <row r="299" spans="11:36" ht="16.5" x14ac:dyDescent="0.2">
      <c r="K299" s="15">
        <v>296</v>
      </c>
      <c r="L299" s="15">
        <f t="shared" si="104"/>
        <v>15</v>
      </c>
      <c r="M299" s="16">
        <f t="shared" si="105"/>
        <v>1101015</v>
      </c>
      <c r="N299" s="31" t="s">
        <v>686</v>
      </c>
      <c r="O299" s="16">
        <f t="shared" si="106"/>
        <v>1</v>
      </c>
      <c r="P299" s="16">
        <f t="shared" si="107"/>
        <v>16</v>
      </c>
      <c r="Q299" s="16" t="s">
        <v>51</v>
      </c>
      <c r="R299" s="16">
        <f>ROUND(IF(O299=1,INDEX(新属性投放!$J$14:$J$33,卡牌属性!P299),INDEX(新属性投放!$J$41:$J$60,卡牌属性!P299))*INDEX($G$5:$G$42,L299)/SQRT(INDEX($I$5:$I$42,L299)),2)</f>
        <v>2939.75</v>
      </c>
      <c r="S299" s="31" t="s">
        <v>190</v>
      </c>
      <c r="T299" s="16">
        <f>ROUND(IF(O299=1,INDEX(新属性投放!$K$14:$K$33,卡牌属性!P299),INDEX(新属性投放!$K$41:$K$60,卡牌属性!P299))*INDEX($G$5:$G$42,L299),2)</f>
        <v>1455.5</v>
      </c>
      <c r="U299" s="31" t="s">
        <v>191</v>
      </c>
      <c r="V299" s="16">
        <f>ROUND(IF(O299=1,INDEX(新属性投放!$L$14:$L$33,卡牌属性!P299),INDEX(新属性投放!$L$41:$L$60,卡牌属性!P299))*INDEX($G$5:$G$42,L299)*SQRT(INDEX($I$5:$I$42,L299)),2)</f>
        <v>8865.24</v>
      </c>
      <c r="W299" s="31" t="s">
        <v>189</v>
      </c>
      <c r="X299" s="16">
        <f>ROUND(IF(O299=1,INDEX(新属性投放!$D$14:$D$33,卡牌属性!P299),INDEX(新属性投放!$D$41:$D$60,卡牌属性!P299))*INDEX($G$5:$G$42,L299)/SQRT(INDEX($I$5:$I$42,L299)),2)</f>
        <v>73.5</v>
      </c>
      <c r="Y299" s="31" t="s">
        <v>190</v>
      </c>
      <c r="Z299" s="16">
        <f>ROUND(IF(O299=1,INDEX(新属性投放!$E$14:$E$33,卡牌属性!P299),INDEX(新属性投放!$E$41:$E$60,卡牌属性!P299))*INDEX($G$5:$G$42,L299),2)</f>
        <v>36.75</v>
      </c>
      <c r="AA299" s="31" t="s">
        <v>191</v>
      </c>
      <c r="AB299" s="16">
        <f>ROUND(IF(O299=1,INDEX(新属性投放!$F$14:$F$33,卡牌属性!P299),INDEX(新属性投放!$F$41:$F$60,卡牌属性!P299))*INDEX($G$5:$G$42,L299)*SQRT(INDEX($I$5:$I$42,L299)),2)</f>
        <v>220.49</v>
      </c>
      <c r="AD299" s="16">
        <f t="shared" si="108"/>
        <v>735</v>
      </c>
      <c r="AE299" s="16">
        <f t="shared" si="109"/>
        <v>367</v>
      </c>
      <c r="AF299" s="16">
        <f t="shared" si="110"/>
        <v>2204</v>
      </c>
      <c r="AH299" s="16">
        <f t="shared" ref="AH299:AH318" si="120">AH298+AD299</f>
        <v>1370</v>
      </c>
      <c r="AI299" s="16">
        <f t="shared" ref="AI299:AI318" si="121">AI298+AE299</f>
        <v>684</v>
      </c>
      <c r="AJ299" s="16">
        <f t="shared" ref="AJ299:AJ318" si="122">AJ298+AF299</f>
        <v>4110</v>
      </c>
    </row>
    <row r="300" spans="11:36" ht="16.5" x14ac:dyDescent="0.2">
      <c r="K300" s="15">
        <v>297</v>
      </c>
      <c r="L300" s="15">
        <f t="shared" si="104"/>
        <v>15</v>
      </c>
      <c r="M300" s="16">
        <f t="shared" si="105"/>
        <v>1101015</v>
      </c>
      <c r="N300" s="31" t="s">
        <v>686</v>
      </c>
      <c r="O300" s="16">
        <f t="shared" si="106"/>
        <v>1</v>
      </c>
      <c r="P300" s="16">
        <f t="shared" si="107"/>
        <v>17</v>
      </c>
      <c r="Q300" s="16" t="s">
        <v>51</v>
      </c>
      <c r="R300" s="16">
        <f>ROUND(IF(O300=1,INDEX(新属性投放!$J$14:$J$33,卡牌属性!P300),INDEX(新属性投放!$J$41:$J$60,卡牌属性!P300))*INDEX($G$5:$G$42,L300)/SQRT(INDEX($I$5:$I$42,L300)),2)</f>
        <v>3399.23</v>
      </c>
      <c r="S300" s="31" t="s">
        <v>190</v>
      </c>
      <c r="T300" s="16">
        <f>ROUND(IF(O300=1,INDEX(新属性投放!$K$14:$K$33,卡牌属性!P300),INDEX(新属性投放!$K$41:$K$60,卡牌属性!P300))*INDEX($G$5:$G$42,L300),2)</f>
        <v>1685.24</v>
      </c>
      <c r="U300" s="31" t="s">
        <v>191</v>
      </c>
      <c r="V300" s="16">
        <f>ROUND(IF(O300=1,INDEX(新属性投放!$L$14:$L$33,卡牌属性!P300),INDEX(新属性投放!$L$41:$L$60,卡牌属性!P300))*INDEX($G$5:$G$42,L300)*SQRT(INDEX($I$5:$I$42,L300)),2)</f>
        <v>10243.68</v>
      </c>
      <c r="W300" s="31" t="s">
        <v>189</v>
      </c>
      <c r="X300" s="16">
        <f>ROUND(IF(O300=1,INDEX(新属性投放!$D$14:$D$33,卡牌属性!P300),INDEX(新属性投放!$D$41:$D$60,卡牌属性!P300))*INDEX($G$5:$G$42,L300)/SQRT(INDEX($I$5:$I$42,L300)),2)</f>
        <v>84.99</v>
      </c>
      <c r="Y300" s="31" t="s">
        <v>190</v>
      </c>
      <c r="Z300" s="16">
        <f>ROUND(IF(O300=1,INDEX(新属性投放!$E$14:$E$33,卡牌属性!P300),INDEX(新属性投放!$E$41:$E$60,卡牌属性!P300))*INDEX($G$5:$G$42,L300),2)</f>
        <v>42.49</v>
      </c>
      <c r="AA300" s="31" t="s">
        <v>191</v>
      </c>
      <c r="AB300" s="16">
        <f>ROUND(IF(O300=1,INDEX(新属性投放!$F$14:$F$33,卡牌属性!P300),INDEX(新属性投放!$F$41:$F$60,卡牌属性!P300))*INDEX($G$5:$G$42,L300)*SQRT(INDEX($I$5:$I$42,L300)),2)</f>
        <v>254.96</v>
      </c>
      <c r="AD300" s="16">
        <f t="shared" si="108"/>
        <v>849</v>
      </c>
      <c r="AE300" s="16">
        <f t="shared" si="109"/>
        <v>424</v>
      </c>
      <c r="AF300" s="16">
        <f t="shared" si="110"/>
        <v>2549</v>
      </c>
      <c r="AH300" s="16">
        <f t="shared" si="120"/>
        <v>2219</v>
      </c>
      <c r="AI300" s="16">
        <f t="shared" si="121"/>
        <v>1108</v>
      </c>
      <c r="AJ300" s="16">
        <f t="shared" si="122"/>
        <v>6659</v>
      </c>
    </row>
    <row r="301" spans="11:36" ht="16.5" x14ac:dyDescent="0.2">
      <c r="K301" s="15">
        <v>298</v>
      </c>
      <c r="L301" s="15">
        <f t="shared" si="104"/>
        <v>15</v>
      </c>
      <c r="M301" s="16">
        <f t="shared" si="105"/>
        <v>1101015</v>
      </c>
      <c r="N301" s="31" t="s">
        <v>686</v>
      </c>
      <c r="O301" s="16">
        <f t="shared" si="106"/>
        <v>1</v>
      </c>
      <c r="P301" s="16">
        <f t="shared" si="107"/>
        <v>18</v>
      </c>
      <c r="Q301" s="16" t="s">
        <v>51</v>
      </c>
      <c r="R301" s="16">
        <f>ROUND(IF(O301=1,INDEX(新属性投放!$J$14:$J$33,卡牌属性!P301),INDEX(新属性投放!$J$41:$J$60,卡牌属性!P301))*INDEX($G$5:$G$42,L301)/SQRT(INDEX($I$5:$I$42,L301)),2)</f>
        <v>3929.95</v>
      </c>
      <c r="S301" s="31" t="s">
        <v>190</v>
      </c>
      <c r="T301" s="16">
        <f>ROUND(IF(O301=1,INDEX(新属性投放!$K$14:$K$33,卡牌属性!P301),INDEX(新属性投放!$K$41:$K$60,卡牌属性!P301))*INDEX($G$5:$G$42,L301),2)</f>
        <v>1950.6</v>
      </c>
      <c r="U301" s="31" t="s">
        <v>191</v>
      </c>
      <c r="V301" s="16">
        <f>ROUND(IF(O301=1,INDEX(新属性投放!$L$14:$L$33,卡牌属性!P301),INDEX(新属性投放!$L$41:$L$60,卡牌属性!P301))*INDEX($G$5:$G$42,L301)*SQRT(INDEX($I$5:$I$42,L301)),2)</f>
        <v>11835.86</v>
      </c>
      <c r="W301" s="31" t="s">
        <v>189</v>
      </c>
      <c r="X301" s="16">
        <f>ROUND(IF(O301=1,INDEX(新属性投放!$D$14:$D$33,卡牌属性!P301),INDEX(新属性投放!$D$41:$D$60,卡牌属性!P301))*INDEX($G$5:$G$42,L301)/SQRT(INDEX($I$5:$I$42,L301)),2)</f>
        <v>98.24</v>
      </c>
      <c r="Y301" s="31" t="s">
        <v>190</v>
      </c>
      <c r="Z301" s="16">
        <f>ROUND(IF(O301=1,INDEX(新属性投放!$E$14:$E$33,卡牌属性!P301),INDEX(新属性投放!$E$41:$E$60,卡牌属性!P301))*INDEX($G$5:$G$42,L301),2)</f>
        <v>49.12</v>
      </c>
      <c r="AA301" s="31" t="s">
        <v>191</v>
      </c>
      <c r="AB301" s="16">
        <f>ROUND(IF(O301=1,INDEX(新属性投放!$F$14:$F$33,卡牌属性!P301),INDEX(新属性投放!$F$41:$F$60,卡牌属性!P301))*INDEX($G$5:$G$42,L301)*SQRT(INDEX($I$5:$I$42,L301)),2)</f>
        <v>294.73</v>
      </c>
      <c r="AD301" s="16">
        <f t="shared" si="108"/>
        <v>982</v>
      </c>
      <c r="AE301" s="16">
        <f t="shared" si="109"/>
        <v>491</v>
      </c>
      <c r="AF301" s="16">
        <f t="shared" si="110"/>
        <v>2947</v>
      </c>
      <c r="AH301" s="16">
        <f t="shared" si="120"/>
        <v>3201</v>
      </c>
      <c r="AI301" s="16">
        <f t="shared" si="121"/>
        <v>1599</v>
      </c>
      <c r="AJ301" s="16">
        <f t="shared" si="122"/>
        <v>9606</v>
      </c>
    </row>
    <row r="302" spans="11:36" ht="16.5" x14ac:dyDescent="0.2">
      <c r="K302" s="15">
        <v>299</v>
      </c>
      <c r="L302" s="15">
        <f t="shared" si="104"/>
        <v>15</v>
      </c>
      <c r="M302" s="16">
        <f t="shared" si="105"/>
        <v>1101015</v>
      </c>
      <c r="N302" s="31" t="s">
        <v>686</v>
      </c>
      <c r="O302" s="16">
        <f t="shared" si="106"/>
        <v>1</v>
      </c>
      <c r="P302" s="16">
        <f t="shared" si="107"/>
        <v>19</v>
      </c>
      <c r="Q302" s="16" t="s">
        <v>51</v>
      </c>
      <c r="R302" s="16">
        <f>ROUND(IF(O302=1,INDEX(新属性投放!$J$14:$J$33,卡牌属性!P302),INDEX(新属性投放!$J$41:$J$60,卡牌属性!P302))*INDEX($G$5:$G$42,L302)/SQRT(INDEX($I$5:$I$42,L302)),2)</f>
        <v>4544.2299999999996</v>
      </c>
      <c r="S302" s="31" t="s">
        <v>190</v>
      </c>
      <c r="T302" s="16">
        <f>ROUND(IF(O302=1,INDEX(新属性投放!$K$14:$K$33,卡牌属性!P302),INDEX(新属性投放!$K$41:$K$60,卡牌属性!P302))*INDEX($G$5:$G$42,L302),2)</f>
        <v>2257.16</v>
      </c>
      <c r="U302" s="31" t="s">
        <v>191</v>
      </c>
      <c r="V302" s="16">
        <f>ROUND(IF(O302=1,INDEX(新属性投放!$L$14:$L$33,卡牌属性!P302),INDEX(新属性投放!$L$41:$L$60,卡牌属性!P302))*INDEX($G$5:$G$42,L302)*SQRT(INDEX($I$5:$I$42,L302)),2)</f>
        <v>13678.68</v>
      </c>
      <c r="W302" s="31" t="s">
        <v>189</v>
      </c>
      <c r="X302" s="16">
        <f>ROUND(IF(O302=1,INDEX(新属性投放!$D$14:$D$33,卡牌属性!P302),INDEX(新属性投放!$D$41:$D$60,卡牌属性!P302))*INDEX($G$5:$G$42,L302)/SQRT(INDEX($I$5:$I$42,L302)),2)</f>
        <v>113.61</v>
      </c>
      <c r="Y302" s="31" t="s">
        <v>190</v>
      </c>
      <c r="Z302" s="16">
        <f>ROUND(IF(O302=1,INDEX(新属性投放!$E$14:$E$33,卡牌属性!P302),INDEX(新属性投放!$E$41:$E$60,卡牌属性!P302))*INDEX($G$5:$G$42,L302),2)</f>
        <v>56.8</v>
      </c>
      <c r="AA302" s="31" t="s">
        <v>191</v>
      </c>
      <c r="AB302" s="16">
        <f>ROUND(IF(O302=1,INDEX(新属性投放!$F$14:$F$33,卡牌属性!P302),INDEX(新属性投放!$F$41:$F$60,卡牌属性!P302))*INDEX($G$5:$G$42,L302)*SQRT(INDEX($I$5:$I$42,L302)),2)</f>
        <v>340.83</v>
      </c>
      <c r="AD302" s="16">
        <f t="shared" si="108"/>
        <v>1136</v>
      </c>
      <c r="AE302" s="16">
        <f t="shared" si="109"/>
        <v>568</v>
      </c>
      <c r="AF302" s="16">
        <f t="shared" si="110"/>
        <v>3408</v>
      </c>
      <c r="AH302" s="16">
        <f t="shared" si="120"/>
        <v>4337</v>
      </c>
      <c r="AI302" s="16">
        <f t="shared" si="121"/>
        <v>2167</v>
      </c>
      <c r="AJ302" s="16">
        <f t="shared" si="122"/>
        <v>13014</v>
      </c>
    </row>
    <row r="303" spans="11:36" ht="16.5" x14ac:dyDescent="0.2">
      <c r="K303" s="15">
        <v>300</v>
      </c>
      <c r="L303" s="15">
        <f t="shared" si="104"/>
        <v>15</v>
      </c>
      <c r="M303" s="16">
        <f t="shared" si="105"/>
        <v>1101015</v>
      </c>
      <c r="N303" s="31" t="s">
        <v>686</v>
      </c>
      <c r="O303" s="16">
        <f t="shared" si="106"/>
        <v>1</v>
      </c>
      <c r="P303" s="16">
        <f t="shared" si="107"/>
        <v>20</v>
      </c>
      <c r="Q303" s="16" t="s">
        <v>51</v>
      </c>
      <c r="R303" s="16">
        <f>ROUND(IF(O303=1,INDEX(新属性投放!$J$14:$J$33,卡牌属性!P303),INDEX(新属性投放!$J$41:$J$60,卡牌属性!P303))*INDEX($G$5:$G$42,L303)/SQRT(INDEX($I$5:$I$42,L303)),2)</f>
        <v>5253.72</v>
      </c>
      <c r="S303" s="31" t="s">
        <v>190</v>
      </c>
      <c r="T303" s="16">
        <f>ROUND(IF(O303=1,INDEX(新属性投放!$K$14:$K$33,卡牌属性!P303),INDEX(新属性投放!$K$41:$K$60,卡牌属性!P303))*INDEX($G$5:$G$42,L303),2)</f>
        <v>2612.48</v>
      </c>
      <c r="U303" s="31" t="s">
        <v>191</v>
      </c>
      <c r="V303" s="16">
        <f>ROUND(IF(O303=1,INDEX(新属性投放!$L$14:$L$33,卡牌属性!P303),INDEX(新属性投放!$L$41:$L$60,卡牌属性!P303))*INDEX($G$5:$G$42,L303)*SQRT(INDEX($I$5:$I$42,L303)),2)</f>
        <v>15807.15</v>
      </c>
      <c r="W303" s="31" t="s">
        <v>189</v>
      </c>
      <c r="X303" s="16">
        <f>ROUND(IF(O303=1,INDEX(新属性投放!$D$14:$D$33,卡牌属性!P303),INDEX(新属性投放!$D$41:$D$60,卡牌属性!P303))*INDEX($G$5:$G$42,L303)/SQRT(INDEX($I$5:$I$42,L303)),2)</f>
        <v>131.34</v>
      </c>
      <c r="Y303" s="31" t="s">
        <v>190</v>
      </c>
      <c r="Z303" s="16">
        <f>ROUND(IF(O303=1,INDEX(新属性投放!$E$14:$E$33,卡牌属性!P303),INDEX(新属性投放!$E$41:$E$60,卡牌属性!P303))*INDEX($G$5:$G$42,L303),2)</f>
        <v>65.67</v>
      </c>
      <c r="AA303" s="31" t="s">
        <v>191</v>
      </c>
      <c r="AB303" s="16">
        <f>ROUND(IF(O303=1,INDEX(新属性投放!$F$14:$F$33,卡牌属性!P303),INDEX(新属性投放!$F$41:$F$60,卡牌属性!P303))*INDEX($G$5:$G$42,L303)*SQRT(INDEX($I$5:$I$42,L303)),2)</f>
        <v>394.02</v>
      </c>
      <c r="AD303" s="16">
        <f t="shared" si="108"/>
        <v>1313</v>
      </c>
      <c r="AE303" s="16">
        <f t="shared" si="109"/>
        <v>656</v>
      </c>
      <c r="AF303" s="16">
        <f t="shared" si="110"/>
        <v>3940</v>
      </c>
      <c r="AH303" s="16">
        <f t="shared" si="120"/>
        <v>5650</v>
      </c>
      <c r="AI303" s="16">
        <f t="shared" si="121"/>
        <v>2823</v>
      </c>
      <c r="AJ303" s="16">
        <f t="shared" si="122"/>
        <v>16954</v>
      </c>
    </row>
    <row r="304" spans="11:36" ht="16.5" x14ac:dyDescent="0.2">
      <c r="K304" s="15">
        <v>301</v>
      </c>
      <c r="L304" s="15">
        <f t="shared" si="104"/>
        <v>16</v>
      </c>
      <c r="M304" s="16">
        <f t="shared" si="105"/>
        <v>1101041</v>
      </c>
      <c r="N304" s="31" t="s">
        <v>686</v>
      </c>
      <c r="O304" s="16">
        <f t="shared" si="106"/>
        <v>1</v>
      </c>
      <c r="P304" s="16">
        <f t="shared" si="107"/>
        <v>1</v>
      </c>
      <c r="Q304" s="16" t="s">
        <v>51</v>
      </c>
      <c r="R304" s="16">
        <f>ROUND(IF(O304=1,INDEX(新属性投放!$J$14:$J$33,卡牌属性!P304),INDEX(新属性投放!$J$41:$J$60,卡牌属性!P304))*INDEX($G$5:$G$42,L304)/SQRT(INDEX($I$5:$I$42,L304)),2)</f>
        <v>23</v>
      </c>
      <c r="S304" s="31" t="s">
        <v>190</v>
      </c>
      <c r="T304" s="16">
        <f>ROUND(IF(O304=1,INDEX(新属性投放!$K$14:$K$33,卡牌属性!P304),INDEX(新属性投放!$K$41:$K$60,卡牌属性!P304))*INDEX($G$5:$G$42,L304),2)</f>
        <v>0</v>
      </c>
      <c r="U304" s="31" t="s">
        <v>191</v>
      </c>
      <c r="V304" s="16">
        <f>ROUND(IF(O304=1,INDEX(新属性投放!$L$14:$L$33,卡牌属性!P304),INDEX(新属性投放!$L$41:$L$60,卡牌属性!P304))*INDEX($G$5:$G$42,L304)*SQRT(INDEX($I$5:$I$42,L304)),2)</f>
        <v>115</v>
      </c>
      <c r="W304" s="31" t="s">
        <v>189</v>
      </c>
      <c r="X304" s="16">
        <f>ROUND(IF(O304=1,INDEX(新属性投放!$D$14:$D$33,卡牌属性!P304),INDEX(新属性投放!$D$41:$D$60,卡牌属性!P304))*INDEX($G$5:$G$42,L304)/SQRT(INDEX($I$5:$I$42,L304)),2)</f>
        <v>3.45</v>
      </c>
      <c r="Y304" s="31" t="s">
        <v>190</v>
      </c>
      <c r="Z304" s="16">
        <f>ROUND(IF(O304=1,INDEX(新属性投放!$E$14:$E$33,卡牌属性!P304),INDEX(新属性投放!$E$41:$E$60,卡牌属性!P304))*INDEX($G$5:$G$42,L304),2)</f>
        <v>1.73</v>
      </c>
      <c r="AA304" s="31" t="s">
        <v>191</v>
      </c>
      <c r="AB304" s="16">
        <f>ROUND(IF(O304=1,INDEX(新属性投放!$F$14:$F$33,卡牌属性!P304),INDEX(新属性投放!$F$41:$F$60,卡牌属性!P304))*INDEX($G$5:$G$42,L304)*SQRT(INDEX($I$5:$I$42,L304)),2)</f>
        <v>10.35</v>
      </c>
      <c r="AD304" s="16">
        <f t="shared" si="108"/>
        <v>34</v>
      </c>
      <c r="AE304" s="16">
        <f t="shared" si="109"/>
        <v>17</v>
      </c>
      <c r="AF304" s="16">
        <f t="shared" si="110"/>
        <v>103</v>
      </c>
      <c r="AH304" s="16">
        <f t="shared" si="120"/>
        <v>5684</v>
      </c>
      <c r="AI304" s="16">
        <f t="shared" si="121"/>
        <v>2840</v>
      </c>
      <c r="AJ304" s="16">
        <f t="shared" si="122"/>
        <v>17057</v>
      </c>
    </row>
    <row r="305" spans="11:36" ht="16.5" x14ac:dyDescent="0.2">
      <c r="K305" s="15">
        <v>302</v>
      </c>
      <c r="L305" s="15">
        <f t="shared" si="104"/>
        <v>16</v>
      </c>
      <c r="M305" s="16">
        <f t="shared" si="105"/>
        <v>1101041</v>
      </c>
      <c r="N305" s="31" t="s">
        <v>686</v>
      </c>
      <c r="O305" s="16">
        <f t="shared" si="106"/>
        <v>1</v>
      </c>
      <c r="P305" s="16">
        <f t="shared" si="107"/>
        <v>2</v>
      </c>
      <c r="Q305" s="16" t="s">
        <v>51</v>
      </c>
      <c r="R305" s="16">
        <f>ROUND(IF(O305=1,INDEX(新属性投放!$J$14:$J$33,卡牌属性!P305),INDEX(新属性投放!$J$41:$J$60,卡牌属性!P305))*INDEX($G$5:$G$42,L305)/SQRT(INDEX($I$5:$I$42,L305)),2)</f>
        <v>82.8</v>
      </c>
      <c r="S305" s="31" t="s">
        <v>190</v>
      </c>
      <c r="T305" s="16">
        <f>ROUND(IF(O305=1,INDEX(新属性投放!$K$14:$K$33,卡牌属性!P305),INDEX(新属性投放!$K$41:$K$60,卡牌属性!P305))*INDEX($G$5:$G$42,L305),2)</f>
        <v>24.15</v>
      </c>
      <c r="U305" s="31" t="s">
        <v>191</v>
      </c>
      <c r="V305" s="16">
        <f>ROUND(IF(O305=1,INDEX(新属性投放!$L$14:$L$33,卡牌属性!P305),INDEX(新属性投放!$L$41:$L$60,卡牌属性!P305))*INDEX($G$5:$G$42,L305)*SQRT(INDEX($I$5:$I$42,L305)),2)</f>
        <v>294.39999999999998</v>
      </c>
      <c r="W305" s="31" t="s">
        <v>189</v>
      </c>
      <c r="X305" s="16">
        <f>ROUND(IF(O305=1,INDEX(新属性投放!$D$14:$D$33,卡牌属性!P305),INDEX(新属性投放!$D$41:$D$60,卡牌属性!P305))*INDEX($G$5:$G$42,L305)/SQRT(INDEX($I$5:$I$42,L305)),2)</f>
        <v>4.5999999999999996</v>
      </c>
      <c r="Y305" s="31" t="s">
        <v>190</v>
      </c>
      <c r="Z305" s="16">
        <f>ROUND(IF(O305=1,INDEX(新属性投放!$E$14:$E$33,卡牌属性!P305),INDEX(新属性投放!$E$41:$E$60,卡牌属性!P305))*INDEX($G$5:$G$42,L305),2)</f>
        <v>2.2999999999999998</v>
      </c>
      <c r="AA305" s="31" t="s">
        <v>191</v>
      </c>
      <c r="AB305" s="16">
        <f>ROUND(IF(O305=1,INDEX(新属性投放!$F$14:$F$33,卡牌属性!P305),INDEX(新属性投放!$F$41:$F$60,卡牌属性!P305))*INDEX($G$5:$G$42,L305)*SQRT(INDEX($I$5:$I$42,L305)),2)</f>
        <v>13.8</v>
      </c>
      <c r="AD305" s="16">
        <f t="shared" si="108"/>
        <v>46</v>
      </c>
      <c r="AE305" s="16">
        <f t="shared" si="109"/>
        <v>23</v>
      </c>
      <c r="AF305" s="16">
        <f t="shared" si="110"/>
        <v>138</v>
      </c>
      <c r="AH305" s="16">
        <f t="shared" si="120"/>
        <v>5730</v>
      </c>
      <c r="AI305" s="16">
        <f t="shared" si="121"/>
        <v>2863</v>
      </c>
      <c r="AJ305" s="16">
        <f t="shared" si="122"/>
        <v>17195</v>
      </c>
    </row>
    <row r="306" spans="11:36" ht="16.5" x14ac:dyDescent="0.2">
      <c r="K306" s="15">
        <v>303</v>
      </c>
      <c r="L306" s="15">
        <f t="shared" si="104"/>
        <v>16</v>
      </c>
      <c r="M306" s="16">
        <f t="shared" si="105"/>
        <v>1101041</v>
      </c>
      <c r="N306" s="31" t="s">
        <v>686</v>
      </c>
      <c r="O306" s="16">
        <f t="shared" si="106"/>
        <v>1</v>
      </c>
      <c r="P306" s="16">
        <f t="shared" si="107"/>
        <v>3</v>
      </c>
      <c r="Q306" s="16" t="s">
        <v>51</v>
      </c>
      <c r="R306" s="16">
        <f>ROUND(IF(O306=1,INDEX(新属性投放!$J$14:$J$33,卡牌属性!P306),INDEX(新属性投放!$J$41:$J$60,卡牌属性!P306))*INDEX($G$5:$G$42,L306)/SQRT(INDEX($I$5:$I$42,L306)),2)</f>
        <v>169.05</v>
      </c>
      <c r="S306" s="31" t="s">
        <v>190</v>
      </c>
      <c r="T306" s="16">
        <f>ROUND(IF(O306=1,INDEX(新属性投放!$K$14:$K$33,卡牌属性!P306),INDEX(新属性投放!$K$41:$K$60,卡牌属性!P306))*INDEX($G$5:$G$42,L306),2)</f>
        <v>67.849999999999994</v>
      </c>
      <c r="U306" s="31" t="s">
        <v>191</v>
      </c>
      <c r="V306" s="16">
        <f>ROUND(IF(O306=1,INDEX(新属性投放!$L$14:$L$33,卡牌属性!P306),INDEX(新属性投放!$L$41:$L$60,卡牌属性!P306))*INDEX($G$5:$G$42,L306)*SQRT(INDEX($I$5:$I$42,L306)),2)</f>
        <v>553.15</v>
      </c>
      <c r="W306" s="31" t="s">
        <v>189</v>
      </c>
      <c r="X306" s="16">
        <f>ROUND(IF(O306=1,INDEX(新属性投放!$D$14:$D$33,卡牌属性!P306),INDEX(新属性投放!$D$41:$D$60,卡牌属性!P306))*INDEX($G$5:$G$42,L306)/SQRT(INDEX($I$5:$I$42,L306)),2)</f>
        <v>6.93</v>
      </c>
      <c r="Y306" s="31" t="s">
        <v>190</v>
      </c>
      <c r="Z306" s="16">
        <f>ROUND(IF(O306=1,INDEX(新属性投放!$E$14:$E$33,卡牌属性!P306),INDEX(新属性投放!$E$41:$E$60,卡牌属性!P306))*INDEX($G$5:$G$42,L306),2)</f>
        <v>3.47</v>
      </c>
      <c r="AA306" s="31" t="s">
        <v>191</v>
      </c>
      <c r="AB306" s="16">
        <f>ROUND(IF(O306=1,INDEX(新属性投放!$F$14:$F$33,卡牌属性!P306),INDEX(新属性投放!$F$41:$F$60,卡牌属性!P306))*INDEX($G$5:$G$42,L306)*SQRT(INDEX($I$5:$I$42,L306)),2)</f>
        <v>20.8</v>
      </c>
      <c r="AD306" s="16">
        <f t="shared" si="108"/>
        <v>69</v>
      </c>
      <c r="AE306" s="16">
        <f t="shared" si="109"/>
        <v>34</v>
      </c>
      <c r="AF306" s="16">
        <f t="shared" si="110"/>
        <v>208</v>
      </c>
      <c r="AH306" s="16">
        <f t="shared" si="120"/>
        <v>5799</v>
      </c>
      <c r="AI306" s="16">
        <f t="shared" si="121"/>
        <v>2897</v>
      </c>
      <c r="AJ306" s="16">
        <f t="shared" si="122"/>
        <v>17403</v>
      </c>
    </row>
    <row r="307" spans="11:36" ht="16.5" x14ac:dyDescent="0.2">
      <c r="K307" s="15">
        <v>304</v>
      </c>
      <c r="L307" s="15">
        <f t="shared" si="104"/>
        <v>16</v>
      </c>
      <c r="M307" s="16">
        <f t="shared" si="105"/>
        <v>1101041</v>
      </c>
      <c r="N307" s="31" t="s">
        <v>686</v>
      </c>
      <c r="O307" s="16">
        <f t="shared" si="106"/>
        <v>1</v>
      </c>
      <c r="P307" s="16">
        <f t="shared" si="107"/>
        <v>4</v>
      </c>
      <c r="Q307" s="16" t="s">
        <v>51</v>
      </c>
      <c r="R307" s="16">
        <f>ROUND(IF(O307=1,INDEX(新属性投放!$J$14:$J$33,卡牌属性!P307),INDEX(新属性投放!$J$41:$J$60,卡牌属性!P307))*INDEX($G$5:$G$42,L307)/SQRT(INDEX($I$5:$I$42,L307)),2)</f>
        <v>255.65</v>
      </c>
      <c r="S307" s="31" t="s">
        <v>190</v>
      </c>
      <c r="T307" s="16">
        <f>ROUND(IF(O307=1,INDEX(新属性投放!$K$14:$K$33,卡牌属性!P307),INDEX(新属性投放!$K$41:$K$60,卡牌属性!P307))*INDEX($G$5:$G$42,L307),2)</f>
        <v>111.72</v>
      </c>
      <c r="U307" s="31" t="s">
        <v>191</v>
      </c>
      <c r="V307" s="16">
        <f>ROUND(IF(O307=1,INDEX(新属性投放!$L$14:$L$33,卡牌属性!P307),INDEX(新属性投放!$L$41:$L$60,卡牌属性!P307))*INDEX($G$5:$G$42,L307)*SQRT(INDEX($I$5:$I$42,L307)),2)</f>
        <v>812.94</v>
      </c>
      <c r="W307" s="31" t="s">
        <v>189</v>
      </c>
      <c r="X307" s="16">
        <f>ROUND(IF(O307=1,INDEX(新属性投放!$D$14:$D$33,卡牌属性!P307),INDEX(新属性投放!$D$41:$D$60,卡牌属性!P307))*INDEX($G$5:$G$42,L307)/SQRT(INDEX($I$5:$I$42,L307)),2)</f>
        <v>9.1999999999999993</v>
      </c>
      <c r="Y307" s="31" t="s">
        <v>190</v>
      </c>
      <c r="Z307" s="16">
        <f>ROUND(IF(O307=1,INDEX(新属性投放!$E$14:$E$33,卡牌属性!P307),INDEX(新属性投放!$E$41:$E$60,卡牌属性!P307))*INDEX($G$5:$G$42,L307),2)</f>
        <v>4.5999999999999996</v>
      </c>
      <c r="AA307" s="31" t="s">
        <v>191</v>
      </c>
      <c r="AB307" s="16">
        <f>ROUND(IF(O307=1,INDEX(新属性投放!$F$14:$F$33,卡牌属性!P307),INDEX(新属性投放!$F$41:$F$60,卡牌属性!P307))*INDEX($G$5:$G$42,L307)*SQRT(INDEX($I$5:$I$42,L307)),2)</f>
        <v>27.6</v>
      </c>
      <c r="AD307" s="16">
        <f t="shared" si="108"/>
        <v>92</v>
      </c>
      <c r="AE307" s="16">
        <f t="shared" si="109"/>
        <v>46</v>
      </c>
      <c r="AF307" s="16">
        <f t="shared" si="110"/>
        <v>276</v>
      </c>
      <c r="AH307" s="16">
        <f t="shared" si="120"/>
        <v>5891</v>
      </c>
      <c r="AI307" s="16">
        <f t="shared" si="121"/>
        <v>2943</v>
      </c>
      <c r="AJ307" s="16">
        <f t="shared" si="122"/>
        <v>17679</v>
      </c>
    </row>
    <row r="308" spans="11:36" ht="16.5" x14ac:dyDescent="0.2">
      <c r="K308" s="15">
        <v>305</v>
      </c>
      <c r="L308" s="15">
        <f t="shared" si="104"/>
        <v>16</v>
      </c>
      <c r="M308" s="16">
        <f t="shared" si="105"/>
        <v>1101041</v>
      </c>
      <c r="N308" s="31" t="s">
        <v>686</v>
      </c>
      <c r="O308" s="16">
        <f t="shared" si="106"/>
        <v>1</v>
      </c>
      <c r="P308" s="16">
        <f t="shared" si="107"/>
        <v>5</v>
      </c>
      <c r="Q308" s="16" t="s">
        <v>51</v>
      </c>
      <c r="R308" s="16">
        <f>ROUND(IF(O308=1,INDEX(新属性投放!$J$14:$J$33,卡牌属性!P308),INDEX(新属性投放!$J$41:$J$60,卡牌属性!P308))*INDEX($G$5:$G$42,L308)/SQRT(INDEX($I$5:$I$42,L308)),2)</f>
        <v>370.65</v>
      </c>
      <c r="S308" s="31" t="s">
        <v>190</v>
      </c>
      <c r="T308" s="16">
        <f>ROUND(IF(O308=1,INDEX(新属性投放!$K$14:$K$33,卡牌属性!P308),INDEX(新属性投放!$K$41:$K$60,卡牌属性!P308))*INDEX($G$5:$G$42,L308),2)</f>
        <v>169.22</v>
      </c>
      <c r="U308" s="31" t="s">
        <v>191</v>
      </c>
      <c r="V308" s="16">
        <f>ROUND(IF(O308=1,INDEX(新属性投放!$L$14:$L$33,卡牌属性!P308),INDEX(新属性投放!$L$41:$L$60,卡牌属性!P308))*INDEX($G$5:$G$42,L308)*SQRT(INDEX($I$5:$I$42,L308)),2)</f>
        <v>1157.94</v>
      </c>
      <c r="W308" s="31" t="s">
        <v>189</v>
      </c>
      <c r="X308" s="16">
        <f>ROUND(IF(O308=1,INDEX(新属性投放!$D$14:$D$33,卡牌属性!P308),INDEX(新属性投放!$D$41:$D$60,卡牌属性!P308))*INDEX($G$5:$G$42,L308)/SQRT(INDEX($I$5:$I$42,L308)),2)</f>
        <v>11.52</v>
      </c>
      <c r="Y308" s="31" t="s">
        <v>190</v>
      </c>
      <c r="Z308" s="16">
        <f>ROUND(IF(O308=1,INDEX(新属性投放!$E$14:$E$33,卡牌属性!P308),INDEX(新属性投放!$E$41:$E$60,卡牌属性!P308))*INDEX($G$5:$G$42,L308),2)</f>
        <v>5.76</v>
      </c>
      <c r="AA308" s="31" t="s">
        <v>191</v>
      </c>
      <c r="AB308" s="16">
        <f>ROUND(IF(O308=1,INDEX(新属性投放!$F$14:$F$33,卡牌属性!P308),INDEX(新属性投放!$F$41:$F$60,卡牌属性!P308))*INDEX($G$5:$G$42,L308)*SQRT(INDEX($I$5:$I$42,L308)),2)</f>
        <v>34.57</v>
      </c>
      <c r="AD308" s="16">
        <f t="shared" si="108"/>
        <v>115</v>
      </c>
      <c r="AE308" s="16">
        <f t="shared" si="109"/>
        <v>57</v>
      </c>
      <c r="AF308" s="16">
        <f t="shared" si="110"/>
        <v>345</v>
      </c>
      <c r="AH308" s="16">
        <f t="shared" si="120"/>
        <v>6006</v>
      </c>
      <c r="AI308" s="16">
        <f t="shared" si="121"/>
        <v>3000</v>
      </c>
      <c r="AJ308" s="16">
        <f t="shared" si="122"/>
        <v>18024</v>
      </c>
    </row>
    <row r="309" spans="11:36" ht="16.5" x14ac:dyDescent="0.2">
      <c r="K309" s="15">
        <v>306</v>
      </c>
      <c r="L309" s="15">
        <f t="shared" si="104"/>
        <v>16</v>
      </c>
      <c r="M309" s="16">
        <f t="shared" si="105"/>
        <v>1101041</v>
      </c>
      <c r="N309" s="31" t="s">
        <v>686</v>
      </c>
      <c r="O309" s="16">
        <f t="shared" si="106"/>
        <v>1</v>
      </c>
      <c r="P309" s="16">
        <f t="shared" si="107"/>
        <v>6</v>
      </c>
      <c r="Q309" s="16" t="s">
        <v>51</v>
      </c>
      <c r="R309" s="16">
        <f>ROUND(IF(O309=1,INDEX(新属性投放!$J$14:$J$33,卡牌属性!P309),INDEX(新属性投放!$J$41:$J$60,卡牌属性!P309))*INDEX($G$5:$G$42,L309)/SQRT(INDEX($I$5:$I$42,L309)),2)</f>
        <v>514.63</v>
      </c>
      <c r="S309" s="31" t="s">
        <v>190</v>
      </c>
      <c r="T309" s="16">
        <f>ROUND(IF(O309=1,INDEX(新属性投放!$K$14:$K$33,卡牌属性!P309),INDEX(新属性投放!$K$41:$K$60,卡牌属性!P309))*INDEX($G$5:$G$42,L309),2)</f>
        <v>241.79</v>
      </c>
      <c r="U309" s="31" t="s">
        <v>191</v>
      </c>
      <c r="V309" s="16">
        <f>ROUND(IF(O309=1,INDEX(新属性投放!$L$14:$L$33,卡牌属性!P309),INDEX(新属性投放!$L$41:$L$60,卡牌属性!P309))*INDEX($G$5:$G$42,L309)*SQRT(INDEX($I$5:$I$42,L309)),2)</f>
        <v>1589.88</v>
      </c>
      <c r="W309" s="31" t="s">
        <v>189</v>
      </c>
      <c r="X309" s="16">
        <f>ROUND(IF(O309=1,INDEX(新属性投放!$D$14:$D$33,卡牌属性!P309),INDEX(新属性投放!$D$41:$D$60,卡牌属性!P309))*INDEX($G$5:$G$42,L309)/SQRT(INDEX($I$5:$I$42,L309)),2)</f>
        <v>14.41</v>
      </c>
      <c r="Y309" s="31" t="s">
        <v>190</v>
      </c>
      <c r="Z309" s="16">
        <f>ROUND(IF(O309=1,INDEX(新属性投放!$E$14:$E$33,卡牌属性!P309),INDEX(新属性投放!$E$41:$E$60,卡牌属性!P309))*INDEX($G$5:$G$42,L309),2)</f>
        <v>7.2</v>
      </c>
      <c r="AA309" s="31" t="s">
        <v>191</v>
      </c>
      <c r="AB309" s="16">
        <f>ROUND(IF(O309=1,INDEX(新属性投放!$F$14:$F$33,卡牌属性!P309),INDEX(新属性投放!$F$41:$F$60,卡牌属性!P309))*INDEX($G$5:$G$42,L309)*SQRT(INDEX($I$5:$I$42,L309)),2)</f>
        <v>43.23</v>
      </c>
      <c r="AD309" s="16">
        <f t="shared" si="108"/>
        <v>144</v>
      </c>
      <c r="AE309" s="16">
        <f t="shared" si="109"/>
        <v>72</v>
      </c>
      <c r="AF309" s="16">
        <f t="shared" si="110"/>
        <v>432</v>
      </c>
      <c r="AH309" s="16">
        <f t="shared" si="120"/>
        <v>6150</v>
      </c>
      <c r="AI309" s="16">
        <f t="shared" si="121"/>
        <v>3072</v>
      </c>
      <c r="AJ309" s="16">
        <f t="shared" si="122"/>
        <v>18456</v>
      </c>
    </row>
    <row r="310" spans="11:36" ht="16.5" x14ac:dyDescent="0.2">
      <c r="K310" s="15">
        <v>307</v>
      </c>
      <c r="L310" s="15">
        <f t="shared" si="104"/>
        <v>16</v>
      </c>
      <c r="M310" s="16">
        <f t="shared" si="105"/>
        <v>1101041</v>
      </c>
      <c r="N310" s="31" t="s">
        <v>686</v>
      </c>
      <c r="O310" s="16">
        <f t="shared" si="106"/>
        <v>1</v>
      </c>
      <c r="P310" s="16">
        <f t="shared" si="107"/>
        <v>7</v>
      </c>
      <c r="Q310" s="16" t="s">
        <v>51</v>
      </c>
      <c r="R310" s="16">
        <f>ROUND(IF(O310=1,INDEX(新属性投放!$J$14:$J$33,卡牌属性!P310),INDEX(新属性投放!$J$41:$J$60,卡牌属性!P310))*INDEX($G$5:$G$42,L310)/SQRT(INDEX($I$5:$I$42,L310)),2)</f>
        <v>694.37</v>
      </c>
      <c r="S310" s="31" t="s">
        <v>190</v>
      </c>
      <c r="T310" s="16">
        <f>ROUND(IF(O310=1,INDEX(新属性投放!$K$14:$K$33,卡牌属性!P310),INDEX(新属性投放!$K$41:$K$60,卡牌属性!P310))*INDEX($G$5:$G$42,L310),2)</f>
        <v>332.24</v>
      </c>
      <c r="U310" s="31" t="s">
        <v>191</v>
      </c>
      <c r="V310" s="16">
        <f>ROUND(IF(O310=1,INDEX(新属性投放!$L$14:$L$33,卡牌属性!P310),INDEX(新属性投放!$L$41:$L$60,卡牌属性!P310))*INDEX($G$5:$G$42,L310)*SQRT(INDEX($I$5:$I$42,L310)),2)</f>
        <v>2129.11</v>
      </c>
      <c r="W310" s="31" t="s">
        <v>189</v>
      </c>
      <c r="X310" s="16">
        <f>ROUND(IF(O310=1,INDEX(新属性投放!$D$14:$D$33,卡牌属性!P310),INDEX(新属性投放!$D$41:$D$60,卡牌属性!P310))*INDEX($G$5:$G$42,L310)/SQRT(INDEX($I$5:$I$42,L310)),2)</f>
        <v>18.059999999999999</v>
      </c>
      <c r="Y310" s="31" t="s">
        <v>190</v>
      </c>
      <c r="Z310" s="16">
        <f>ROUND(IF(O310=1,INDEX(新属性投放!$E$14:$E$33,卡牌属性!P310),INDEX(新属性投放!$E$41:$E$60,卡牌属性!P310))*INDEX($G$5:$G$42,L310),2)</f>
        <v>9.0299999999999994</v>
      </c>
      <c r="AA310" s="31" t="s">
        <v>191</v>
      </c>
      <c r="AB310" s="16">
        <f>ROUND(IF(O310=1,INDEX(新属性投放!$F$14:$F$33,卡牌属性!P310),INDEX(新属性投放!$F$41:$F$60,卡牌属性!P310))*INDEX($G$5:$G$42,L310)*SQRT(INDEX($I$5:$I$42,L310)),2)</f>
        <v>54.17</v>
      </c>
      <c r="AD310" s="16">
        <f t="shared" si="108"/>
        <v>180</v>
      </c>
      <c r="AE310" s="16">
        <f t="shared" si="109"/>
        <v>90</v>
      </c>
      <c r="AF310" s="16">
        <f t="shared" si="110"/>
        <v>541</v>
      </c>
      <c r="AH310" s="16">
        <f t="shared" si="120"/>
        <v>6330</v>
      </c>
      <c r="AI310" s="16">
        <f t="shared" si="121"/>
        <v>3162</v>
      </c>
      <c r="AJ310" s="16">
        <f t="shared" si="122"/>
        <v>18997</v>
      </c>
    </row>
    <row r="311" spans="11:36" ht="16.5" x14ac:dyDescent="0.2">
      <c r="K311" s="15">
        <v>308</v>
      </c>
      <c r="L311" s="15">
        <f t="shared" si="104"/>
        <v>16</v>
      </c>
      <c r="M311" s="16">
        <f t="shared" si="105"/>
        <v>1101041</v>
      </c>
      <c r="N311" s="31" t="s">
        <v>686</v>
      </c>
      <c r="O311" s="16">
        <f t="shared" si="106"/>
        <v>1</v>
      </c>
      <c r="P311" s="16">
        <f t="shared" si="107"/>
        <v>8</v>
      </c>
      <c r="Q311" s="16" t="s">
        <v>51</v>
      </c>
      <c r="R311" s="16">
        <f>ROUND(IF(O311=1,INDEX(新属性投放!$J$14:$J$33,卡牌属性!P311),INDEX(新属性投放!$J$41:$J$60,卡牌属性!P311))*INDEX($G$5:$G$42,L311)/SQRT(INDEX($I$5:$I$42,L311)),2)</f>
        <v>919.77</v>
      </c>
      <c r="S311" s="31" t="s">
        <v>190</v>
      </c>
      <c r="T311" s="16">
        <f>ROUND(IF(O311=1,INDEX(新属性投放!$K$14:$K$33,卡牌属性!P311),INDEX(新属性投放!$K$41:$K$60,卡牌属性!P311))*INDEX($G$5:$G$42,L311),2)</f>
        <v>445.51</v>
      </c>
      <c r="U311" s="31" t="s">
        <v>191</v>
      </c>
      <c r="V311" s="16">
        <f>ROUND(IF(O311=1,INDEX(新属性投放!$L$14:$L$33,卡牌属性!P311),INDEX(新属性投放!$L$41:$L$60,卡牌属性!P311))*INDEX($G$5:$G$42,L311)*SQRT(INDEX($I$5:$I$42,L311)),2)</f>
        <v>2805.31</v>
      </c>
      <c r="W311" s="31" t="s">
        <v>189</v>
      </c>
      <c r="X311" s="16">
        <f>ROUND(IF(O311=1,INDEX(新属性投放!$D$14:$D$33,卡牌属性!P311),INDEX(新属性投放!$D$41:$D$60,卡牌属性!P311))*INDEX($G$5:$G$42,L311)/SQRT(INDEX($I$5:$I$42,L311)),2)</f>
        <v>23</v>
      </c>
      <c r="Y311" s="31" t="s">
        <v>190</v>
      </c>
      <c r="Z311" s="16">
        <f>ROUND(IF(O311=1,INDEX(新属性投放!$E$14:$E$33,卡牌属性!P311),INDEX(新属性投放!$E$41:$E$60,卡牌属性!P311))*INDEX($G$5:$G$42,L311),2)</f>
        <v>11.5</v>
      </c>
      <c r="AA311" s="31" t="s">
        <v>191</v>
      </c>
      <c r="AB311" s="16">
        <f>ROUND(IF(O311=1,INDEX(新属性投放!$F$14:$F$33,卡牌属性!P311),INDEX(新属性投放!$F$41:$F$60,卡牌属性!P311))*INDEX($G$5:$G$42,L311)*SQRT(INDEX($I$5:$I$42,L311)),2)</f>
        <v>69</v>
      </c>
      <c r="AD311" s="16">
        <f t="shared" si="108"/>
        <v>230</v>
      </c>
      <c r="AE311" s="16">
        <f t="shared" si="109"/>
        <v>115</v>
      </c>
      <c r="AF311" s="16">
        <f t="shared" si="110"/>
        <v>690</v>
      </c>
      <c r="AH311" s="16">
        <f t="shared" si="120"/>
        <v>6560</v>
      </c>
      <c r="AI311" s="16">
        <f t="shared" si="121"/>
        <v>3277</v>
      </c>
      <c r="AJ311" s="16">
        <f t="shared" si="122"/>
        <v>19687</v>
      </c>
    </row>
    <row r="312" spans="11:36" ht="16.5" x14ac:dyDescent="0.2">
      <c r="K312" s="15">
        <v>309</v>
      </c>
      <c r="L312" s="15">
        <f t="shared" si="104"/>
        <v>16</v>
      </c>
      <c r="M312" s="16">
        <f t="shared" si="105"/>
        <v>1101041</v>
      </c>
      <c r="N312" s="31" t="s">
        <v>686</v>
      </c>
      <c r="O312" s="16">
        <f t="shared" si="106"/>
        <v>1</v>
      </c>
      <c r="P312" s="16">
        <f t="shared" si="107"/>
        <v>9</v>
      </c>
      <c r="Q312" s="16" t="s">
        <v>51</v>
      </c>
      <c r="R312" s="16">
        <f>ROUND(IF(O312=1,INDEX(新属性投放!$J$14:$J$33,卡牌属性!P312),INDEX(新属性投放!$J$41:$J$60,卡牌属性!P312))*INDEX($G$5:$G$42,L312)/SQRT(INDEX($I$5:$I$42,L312)),2)</f>
        <v>1063.52</v>
      </c>
      <c r="S312" s="31" t="s">
        <v>190</v>
      </c>
      <c r="T312" s="16">
        <f>ROUND(IF(O312=1,INDEX(新属性投放!$K$14:$K$33,卡牌属性!P312),INDEX(新属性投放!$K$41:$K$60,卡牌属性!P312))*INDEX($G$5:$G$42,L312),2)</f>
        <v>517.96</v>
      </c>
      <c r="U312" s="31" t="s">
        <v>191</v>
      </c>
      <c r="V312" s="16">
        <f>ROUND(IF(O312=1,INDEX(新属性投放!$L$14:$L$33,卡牌属性!P312),INDEX(新属性投放!$L$41:$L$60,卡牌属性!P312))*INDEX($G$5:$G$42,L312)*SQRT(INDEX($I$5:$I$42,L312)),2)</f>
        <v>3236.56</v>
      </c>
      <c r="W312" s="31" t="s">
        <v>189</v>
      </c>
      <c r="X312" s="16">
        <f>ROUND(IF(O312=1,INDEX(新属性投放!$D$14:$D$33,卡牌属性!P312),INDEX(新属性投放!$D$41:$D$60,卡牌属性!P312))*INDEX($G$5:$G$42,L312)/SQRT(INDEX($I$5:$I$42,L312)),2)</f>
        <v>26.59</v>
      </c>
      <c r="Y312" s="31" t="s">
        <v>190</v>
      </c>
      <c r="Z312" s="16">
        <f>ROUND(IF(O312=1,INDEX(新属性投放!$E$14:$E$33,卡牌属性!P312),INDEX(新属性投放!$E$41:$E$60,卡牌属性!P312))*INDEX($G$5:$G$42,L312),2)</f>
        <v>13.29</v>
      </c>
      <c r="AA312" s="31" t="s">
        <v>191</v>
      </c>
      <c r="AB312" s="16">
        <f>ROUND(IF(O312=1,INDEX(新属性投放!$F$14:$F$33,卡牌属性!P312),INDEX(新属性投放!$F$41:$F$60,卡牌属性!P312))*INDEX($G$5:$G$42,L312)*SQRT(INDEX($I$5:$I$42,L312)),2)</f>
        <v>79.760000000000005</v>
      </c>
      <c r="AD312" s="16">
        <f t="shared" si="108"/>
        <v>265</v>
      </c>
      <c r="AE312" s="16">
        <f t="shared" si="109"/>
        <v>132</v>
      </c>
      <c r="AF312" s="16">
        <f t="shared" si="110"/>
        <v>797</v>
      </c>
      <c r="AH312" s="16">
        <f t="shared" si="120"/>
        <v>6825</v>
      </c>
      <c r="AI312" s="16">
        <f t="shared" si="121"/>
        <v>3409</v>
      </c>
      <c r="AJ312" s="16">
        <f t="shared" si="122"/>
        <v>20484</v>
      </c>
    </row>
    <row r="313" spans="11:36" ht="16.5" x14ac:dyDescent="0.2">
      <c r="K313" s="15">
        <v>310</v>
      </c>
      <c r="L313" s="15">
        <f t="shared" si="104"/>
        <v>16</v>
      </c>
      <c r="M313" s="16">
        <f t="shared" si="105"/>
        <v>1101041</v>
      </c>
      <c r="N313" s="31" t="s">
        <v>686</v>
      </c>
      <c r="O313" s="16">
        <f t="shared" si="106"/>
        <v>1</v>
      </c>
      <c r="P313" s="16">
        <f t="shared" si="107"/>
        <v>10</v>
      </c>
      <c r="Q313" s="16" t="s">
        <v>51</v>
      </c>
      <c r="R313" s="16">
        <f>ROUND(IF(O313=1,INDEX(新属性投放!$J$14:$J$33,卡牌属性!P313),INDEX(新属性投放!$J$41:$J$60,卡牌属性!P313))*INDEX($G$5:$G$42,L313)/SQRT(INDEX($I$5:$I$42,L313)),2)</f>
        <v>1229.81</v>
      </c>
      <c r="S313" s="31" t="s">
        <v>190</v>
      </c>
      <c r="T313" s="16">
        <f>ROUND(IF(O313=1,INDEX(新属性投放!$K$14:$K$33,卡牌属性!P313),INDEX(新属性投放!$K$41:$K$60,卡牌属性!P313))*INDEX($G$5:$G$42,L313),2)</f>
        <v>600.53</v>
      </c>
      <c r="U313" s="31" t="s">
        <v>191</v>
      </c>
      <c r="V313" s="16">
        <f>ROUND(IF(O313=1,INDEX(新属性投放!$L$14:$L$33,卡牌属性!P313),INDEX(新属性投放!$L$41:$L$60,卡牌属性!P313))*INDEX($G$5:$G$42,L313)*SQRT(INDEX($I$5:$I$42,L313)),2)</f>
        <v>3735.43</v>
      </c>
      <c r="W313" s="31" t="s">
        <v>189</v>
      </c>
      <c r="X313" s="16">
        <f>ROUND(IF(O313=1,INDEX(新属性投放!$D$14:$D$33,卡牌属性!P313),INDEX(新属性投放!$D$41:$D$60,卡牌属性!P313))*INDEX($G$5:$G$42,L313)/SQRT(INDEX($I$5:$I$42,L313)),2)</f>
        <v>30.75</v>
      </c>
      <c r="Y313" s="31" t="s">
        <v>190</v>
      </c>
      <c r="Z313" s="16">
        <f>ROUND(IF(O313=1,INDEX(新属性投放!$E$14:$E$33,卡牌属性!P313),INDEX(新属性投放!$E$41:$E$60,卡牌属性!P313))*INDEX($G$5:$G$42,L313),2)</f>
        <v>15.38</v>
      </c>
      <c r="AA313" s="31" t="s">
        <v>191</v>
      </c>
      <c r="AB313" s="16">
        <f>ROUND(IF(O313=1,INDEX(新属性投放!$F$14:$F$33,卡牌属性!P313),INDEX(新属性投放!$F$41:$F$60,卡牌属性!P313))*INDEX($G$5:$G$42,L313)*SQRT(INDEX($I$5:$I$42,L313)),2)</f>
        <v>92.25</v>
      </c>
      <c r="AD313" s="16">
        <f t="shared" si="108"/>
        <v>307</v>
      </c>
      <c r="AE313" s="16">
        <f t="shared" si="109"/>
        <v>153</v>
      </c>
      <c r="AF313" s="16">
        <f t="shared" si="110"/>
        <v>922</v>
      </c>
      <c r="AH313" s="16">
        <f t="shared" si="120"/>
        <v>7132</v>
      </c>
      <c r="AI313" s="16">
        <f t="shared" si="121"/>
        <v>3562</v>
      </c>
      <c r="AJ313" s="16">
        <f t="shared" si="122"/>
        <v>21406</v>
      </c>
    </row>
    <row r="314" spans="11:36" ht="16.5" x14ac:dyDescent="0.2">
      <c r="K314" s="15">
        <v>311</v>
      </c>
      <c r="L314" s="15">
        <f t="shared" si="104"/>
        <v>16</v>
      </c>
      <c r="M314" s="16">
        <f t="shared" si="105"/>
        <v>1101041</v>
      </c>
      <c r="N314" s="31" t="s">
        <v>686</v>
      </c>
      <c r="O314" s="16">
        <f t="shared" si="106"/>
        <v>1</v>
      </c>
      <c r="P314" s="16">
        <f t="shared" si="107"/>
        <v>11</v>
      </c>
      <c r="Q314" s="16" t="s">
        <v>51</v>
      </c>
      <c r="R314" s="16">
        <f>ROUND(IF(O314=1,INDEX(新属性投放!$J$14:$J$33,卡牌属性!P314),INDEX(新属性投放!$J$41:$J$60,卡牌属性!P314))*INDEX($G$5:$G$42,L314)/SQRT(INDEX($I$5:$I$42,L314)),2)</f>
        <v>1421.52</v>
      </c>
      <c r="S314" s="31" t="s">
        <v>190</v>
      </c>
      <c r="T314" s="16">
        <f>ROUND(IF(O314=1,INDEX(新属性投放!$K$14:$K$33,卡牌属性!P314),INDEX(新属性投放!$K$41:$K$60,卡牌属性!P314))*INDEX($G$5:$G$42,L314),2)</f>
        <v>696.96</v>
      </c>
      <c r="U314" s="31" t="s">
        <v>191</v>
      </c>
      <c r="V314" s="16">
        <f>ROUND(IF(O314=1,INDEX(新属性投放!$L$14:$L$33,卡牌属性!P314),INDEX(新属性投放!$L$41:$L$60,卡牌属性!P314))*INDEX($G$5:$G$42,L314)*SQRT(INDEX($I$5:$I$42,L314)),2)</f>
        <v>4310.55</v>
      </c>
      <c r="W314" s="31" t="s">
        <v>189</v>
      </c>
      <c r="X314" s="16">
        <f>ROUND(IF(O314=1,INDEX(新属性投放!$D$14:$D$33,卡牌属性!P314),INDEX(新属性投放!$D$41:$D$60,卡牌属性!P314))*INDEX($G$5:$G$42,L314)/SQRT(INDEX($I$5:$I$42,L314)),2)</f>
        <v>35.54</v>
      </c>
      <c r="Y314" s="31" t="s">
        <v>190</v>
      </c>
      <c r="Z314" s="16">
        <f>ROUND(IF(O314=1,INDEX(新属性投放!$E$14:$E$33,卡牌属性!P314),INDEX(新属性投放!$E$41:$E$60,卡牌属性!P314))*INDEX($G$5:$G$42,L314),2)</f>
        <v>17.77</v>
      </c>
      <c r="AA314" s="31" t="s">
        <v>191</v>
      </c>
      <c r="AB314" s="16">
        <f>ROUND(IF(O314=1,INDEX(新属性投放!$F$14:$F$33,卡牌属性!P314),INDEX(新属性投放!$F$41:$F$60,卡牌属性!P314))*INDEX($G$5:$G$42,L314)*SQRT(INDEX($I$5:$I$42,L314)),2)</f>
        <v>106.61</v>
      </c>
      <c r="AD314" s="16">
        <f t="shared" si="108"/>
        <v>355</v>
      </c>
      <c r="AE314" s="16">
        <f t="shared" si="109"/>
        <v>177</v>
      </c>
      <c r="AF314" s="16">
        <f t="shared" si="110"/>
        <v>1066</v>
      </c>
      <c r="AH314" s="16">
        <f t="shared" si="120"/>
        <v>7487</v>
      </c>
      <c r="AI314" s="16">
        <f t="shared" si="121"/>
        <v>3739</v>
      </c>
      <c r="AJ314" s="16">
        <f t="shared" si="122"/>
        <v>22472</v>
      </c>
    </row>
    <row r="315" spans="11:36" ht="16.5" x14ac:dyDescent="0.2">
      <c r="K315" s="15">
        <v>312</v>
      </c>
      <c r="L315" s="15">
        <f t="shared" si="104"/>
        <v>16</v>
      </c>
      <c r="M315" s="16">
        <f t="shared" si="105"/>
        <v>1101041</v>
      </c>
      <c r="N315" s="31" t="s">
        <v>686</v>
      </c>
      <c r="O315" s="16">
        <f t="shared" si="106"/>
        <v>1</v>
      </c>
      <c r="P315" s="16">
        <f t="shared" si="107"/>
        <v>12</v>
      </c>
      <c r="Q315" s="16" t="s">
        <v>51</v>
      </c>
      <c r="R315" s="16">
        <f>ROUND(IF(O315=1,INDEX(新属性投放!$J$14:$J$33,卡牌属性!P315),INDEX(新属性投放!$J$41:$J$60,卡牌属性!P315))*INDEX($G$5:$G$42,L315)/SQRT(INDEX($I$5:$I$42,L315)),2)</f>
        <v>1644.04</v>
      </c>
      <c r="S315" s="31" t="s">
        <v>190</v>
      </c>
      <c r="T315" s="16">
        <f>ROUND(IF(O315=1,INDEX(新属性投放!$K$14:$K$33,卡牌属性!P315),INDEX(新属性投放!$K$41:$K$60,卡牌属性!P315))*INDEX($G$5:$G$42,L315),2)</f>
        <v>807.65</v>
      </c>
      <c r="U315" s="31" t="s">
        <v>191</v>
      </c>
      <c r="V315" s="16">
        <f>ROUND(IF(O315=1,INDEX(新属性投放!$L$14:$L$33,卡牌属性!P315),INDEX(新属性投放!$L$41:$L$60,卡牌属性!P315))*INDEX($G$5:$G$42,L315)*SQRT(INDEX($I$5:$I$42,L315)),2)</f>
        <v>4978.12</v>
      </c>
      <c r="W315" s="31" t="s">
        <v>189</v>
      </c>
      <c r="X315" s="16">
        <f>ROUND(IF(O315=1,INDEX(新属性投放!$D$14:$D$33,卡牌属性!P315),INDEX(新属性投放!$D$41:$D$60,卡牌属性!P315))*INDEX($G$5:$G$42,L315)/SQRT(INDEX($I$5:$I$42,L315)),2)</f>
        <v>41.1</v>
      </c>
      <c r="Y315" s="31" t="s">
        <v>190</v>
      </c>
      <c r="Z315" s="16">
        <f>ROUND(IF(O315=1,INDEX(新属性投放!$E$14:$E$33,卡牌属性!P315),INDEX(新属性投放!$E$41:$E$60,卡牌属性!P315))*INDEX($G$5:$G$42,L315),2)</f>
        <v>20.55</v>
      </c>
      <c r="AA315" s="31" t="s">
        <v>191</v>
      </c>
      <c r="AB315" s="16">
        <f>ROUND(IF(O315=1,INDEX(新属性投放!$F$14:$F$33,卡牌属性!P315),INDEX(新属性投放!$F$41:$F$60,卡牌属性!P315))*INDEX($G$5:$G$42,L315)*SQRT(INDEX($I$5:$I$42,L315)),2)</f>
        <v>123.3</v>
      </c>
      <c r="AD315" s="16">
        <f t="shared" si="108"/>
        <v>411</v>
      </c>
      <c r="AE315" s="16">
        <f t="shared" si="109"/>
        <v>205</v>
      </c>
      <c r="AF315" s="16">
        <f t="shared" si="110"/>
        <v>1233</v>
      </c>
      <c r="AH315" s="16">
        <f t="shared" si="120"/>
        <v>7898</v>
      </c>
      <c r="AI315" s="16">
        <f t="shared" si="121"/>
        <v>3944</v>
      </c>
      <c r="AJ315" s="16">
        <f t="shared" si="122"/>
        <v>23705</v>
      </c>
    </row>
    <row r="316" spans="11:36" ht="16.5" x14ac:dyDescent="0.2">
      <c r="K316" s="15">
        <v>313</v>
      </c>
      <c r="L316" s="15">
        <f t="shared" si="104"/>
        <v>16</v>
      </c>
      <c r="M316" s="16">
        <f t="shared" si="105"/>
        <v>1101041</v>
      </c>
      <c r="N316" s="31" t="s">
        <v>686</v>
      </c>
      <c r="O316" s="16">
        <f t="shared" si="106"/>
        <v>1</v>
      </c>
      <c r="P316" s="16">
        <f t="shared" si="107"/>
        <v>13</v>
      </c>
      <c r="Q316" s="16" t="s">
        <v>51</v>
      </c>
      <c r="R316" s="16">
        <f>ROUND(IF(O316=1,INDEX(新属性投放!$J$14:$J$33,卡牌属性!P316),INDEX(新属性投放!$J$41:$J$60,卡牌属性!P316))*INDEX($G$5:$G$42,L316)/SQRT(INDEX($I$5:$I$42,L316)),2)</f>
        <v>1901.3</v>
      </c>
      <c r="S316" s="31" t="s">
        <v>190</v>
      </c>
      <c r="T316" s="16">
        <f>ROUND(IF(O316=1,INDEX(新属性投放!$K$14:$K$33,卡牌属性!P316),INDEX(新属性投放!$K$41:$K$60,卡牌属性!P316))*INDEX($G$5:$G$42,L316),2)</f>
        <v>935.7</v>
      </c>
      <c r="U316" s="31" t="s">
        <v>191</v>
      </c>
      <c r="V316" s="16">
        <f>ROUND(IF(O316=1,INDEX(新属性投放!$L$14:$L$33,卡牌属性!P316),INDEX(新属性投放!$L$41:$L$60,卡牌属性!P316))*INDEX($G$5:$G$42,L316)*SQRT(INDEX($I$5:$I$42,L316)),2)</f>
        <v>5749.89</v>
      </c>
      <c r="W316" s="31" t="s">
        <v>189</v>
      </c>
      <c r="X316" s="16">
        <f>ROUND(IF(O316=1,INDEX(新属性投放!$D$14:$D$33,卡牌属性!P316),INDEX(新属性投放!$D$41:$D$60,卡牌属性!P316))*INDEX($G$5:$G$42,L316)/SQRT(INDEX($I$5:$I$42,L316)),2)</f>
        <v>47.53</v>
      </c>
      <c r="Y316" s="31" t="s">
        <v>190</v>
      </c>
      <c r="Z316" s="16">
        <f>ROUND(IF(O316=1,INDEX(新属性投放!$E$14:$E$33,卡牌属性!P316),INDEX(新属性投放!$E$41:$E$60,卡牌属性!P316))*INDEX($G$5:$G$42,L316),2)</f>
        <v>23.76</v>
      </c>
      <c r="AA316" s="31" t="s">
        <v>191</v>
      </c>
      <c r="AB316" s="16">
        <f>ROUND(IF(O316=1,INDEX(新属性投放!$F$14:$F$33,卡牌属性!P316),INDEX(新属性投放!$F$41:$F$60,卡牌属性!P316))*INDEX($G$5:$G$42,L316)*SQRT(INDEX($I$5:$I$42,L316)),2)</f>
        <v>142.59</v>
      </c>
      <c r="AD316" s="16">
        <f t="shared" si="108"/>
        <v>475</v>
      </c>
      <c r="AE316" s="16">
        <f t="shared" si="109"/>
        <v>237</v>
      </c>
      <c r="AF316" s="16">
        <f t="shared" si="110"/>
        <v>1425</v>
      </c>
      <c r="AH316" s="16">
        <f t="shared" si="120"/>
        <v>8373</v>
      </c>
      <c r="AI316" s="16">
        <f t="shared" si="121"/>
        <v>4181</v>
      </c>
      <c r="AJ316" s="16">
        <f t="shared" si="122"/>
        <v>25130</v>
      </c>
    </row>
    <row r="317" spans="11:36" ht="16.5" x14ac:dyDescent="0.2">
      <c r="K317" s="15">
        <v>314</v>
      </c>
      <c r="L317" s="15">
        <f t="shared" si="104"/>
        <v>16</v>
      </c>
      <c r="M317" s="16">
        <f t="shared" si="105"/>
        <v>1101041</v>
      </c>
      <c r="N317" s="31" t="s">
        <v>686</v>
      </c>
      <c r="O317" s="16">
        <f t="shared" si="106"/>
        <v>1</v>
      </c>
      <c r="P317" s="16">
        <f t="shared" si="107"/>
        <v>14</v>
      </c>
      <c r="Q317" s="16" t="s">
        <v>51</v>
      </c>
      <c r="R317" s="16">
        <f>ROUND(IF(O317=1,INDEX(新属性投放!$J$14:$J$33,卡牌属性!P317),INDEX(新属性投放!$J$41:$J$60,卡牌属性!P317))*INDEX($G$5:$G$42,L317)/SQRT(INDEX($I$5:$I$42,L317)),2)</f>
        <v>2198.7399999999998</v>
      </c>
      <c r="S317" s="31" t="s">
        <v>190</v>
      </c>
      <c r="T317" s="16">
        <f>ROUND(IF(O317=1,INDEX(新属性投放!$K$14:$K$33,卡牌属性!P317),INDEX(新属性投放!$K$41:$K$60,卡牌属性!P317))*INDEX($G$5:$G$42,L317),2)</f>
        <v>1084.42</v>
      </c>
      <c r="U317" s="31" t="s">
        <v>191</v>
      </c>
      <c r="V317" s="16">
        <f>ROUND(IF(O317=1,INDEX(新属性投放!$L$14:$L$33,卡牌属性!P317),INDEX(新属性投放!$L$41:$L$60,卡牌属性!P317))*INDEX($G$5:$G$42,L317)*SQRT(INDEX($I$5:$I$42,L317)),2)</f>
        <v>6642.23</v>
      </c>
      <c r="W317" s="31" t="s">
        <v>189</v>
      </c>
      <c r="X317" s="16">
        <f>ROUND(IF(O317=1,INDEX(新属性投放!$D$14:$D$33,卡牌属性!P317),INDEX(新属性投放!$D$41:$D$60,卡牌属性!P317))*INDEX($G$5:$G$42,L317)/SQRT(INDEX($I$5:$I$42,L317)),2)</f>
        <v>54.97</v>
      </c>
      <c r="Y317" s="31" t="s">
        <v>190</v>
      </c>
      <c r="Z317" s="16">
        <f>ROUND(IF(O317=1,INDEX(新属性投放!$E$14:$E$33,卡牌属性!P317),INDEX(新属性投放!$E$41:$E$60,卡牌属性!P317))*INDEX($G$5:$G$42,L317),2)</f>
        <v>27.49</v>
      </c>
      <c r="AA317" s="31" t="s">
        <v>191</v>
      </c>
      <c r="AB317" s="16">
        <f>ROUND(IF(O317=1,INDEX(新属性投放!$F$14:$F$33,卡牌属性!P317),INDEX(新属性投放!$F$41:$F$60,卡牌属性!P317))*INDEX($G$5:$G$42,L317)*SQRT(INDEX($I$5:$I$42,L317)),2)</f>
        <v>164.91</v>
      </c>
      <c r="AD317" s="16">
        <f t="shared" si="108"/>
        <v>549</v>
      </c>
      <c r="AE317" s="16">
        <f t="shared" si="109"/>
        <v>274</v>
      </c>
      <c r="AF317" s="16">
        <f t="shared" si="110"/>
        <v>1649</v>
      </c>
      <c r="AH317" s="16">
        <f t="shared" si="120"/>
        <v>8922</v>
      </c>
      <c r="AI317" s="16">
        <f t="shared" si="121"/>
        <v>4455</v>
      </c>
      <c r="AJ317" s="16">
        <f t="shared" si="122"/>
        <v>26779</v>
      </c>
    </row>
    <row r="318" spans="11:36" ht="16.5" x14ac:dyDescent="0.2">
      <c r="K318" s="15">
        <v>315</v>
      </c>
      <c r="L318" s="15">
        <f t="shared" si="104"/>
        <v>16</v>
      </c>
      <c r="M318" s="16">
        <f t="shared" si="105"/>
        <v>1101041</v>
      </c>
      <c r="N318" s="31" t="s">
        <v>686</v>
      </c>
      <c r="O318" s="16">
        <f t="shared" si="106"/>
        <v>1</v>
      </c>
      <c r="P318" s="16">
        <f t="shared" si="107"/>
        <v>15</v>
      </c>
      <c r="Q318" s="16" t="s">
        <v>51</v>
      </c>
      <c r="R318" s="16">
        <f>ROUND(IF(O318=1,INDEX(新属性投放!$J$14:$J$33,卡牌属性!P318),INDEX(新属性投放!$J$41:$J$60,卡牌属性!P318))*INDEX($G$5:$G$42,L318)/SQRT(INDEX($I$5:$I$42,L318)),2)</f>
        <v>2542.59</v>
      </c>
      <c r="S318" s="31" t="s">
        <v>190</v>
      </c>
      <c r="T318" s="16">
        <f>ROUND(IF(O318=1,INDEX(新属性投放!$K$14:$K$33,卡牌属性!P318),INDEX(新属性投放!$K$41:$K$60,卡牌属性!P318))*INDEX($G$5:$G$42,L318),2)</f>
        <v>1256.3499999999999</v>
      </c>
      <c r="U318" s="31" t="s">
        <v>191</v>
      </c>
      <c r="V318" s="16">
        <f>ROUND(IF(O318=1,INDEX(新属性投放!$L$14:$L$33,卡牌属性!P318),INDEX(新属性投放!$L$41:$L$60,卡牌属性!P318))*INDEX($G$5:$G$42,L318)*SQRT(INDEX($I$5:$I$42,L318)),2)</f>
        <v>7673.78</v>
      </c>
      <c r="W318" s="31" t="s">
        <v>189</v>
      </c>
      <c r="X318" s="16">
        <f>ROUND(IF(O318=1,INDEX(新属性投放!$D$14:$D$33,卡牌属性!P318),INDEX(新属性投放!$D$41:$D$60,卡牌属性!P318))*INDEX($G$5:$G$42,L318)/SQRT(INDEX($I$5:$I$42,L318)),2)</f>
        <v>63.56</v>
      </c>
      <c r="Y318" s="31" t="s">
        <v>190</v>
      </c>
      <c r="Z318" s="16">
        <f>ROUND(IF(O318=1,INDEX(新属性投放!$E$14:$E$33,卡牌属性!P318),INDEX(新属性投放!$E$41:$E$60,卡牌属性!P318))*INDEX($G$5:$G$42,L318),2)</f>
        <v>31.78</v>
      </c>
      <c r="AA318" s="31" t="s">
        <v>191</v>
      </c>
      <c r="AB318" s="16">
        <f>ROUND(IF(O318=1,INDEX(新属性投放!$F$14:$F$33,卡牌属性!P318),INDEX(新属性投放!$F$41:$F$60,卡牌属性!P318))*INDEX($G$5:$G$42,L318)*SQRT(INDEX($I$5:$I$42,L318)),2)</f>
        <v>190.68</v>
      </c>
      <c r="AD318" s="16">
        <f t="shared" si="108"/>
        <v>635</v>
      </c>
      <c r="AE318" s="16">
        <f t="shared" si="109"/>
        <v>317</v>
      </c>
      <c r="AF318" s="16">
        <f t="shared" si="110"/>
        <v>1906</v>
      </c>
      <c r="AH318" s="16">
        <f t="shared" si="120"/>
        <v>9557</v>
      </c>
      <c r="AI318" s="16">
        <f t="shared" si="121"/>
        <v>4772</v>
      </c>
      <c r="AJ318" s="16">
        <f t="shared" si="122"/>
        <v>28685</v>
      </c>
    </row>
    <row r="319" spans="11:36" ht="16.5" x14ac:dyDescent="0.2">
      <c r="K319" s="15">
        <v>316</v>
      </c>
      <c r="L319" s="15">
        <f t="shared" si="104"/>
        <v>16</v>
      </c>
      <c r="M319" s="16">
        <f t="shared" si="105"/>
        <v>1101041</v>
      </c>
      <c r="N319" s="31" t="s">
        <v>686</v>
      </c>
      <c r="O319" s="16">
        <f t="shared" si="106"/>
        <v>1</v>
      </c>
      <c r="P319" s="16">
        <f t="shared" si="107"/>
        <v>16</v>
      </c>
      <c r="Q319" s="16" t="s">
        <v>51</v>
      </c>
      <c r="R319" s="16">
        <f>ROUND(IF(O319=1,INDEX(新属性投放!$J$14:$J$33,卡牌属性!P319),INDEX(新属性投放!$J$41:$J$60,卡牌属性!P319))*INDEX($G$5:$G$42,L319)/SQRT(INDEX($I$5:$I$42,L319)),2)</f>
        <v>2939.75</v>
      </c>
      <c r="S319" s="31" t="s">
        <v>190</v>
      </c>
      <c r="T319" s="16">
        <f>ROUND(IF(O319=1,INDEX(新属性投放!$K$14:$K$33,卡牌属性!P319),INDEX(新属性投放!$K$41:$K$60,卡牌属性!P319))*INDEX($G$5:$G$42,L319),2)</f>
        <v>1455.5</v>
      </c>
      <c r="U319" s="31" t="s">
        <v>191</v>
      </c>
      <c r="V319" s="16">
        <f>ROUND(IF(O319=1,INDEX(新属性投放!$L$14:$L$33,卡牌属性!P319),INDEX(新属性投放!$L$41:$L$60,卡牌属性!P319))*INDEX($G$5:$G$42,L319)*SQRT(INDEX($I$5:$I$42,L319)),2)</f>
        <v>8865.24</v>
      </c>
      <c r="W319" s="31" t="s">
        <v>189</v>
      </c>
      <c r="X319" s="16">
        <f>ROUND(IF(O319=1,INDEX(新属性投放!$D$14:$D$33,卡牌属性!P319),INDEX(新属性投放!$D$41:$D$60,卡牌属性!P319))*INDEX($G$5:$G$42,L319)/SQRT(INDEX($I$5:$I$42,L319)),2)</f>
        <v>73.5</v>
      </c>
      <c r="Y319" s="31" t="s">
        <v>190</v>
      </c>
      <c r="Z319" s="16">
        <f>ROUND(IF(O319=1,INDEX(新属性投放!$E$14:$E$33,卡牌属性!P319),INDEX(新属性投放!$E$41:$E$60,卡牌属性!P319))*INDEX($G$5:$G$42,L319),2)</f>
        <v>36.75</v>
      </c>
      <c r="AA319" s="31" t="s">
        <v>191</v>
      </c>
      <c r="AB319" s="16">
        <f>ROUND(IF(O319=1,INDEX(新属性投放!$F$14:$F$33,卡牌属性!P319),INDEX(新属性投放!$F$41:$F$60,卡牌属性!P319))*INDEX($G$5:$G$42,L319)*SQRT(INDEX($I$5:$I$42,L319)),2)</f>
        <v>220.49</v>
      </c>
      <c r="AD319" s="16">
        <f t="shared" si="108"/>
        <v>735</v>
      </c>
      <c r="AE319" s="16">
        <f t="shared" si="109"/>
        <v>367</v>
      </c>
      <c r="AF319" s="16">
        <f t="shared" si="110"/>
        <v>2204</v>
      </c>
      <c r="AH319" s="16">
        <f t="shared" ref="AH319:AH382" si="123">AH318+AD319</f>
        <v>10292</v>
      </c>
      <c r="AI319" s="16">
        <f t="shared" ref="AI319:AI382" si="124">AI318+AE319</f>
        <v>5139</v>
      </c>
      <c r="AJ319" s="16">
        <f t="shared" ref="AJ319:AJ382" si="125">AJ318+AF319</f>
        <v>30889</v>
      </c>
    </row>
    <row r="320" spans="11:36" ht="16.5" x14ac:dyDescent="0.2">
      <c r="K320" s="15">
        <v>317</v>
      </c>
      <c r="L320" s="15">
        <f t="shared" si="104"/>
        <v>16</v>
      </c>
      <c r="M320" s="16">
        <f t="shared" si="105"/>
        <v>1101041</v>
      </c>
      <c r="N320" s="31" t="s">
        <v>686</v>
      </c>
      <c r="O320" s="16">
        <f t="shared" si="106"/>
        <v>1</v>
      </c>
      <c r="P320" s="16">
        <f t="shared" si="107"/>
        <v>17</v>
      </c>
      <c r="Q320" s="16" t="s">
        <v>51</v>
      </c>
      <c r="R320" s="16">
        <f>ROUND(IF(O320=1,INDEX(新属性投放!$J$14:$J$33,卡牌属性!P320),INDEX(新属性投放!$J$41:$J$60,卡牌属性!P320))*INDEX($G$5:$G$42,L320)/SQRT(INDEX($I$5:$I$42,L320)),2)</f>
        <v>3399.23</v>
      </c>
      <c r="S320" s="31" t="s">
        <v>190</v>
      </c>
      <c r="T320" s="16">
        <f>ROUND(IF(O320=1,INDEX(新属性投放!$K$14:$K$33,卡牌属性!P320),INDEX(新属性投放!$K$41:$K$60,卡牌属性!P320))*INDEX($G$5:$G$42,L320),2)</f>
        <v>1685.24</v>
      </c>
      <c r="U320" s="31" t="s">
        <v>191</v>
      </c>
      <c r="V320" s="16">
        <f>ROUND(IF(O320=1,INDEX(新属性投放!$L$14:$L$33,卡牌属性!P320),INDEX(新属性投放!$L$41:$L$60,卡牌属性!P320))*INDEX($G$5:$G$42,L320)*SQRT(INDEX($I$5:$I$42,L320)),2)</f>
        <v>10243.68</v>
      </c>
      <c r="W320" s="31" t="s">
        <v>189</v>
      </c>
      <c r="X320" s="16">
        <f>ROUND(IF(O320=1,INDEX(新属性投放!$D$14:$D$33,卡牌属性!P320),INDEX(新属性投放!$D$41:$D$60,卡牌属性!P320))*INDEX($G$5:$G$42,L320)/SQRT(INDEX($I$5:$I$42,L320)),2)</f>
        <v>84.99</v>
      </c>
      <c r="Y320" s="31" t="s">
        <v>190</v>
      </c>
      <c r="Z320" s="16">
        <f>ROUND(IF(O320=1,INDEX(新属性投放!$E$14:$E$33,卡牌属性!P320),INDEX(新属性投放!$E$41:$E$60,卡牌属性!P320))*INDEX($G$5:$G$42,L320),2)</f>
        <v>42.49</v>
      </c>
      <c r="AA320" s="31" t="s">
        <v>191</v>
      </c>
      <c r="AB320" s="16">
        <f>ROUND(IF(O320=1,INDEX(新属性投放!$F$14:$F$33,卡牌属性!P320),INDEX(新属性投放!$F$41:$F$60,卡牌属性!P320))*INDEX($G$5:$G$42,L320)*SQRT(INDEX($I$5:$I$42,L320)),2)</f>
        <v>254.96</v>
      </c>
      <c r="AD320" s="16">
        <f t="shared" si="108"/>
        <v>849</v>
      </c>
      <c r="AE320" s="16">
        <f t="shared" si="109"/>
        <v>424</v>
      </c>
      <c r="AF320" s="16">
        <f t="shared" si="110"/>
        <v>2549</v>
      </c>
      <c r="AH320" s="16">
        <f t="shared" si="123"/>
        <v>11141</v>
      </c>
      <c r="AI320" s="16">
        <f t="shared" si="124"/>
        <v>5563</v>
      </c>
      <c r="AJ320" s="16">
        <f t="shared" si="125"/>
        <v>33438</v>
      </c>
    </row>
    <row r="321" spans="11:36" ht="16.5" x14ac:dyDescent="0.2">
      <c r="K321" s="15">
        <v>318</v>
      </c>
      <c r="L321" s="15">
        <f t="shared" si="104"/>
        <v>16</v>
      </c>
      <c r="M321" s="16">
        <f t="shared" si="105"/>
        <v>1101041</v>
      </c>
      <c r="N321" s="31" t="s">
        <v>686</v>
      </c>
      <c r="O321" s="16">
        <f t="shared" si="106"/>
        <v>1</v>
      </c>
      <c r="P321" s="16">
        <f t="shared" si="107"/>
        <v>18</v>
      </c>
      <c r="Q321" s="16" t="s">
        <v>51</v>
      </c>
      <c r="R321" s="16">
        <f>ROUND(IF(O321=1,INDEX(新属性投放!$J$14:$J$33,卡牌属性!P321),INDEX(新属性投放!$J$41:$J$60,卡牌属性!P321))*INDEX($G$5:$G$42,L321)/SQRT(INDEX($I$5:$I$42,L321)),2)</f>
        <v>3929.95</v>
      </c>
      <c r="S321" s="31" t="s">
        <v>190</v>
      </c>
      <c r="T321" s="16">
        <f>ROUND(IF(O321=1,INDEX(新属性投放!$K$14:$K$33,卡牌属性!P321),INDEX(新属性投放!$K$41:$K$60,卡牌属性!P321))*INDEX($G$5:$G$42,L321),2)</f>
        <v>1950.6</v>
      </c>
      <c r="U321" s="31" t="s">
        <v>191</v>
      </c>
      <c r="V321" s="16">
        <f>ROUND(IF(O321=1,INDEX(新属性投放!$L$14:$L$33,卡牌属性!P321),INDEX(新属性投放!$L$41:$L$60,卡牌属性!P321))*INDEX($G$5:$G$42,L321)*SQRT(INDEX($I$5:$I$42,L321)),2)</f>
        <v>11835.86</v>
      </c>
      <c r="W321" s="31" t="s">
        <v>189</v>
      </c>
      <c r="X321" s="16">
        <f>ROUND(IF(O321=1,INDEX(新属性投放!$D$14:$D$33,卡牌属性!P321),INDEX(新属性投放!$D$41:$D$60,卡牌属性!P321))*INDEX($G$5:$G$42,L321)/SQRT(INDEX($I$5:$I$42,L321)),2)</f>
        <v>98.24</v>
      </c>
      <c r="Y321" s="31" t="s">
        <v>190</v>
      </c>
      <c r="Z321" s="16">
        <f>ROUND(IF(O321=1,INDEX(新属性投放!$E$14:$E$33,卡牌属性!P321),INDEX(新属性投放!$E$41:$E$60,卡牌属性!P321))*INDEX($G$5:$G$42,L321),2)</f>
        <v>49.12</v>
      </c>
      <c r="AA321" s="31" t="s">
        <v>191</v>
      </c>
      <c r="AB321" s="16">
        <f>ROUND(IF(O321=1,INDEX(新属性投放!$F$14:$F$33,卡牌属性!P321),INDEX(新属性投放!$F$41:$F$60,卡牌属性!P321))*INDEX($G$5:$G$42,L321)*SQRT(INDEX($I$5:$I$42,L321)),2)</f>
        <v>294.73</v>
      </c>
      <c r="AD321" s="16">
        <f t="shared" si="108"/>
        <v>982</v>
      </c>
      <c r="AE321" s="16">
        <f t="shared" si="109"/>
        <v>491</v>
      </c>
      <c r="AF321" s="16">
        <f t="shared" si="110"/>
        <v>2947</v>
      </c>
      <c r="AH321" s="16">
        <f t="shared" si="123"/>
        <v>12123</v>
      </c>
      <c r="AI321" s="16">
        <f t="shared" si="124"/>
        <v>6054</v>
      </c>
      <c r="AJ321" s="16">
        <f t="shared" si="125"/>
        <v>36385</v>
      </c>
    </row>
    <row r="322" spans="11:36" ht="16.5" x14ac:dyDescent="0.2">
      <c r="K322" s="15">
        <v>319</v>
      </c>
      <c r="L322" s="15">
        <f t="shared" si="104"/>
        <v>16</v>
      </c>
      <c r="M322" s="16">
        <f t="shared" si="105"/>
        <v>1101041</v>
      </c>
      <c r="N322" s="31" t="s">
        <v>686</v>
      </c>
      <c r="O322" s="16">
        <f t="shared" si="106"/>
        <v>1</v>
      </c>
      <c r="P322" s="16">
        <f t="shared" si="107"/>
        <v>19</v>
      </c>
      <c r="Q322" s="16" t="s">
        <v>51</v>
      </c>
      <c r="R322" s="16">
        <f>ROUND(IF(O322=1,INDEX(新属性投放!$J$14:$J$33,卡牌属性!P322),INDEX(新属性投放!$J$41:$J$60,卡牌属性!P322))*INDEX($G$5:$G$42,L322)/SQRT(INDEX($I$5:$I$42,L322)),2)</f>
        <v>4544.2299999999996</v>
      </c>
      <c r="S322" s="31" t="s">
        <v>190</v>
      </c>
      <c r="T322" s="16">
        <f>ROUND(IF(O322=1,INDEX(新属性投放!$K$14:$K$33,卡牌属性!P322),INDEX(新属性投放!$K$41:$K$60,卡牌属性!P322))*INDEX($G$5:$G$42,L322),2)</f>
        <v>2257.16</v>
      </c>
      <c r="U322" s="31" t="s">
        <v>191</v>
      </c>
      <c r="V322" s="16">
        <f>ROUND(IF(O322=1,INDEX(新属性投放!$L$14:$L$33,卡牌属性!P322),INDEX(新属性投放!$L$41:$L$60,卡牌属性!P322))*INDEX($G$5:$G$42,L322)*SQRT(INDEX($I$5:$I$42,L322)),2)</f>
        <v>13678.68</v>
      </c>
      <c r="W322" s="31" t="s">
        <v>189</v>
      </c>
      <c r="X322" s="16">
        <f>ROUND(IF(O322=1,INDEX(新属性投放!$D$14:$D$33,卡牌属性!P322),INDEX(新属性投放!$D$41:$D$60,卡牌属性!P322))*INDEX($G$5:$G$42,L322)/SQRT(INDEX($I$5:$I$42,L322)),2)</f>
        <v>113.61</v>
      </c>
      <c r="Y322" s="31" t="s">
        <v>190</v>
      </c>
      <c r="Z322" s="16">
        <f>ROUND(IF(O322=1,INDEX(新属性投放!$E$14:$E$33,卡牌属性!P322),INDEX(新属性投放!$E$41:$E$60,卡牌属性!P322))*INDEX($G$5:$G$42,L322),2)</f>
        <v>56.8</v>
      </c>
      <c r="AA322" s="31" t="s">
        <v>191</v>
      </c>
      <c r="AB322" s="16">
        <f>ROUND(IF(O322=1,INDEX(新属性投放!$F$14:$F$33,卡牌属性!P322),INDEX(新属性投放!$F$41:$F$60,卡牌属性!P322))*INDEX($G$5:$G$42,L322)*SQRT(INDEX($I$5:$I$42,L322)),2)</f>
        <v>340.83</v>
      </c>
      <c r="AD322" s="16">
        <f t="shared" si="108"/>
        <v>1136</v>
      </c>
      <c r="AE322" s="16">
        <f t="shared" si="109"/>
        <v>568</v>
      </c>
      <c r="AF322" s="16">
        <f t="shared" si="110"/>
        <v>3408</v>
      </c>
      <c r="AH322" s="16">
        <f t="shared" si="123"/>
        <v>13259</v>
      </c>
      <c r="AI322" s="16">
        <f t="shared" si="124"/>
        <v>6622</v>
      </c>
      <c r="AJ322" s="16">
        <f t="shared" si="125"/>
        <v>39793</v>
      </c>
    </row>
    <row r="323" spans="11:36" ht="16.5" x14ac:dyDescent="0.2">
      <c r="K323" s="15">
        <v>320</v>
      </c>
      <c r="L323" s="15">
        <f t="shared" si="104"/>
        <v>16</v>
      </c>
      <c r="M323" s="16">
        <f t="shared" si="105"/>
        <v>1101041</v>
      </c>
      <c r="N323" s="31" t="s">
        <v>686</v>
      </c>
      <c r="O323" s="16">
        <f t="shared" si="106"/>
        <v>1</v>
      </c>
      <c r="P323" s="16">
        <f t="shared" si="107"/>
        <v>20</v>
      </c>
      <c r="Q323" s="16" t="s">
        <v>51</v>
      </c>
      <c r="R323" s="16">
        <f>ROUND(IF(O323=1,INDEX(新属性投放!$J$14:$J$33,卡牌属性!P323),INDEX(新属性投放!$J$41:$J$60,卡牌属性!P323))*INDEX($G$5:$G$42,L323)/SQRT(INDEX($I$5:$I$42,L323)),2)</f>
        <v>5253.72</v>
      </c>
      <c r="S323" s="31" t="s">
        <v>190</v>
      </c>
      <c r="T323" s="16">
        <f>ROUND(IF(O323=1,INDEX(新属性投放!$K$14:$K$33,卡牌属性!P323),INDEX(新属性投放!$K$41:$K$60,卡牌属性!P323))*INDEX($G$5:$G$42,L323),2)</f>
        <v>2612.48</v>
      </c>
      <c r="U323" s="31" t="s">
        <v>191</v>
      </c>
      <c r="V323" s="16">
        <f>ROUND(IF(O323=1,INDEX(新属性投放!$L$14:$L$33,卡牌属性!P323),INDEX(新属性投放!$L$41:$L$60,卡牌属性!P323))*INDEX($G$5:$G$42,L323)*SQRT(INDEX($I$5:$I$42,L323)),2)</f>
        <v>15807.15</v>
      </c>
      <c r="W323" s="31" t="s">
        <v>189</v>
      </c>
      <c r="X323" s="16">
        <f>ROUND(IF(O323=1,INDEX(新属性投放!$D$14:$D$33,卡牌属性!P323),INDEX(新属性投放!$D$41:$D$60,卡牌属性!P323))*INDEX($G$5:$G$42,L323)/SQRT(INDEX($I$5:$I$42,L323)),2)</f>
        <v>131.34</v>
      </c>
      <c r="Y323" s="31" t="s">
        <v>190</v>
      </c>
      <c r="Z323" s="16">
        <f>ROUND(IF(O323=1,INDEX(新属性投放!$E$14:$E$33,卡牌属性!P323),INDEX(新属性投放!$E$41:$E$60,卡牌属性!P323))*INDEX($G$5:$G$42,L323),2)</f>
        <v>65.67</v>
      </c>
      <c r="AA323" s="31" t="s">
        <v>191</v>
      </c>
      <c r="AB323" s="16">
        <f>ROUND(IF(O323=1,INDEX(新属性投放!$F$14:$F$33,卡牌属性!P323),INDEX(新属性投放!$F$41:$F$60,卡牌属性!P323))*INDEX($G$5:$G$42,L323)*SQRT(INDEX($I$5:$I$42,L323)),2)</f>
        <v>394.02</v>
      </c>
      <c r="AD323" s="16">
        <f t="shared" si="108"/>
        <v>1313</v>
      </c>
      <c r="AE323" s="16">
        <f t="shared" si="109"/>
        <v>656</v>
      </c>
      <c r="AF323" s="16">
        <f t="shared" si="110"/>
        <v>3940</v>
      </c>
      <c r="AH323" s="16">
        <f t="shared" si="123"/>
        <v>14572</v>
      </c>
      <c r="AI323" s="16">
        <f t="shared" si="124"/>
        <v>7278</v>
      </c>
      <c r="AJ323" s="16">
        <f t="shared" si="125"/>
        <v>43733</v>
      </c>
    </row>
    <row r="324" spans="11:36" ht="16.5" x14ac:dyDescent="0.2">
      <c r="K324" s="15">
        <v>321</v>
      </c>
      <c r="L324" s="15">
        <f t="shared" si="104"/>
        <v>17</v>
      </c>
      <c r="M324" s="16">
        <f t="shared" si="105"/>
        <v>1102001</v>
      </c>
      <c r="N324" s="31" t="s">
        <v>686</v>
      </c>
      <c r="O324" s="16">
        <f t="shared" si="106"/>
        <v>2</v>
      </c>
      <c r="P324" s="16">
        <f t="shared" si="107"/>
        <v>1</v>
      </c>
      <c r="Q324" s="16" t="s">
        <v>51</v>
      </c>
      <c r="R324" s="16">
        <f>ROUND(IF(O324=1,INDEX(新属性投放!$J$14:$J$33,卡牌属性!P324),INDEX(新属性投放!$J$41:$J$60,卡牌属性!P324))*INDEX($G$5:$G$42,L324)/SQRT(INDEX($I$5:$I$42,L324)),2)</f>
        <v>105</v>
      </c>
      <c r="S324" s="31" t="s">
        <v>190</v>
      </c>
      <c r="T324" s="16">
        <f>ROUND(IF(O324=1,INDEX(新属性投放!$K$14:$K$33,卡牌属性!P324),INDEX(新属性投放!$K$41:$K$60,卡牌属性!P324))*INDEX($G$5:$G$42,L324),2)</f>
        <v>30</v>
      </c>
      <c r="U324" s="31" t="s">
        <v>191</v>
      </c>
      <c r="V324" s="16">
        <f>ROUND(IF(O324=1,INDEX(新属性投放!$L$14:$L$33,卡牌属性!P324),INDEX(新属性投放!$L$41:$L$60,卡牌属性!P324))*INDEX($G$5:$G$42,L324)*SQRT(INDEX($I$5:$I$42,L324)),2)</f>
        <v>225</v>
      </c>
      <c r="W324" s="31" t="s">
        <v>189</v>
      </c>
      <c r="X324" s="16">
        <f>ROUND(IF(O324=1,INDEX(新属性投放!$D$14:$D$33,卡牌属性!P324),INDEX(新属性投放!$D$41:$D$60,卡牌属性!P324))*INDEX($G$5:$G$42,L324)/SQRT(INDEX($I$5:$I$42,L324)),2)</f>
        <v>3.75</v>
      </c>
      <c r="Y324" s="31" t="s">
        <v>190</v>
      </c>
      <c r="Z324" s="16">
        <f>ROUND(IF(O324=1,INDEX(新属性投放!$E$14:$E$33,卡牌属性!P324),INDEX(新属性投放!$E$41:$E$60,卡牌属性!P324))*INDEX($G$5:$G$42,L324),2)</f>
        <v>1.88</v>
      </c>
      <c r="AA324" s="31" t="s">
        <v>191</v>
      </c>
      <c r="AB324" s="16">
        <f>ROUND(IF(O324=1,INDEX(新属性投放!$F$14:$F$33,卡牌属性!P324),INDEX(新属性投放!$F$41:$F$60,卡牌属性!P324))*INDEX($G$5:$G$42,L324)*SQRT(INDEX($I$5:$I$42,L324)),2)</f>
        <v>16.5</v>
      </c>
      <c r="AD324" s="16">
        <f t="shared" si="108"/>
        <v>37</v>
      </c>
      <c r="AE324" s="16">
        <f t="shared" si="109"/>
        <v>18</v>
      </c>
      <c r="AF324" s="16">
        <f t="shared" si="110"/>
        <v>165</v>
      </c>
      <c r="AH324" s="16">
        <f t="shared" si="123"/>
        <v>14609</v>
      </c>
      <c r="AI324" s="16">
        <f t="shared" si="124"/>
        <v>7296</v>
      </c>
      <c r="AJ324" s="16">
        <f t="shared" si="125"/>
        <v>43898</v>
      </c>
    </row>
    <row r="325" spans="11:36" ht="16.5" x14ac:dyDescent="0.2">
      <c r="K325" s="15">
        <v>322</v>
      </c>
      <c r="L325" s="15">
        <f t="shared" ref="L325:L388" si="126">MATCH(K325-1,$F$4:$F$41,1)</f>
        <v>17</v>
      </c>
      <c r="M325" s="16">
        <f t="shared" ref="M325:M388" si="127">INDEX($A$4:$A$42,L325+1)</f>
        <v>1102001</v>
      </c>
      <c r="N325" s="31" t="s">
        <v>686</v>
      </c>
      <c r="O325" s="16">
        <f t="shared" ref="O325:O388" si="128">INDEX($C$4:$C$42,L325+1)</f>
        <v>2</v>
      </c>
      <c r="P325" s="16">
        <f t="shared" ref="P325:P388" si="129">K325-INDEX($F$4:$F$42,L325)</f>
        <v>2</v>
      </c>
      <c r="Q325" s="16" t="s">
        <v>51</v>
      </c>
      <c r="R325" s="16">
        <f>ROUND(IF(O325=1,INDEX(新属性投放!$J$14:$J$33,卡牌属性!P325),INDEX(新属性投放!$J$41:$J$60,卡牌属性!P325))*INDEX($G$5:$G$42,L325)/SQRT(INDEX($I$5:$I$42,L325)),2)</f>
        <v>171</v>
      </c>
      <c r="S325" s="31" t="s">
        <v>190</v>
      </c>
      <c r="T325" s="16">
        <f>ROUND(IF(O325=1,INDEX(新属性投放!$K$14:$K$33,卡牌属性!P325),INDEX(新属性投放!$K$41:$K$60,卡牌属性!P325))*INDEX($G$5:$G$42,L325),2)</f>
        <v>56.25</v>
      </c>
      <c r="U325" s="31" t="s">
        <v>191</v>
      </c>
      <c r="V325" s="16">
        <f>ROUND(IF(O325=1,INDEX(新属性投放!$L$14:$L$33,卡牌属性!P325),INDEX(新属性投放!$L$41:$L$60,卡牌属性!P325))*INDEX($G$5:$G$42,L325)*SQRT(INDEX($I$5:$I$42,L325)),2)</f>
        <v>577.5</v>
      </c>
      <c r="W325" s="31" t="s">
        <v>189</v>
      </c>
      <c r="X325" s="16">
        <f>ROUND(IF(O325=1,INDEX(新属性投放!$D$14:$D$33,卡牌属性!P325),INDEX(新属性投放!$D$41:$D$60,卡牌属性!P325))*INDEX($G$5:$G$42,L325)/SQRT(INDEX($I$5:$I$42,L325)),2)</f>
        <v>6</v>
      </c>
      <c r="Y325" s="31" t="s">
        <v>190</v>
      </c>
      <c r="Z325" s="16">
        <f>ROUND(IF(O325=1,INDEX(新属性投放!$E$14:$E$33,卡牌属性!P325),INDEX(新属性投放!$E$41:$E$60,卡牌属性!P325))*INDEX($G$5:$G$42,L325),2)</f>
        <v>3</v>
      </c>
      <c r="AA325" s="31" t="s">
        <v>191</v>
      </c>
      <c r="AB325" s="16">
        <f>ROUND(IF(O325=1,INDEX(新属性投放!$F$14:$F$33,卡牌属性!P325),INDEX(新属性投放!$F$41:$F$60,卡牌属性!P325))*INDEX($G$5:$G$42,L325)*SQRT(INDEX($I$5:$I$42,L325)),2)</f>
        <v>27</v>
      </c>
      <c r="AD325" s="16">
        <f t="shared" ref="AD325:AD388" si="130">INT(X325*AD$2*10)</f>
        <v>60</v>
      </c>
      <c r="AE325" s="16">
        <f t="shared" ref="AE325:AE388" si="131">INT(Z325*AD$2*10)</f>
        <v>30</v>
      </c>
      <c r="AF325" s="16">
        <f t="shared" ref="AF325:AF388" si="132">INT(AB325*AD$2*10)</f>
        <v>270</v>
      </c>
      <c r="AH325" s="16">
        <f t="shared" si="123"/>
        <v>14669</v>
      </c>
      <c r="AI325" s="16">
        <f t="shared" si="124"/>
        <v>7326</v>
      </c>
      <c r="AJ325" s="16">
        <f t="shared" si="125"/>
        <v>44168</v>
      </c>
    </row>
    <row r="326" spans="11:36" ht="16.5" x14ac:dyDescent="0.2">
      <c r="K326" s="15">
        <v>323</v>
      </c>
      <c r="L326" s="15">
        <f t="shared" si="126"/>
        <v>17</v>
      </c>
      <c r="M326" s="16">
        <f t="shared" si="127"/>
        <v>1102001</v>
      </c>
      <c r="N326" s="31" t="s">
        <v>686</v>
      </c>
      <c r="O326" s="16">
        <f t="shared" si="128"/>
        <v>2</v>
      </c>
      <c r="P326" s="16">
        <f t="shared" si="129"/>
        <v>3</v>
      </c>
      <c r="Q326" s="16" t="s">
        <v>51</v>
      </c>
      <c r="R326" s="16">
        <f>ROUND(IF(O326=1,INDEX(新属性投放!$J$14:$J$33,卡牌属性!P326),INDEX(新属性投放!$J$41:$J$60,卡牌属性!P326))*INDEX($G$5:$G$42,L326)/SQRT(INDEX($I$5:$I$42,L326)),2)</f>
        <v>295.5</v>
      </c>
      <c r="S326" s="31" t="s">
        <v>190</v>
      </c>
      <c r="T326" s="16">
        <f>ROUND(IF(O326=1,INDEX(新属性投放!$K$14:$K$33,卡牌属性!P326),INDEX(新属性投放!$K$41:$K$60,卡牌属性!P326))*INDEX($G$5:$G$42,L326),2)</f>
        <v>117.75</v>
      </c>
      <c r="U326" s="31" t="s">
        <v>191</v>
      </c>
      <c r="V326" s="16">
        <f>ROUND(IF(O326=1,INDEX(新属性投放!$L$14:$L$33,卡牌属性!P326),INDEX(新属性投放!$L$41:$L$60,卡牌属性!P326))*INDEX($G$5:$G$42,L326)*SQRT(INDEX($I$5:$I$42,L326)),2)</f>
        <v>1293</v>
      </c>
      <c r="W326" s="31" t="s">
        <v>189</v>
      </c>
      <c r="X326" s="16">
        <f>ROUND(IF(O326=1,INDEX(新属性投放!$D$14:$D$33,卡牌属性!P326),INDEX(新属性投放!$D$41:$D$60,卡牌属性!P326))*INDEX($G$5:$G$42,L326)/SQRT(INDEX($I$5:$I$42,L326)),2)</f>
        <v>9.0500000000000007</v>
      </c>
      <c r="Y326" s="31" t="s">
        <v>190</v>
      </c>
      <c r="Z326" s="16">
        <f>ROUND(IF(O326=1,INDEX(新属性投放!$E$14:$E$33,卡牌属性!P326),INDEX(新属性投放!$E$41:$E$60,卡牌属性!P326))*INDEX($G$5:$G$42,L326),2)</f>
        <v>4.5199999999999996</v>
      </c>
      <c r="AA326" s="31" t="s">
        <v>191</v>
      </c>
      <c r="AB326" s="16">
        <f>ROUND(IF(O326=1,INDEX(新属性投放!$F$14:$F$33,卡牌属性!P326),INDEX(新属性投放!$F$41:$F$60,卡牌属性!P326))*INDEX($G$5:$G$42,L326)*SQRT(INDEX($I$5:$I$42,L326)),2)</f>
        <v>40.5</v>
      </c>
      <c r="AD326" s="16">
        <f t="shared" si="130"/>
        <v>90</v>
      </c>
      <c r="AE326" s="16">
        <f t="shared" si="131"/>
        <v>45</v>
      </c>
      <c r="AF326" s="16">
        <f t="shared" si="132"/>
        <v>405</v>
      </c>
      <c r="AH326" s="16">
        <f t="shared" si="123"/>
        <v>14759</v>
      </c>
      <c r="AI326" s="16">
        <f t="shared" si="124"/>
        <v>7371</v>
      </c>
      <c r="AJ326" s="16">
        <f t="shared" si="125"/>
        <v>44573</v>
      </c>
    </row>
    <row r="327" spans="11:36" ht="16.5" x14ac:dyDescent="0.2">
      <c r="K327" s="15">
        <v>324</v>
      </c>
      <c r="L327" s="15">
        <f t="shared" si="126"/>
        <v>17</v>
      </c>
      <c r="M327" s="16">
        <f t="shared" si="127"/>
        <v>1102001</v>
      </c>
      <c r="N327" s="31" t="s">
        <v>686</v>
      </c>
      <c r="O327" s="16">
        <f t="shared" si="128"/>
        <v>2</v>
      </c>
      <c r="P327" s="16">
        <f t="shared" si="129"/>
        <v>4</v>
      </c>
      <c r="Q327" s="16" t="s">
        <v>51</v>
      </c>
      <c r="R327" s="16">
        <f>ROUND(IF(O327=1,INDEX(新属性投放!$J$14:$J$33,卡牌属性!P327),INDEX(新属性投放!$J$41:$J$60,卡牌属性!P327))*INDEX($G$5:$G$42,L327)/SQRT(INDEX($I$5:$I$42,L327)),2)</f>
        <v>415.95</v>
      </c>
      <c r="S327" s="31" t="s">
        <v>190</v>
      </c>
      <c r="T327" s="16">
        <f>ROUND(IF(O327=1,INDEX(新属性投放!$K$14:$K$33,卡牌属性!P327),INDEX(新属性投放!$K$41:$K$60,卡牌属性!P327))*INDEX($G$5:$G$42,L327),2)</f>
        <v>177.98</v>
      </c>
      <c r="U327" s="31" t="s">
        <v>191</v>
      </c>
      <c r="V327" s="16">
        <f>ROUND(IF(O327=1,INDEX(新属性投放!$L$14:$L$33,卡牌属性!P327),INDEX(新属性投放!$L$41:$L$60,卡牌属性!P327))*INDEX($G$5:$G$42,L327)*SQRT(INDEX($I$5:$I$42,L327)),2)</f>
        <v>1968</v>
      </c>
      <c r="W327" s="31" t="s">
        <v>189</v>
      </c>
      <c r="X327" s="16">
        <f>ROUND(IF(O327=1,INDEX(新属性投放!$D$14:$D$33,卡牌属性!P327),INDEX(新属性投放!$D$41:$D$60,卡牌属性!P327))*INDEX($G$5:$G$42,L327)/SQRT(INDEX($I$5:$I$42,L327)),2)</f>
        <v>12</v>
      </c>
      <c r="Y327" s="31" t="s">
        <v>190</v>
      </c>
      <c r="Z327" s="16">
        <f>ROUND(IF(O327=1,INDEX(新属性投放!$E$14:$E$33,卡牌属性!P327),INDEX(新属性投放!$E$41:$E$60,卡牌属性!P327))*INDEX($G$5:$G$42,L327),2)</f>
        <v>6</v>
      </c>
      <c r="AA327" s="31" t="s">
        <v>191</v>
      </c>
      <c r="AB327" s="16">
        <f>ROUND(IF(O327=1,INDEX(新属性投放!$F$14:$F$33,卡牌属性!P327),INDEX(新属性投放!$F$41:$F$60,卡牌属性!P327))*INDEX($G$5:$G$42,L327)*SQRT(INDEX($I$5:$I$42,L327)),2)</f>
        <v>54</v>
      </c>
      <c r="AD327" s="16">
        <f t="shared" si="130"/>
        <v>120</v>
      </c>
      <c r="AE327" s="16">
        <f t="shared" si="131"/>
        <v>60</v>
      </c>
      <c r="AF327" s="16">
        <f t="shared" si="132"/>
        <v>540</v>
      </c>
      <c r="AH327" s="16">
        <f t="shared" si="123"/>
        <v>14879</v>
      </c>
      <c r="AI327" s="16">
        <f t="shared" si="124"/>
        <v>7431</v>
      </c>
      <c r="AJ327" s="16">
        <f t="shared" si="125"/>
        <v>45113</v>
      </c>
    </row>
    <row r="328" spans="11:36" ht="16.5" x14ac:dyDescent="0.2">
      <c r="K328" s="15">
        <v>325</v>
      </c>
      <c r="L328" s="15">
        <f t="shared" si="126"/>
        <v>17</v>
      </c>
      <c r="M328" s="16">
        <f t="shared" si="127"/>
        <v>1102001</v>
      </c>
      <c r="N328" s="31" t="s">
        <v>686</v>
      </c>
      <c r="O328" s="16">
        <f t="shared" si="128"/>
        <v>2</v>
      </c>
      <c r="P328" s="16">
        <f t="shared" si="129"/>
        <v>5</v>
      </c>
      <c r="Q328" s="16" t="s">
        <v>51</v>
      </c>
      <c r="R328" s="16">
        <f>ROUND(IF(O328=1,INDEX(新属性投放!$J$14:$J$33,卡牌属性!P328),INDEX(新属性投放!$J$41:$J$60,卡牌属性!P328))*INDEX($G$5:$G$42,L328)/SQRT(INDEX($I$5:$I$42,L328)),2)</f>
        <v>573.45000000000005</v>
      </c>
      <c r="S328" s="31" t="s">
        <v>190</v>
      </c>
      <c r="T328" s="16">
        <f>ROUND(IF(O328=1,INDEX(新属性投放!$K$14:$K$33,卡牌属性!P328),INDEX(新属性投放!$K$41:$K$60,卡牌属性!P328))*INDEX($G$5:$G$42,L328),2)</f>
        <v>257.48</v>
      </c>
      <c r="U328" s="31" t="s">
        <v>191</v>
      </c>
      <c r="V328" s="16">
        <f>ROUND(IF(O328=1,INDEX(新属性投放!$L$14:$L$33,卡牌属性!P328),INDEX(新属性投放!$L$41:$L$60,卡牌属性!P328))*INDEX($G$5:$G$42,L328)*SQRT(INDEX($I$5:$I$42,L328)),2)</f>
        <v>2845.5</v>
      </c>
      <c r="W328" s="31" t="s">
        <v>189</v>
      </c>
      <c r="X328" s="16">
        <f>ROUND(IF(O328=1,INDEX(新属性投放!$D$14:$D$33,卡牌属性!P328),INDEX(新属性投放!$D$41:$D$60,卡牌属性!P328))*INDEX($G$5:$G$42,L328)/SQRT(INDEX($I$5:$I$42,L328)),2)</f>
        <v>15.03</v>
      </c>
      <c r="Y328" s="31" t="s">
        <v>190</v>
      </c>
      <c r="Z328" s="16">
        <f>ROUND(IF(O328=1,INDEX(新属性投放!$E$14:$E$33,卡牌属性!P328),INDEX(新属性投放!$E$41:$E$60,卡牌属性!P328))*INDEX($G$5:$G$42,L328),2)</f>
        <v>7.52</v>
      </c>
      <c r="AA328" s="31" t="s">
        <v>191</v>
      </c>
      <c r="AB328" s="16">
        <f>ROUND(IF(O328=1,INDEX(新属性投放!$F$14:$F$33,卡牌属性!P328),INDEX(新属性投放!$F$41:$F$60,卡牌属性!P328))*INDEX($G$5:$G$42,L328)*SQRT(INDEX($I$5:$I$42,L328)),2)</f>
        <v>67.5</v>
      </c>
      <c r="AD328" s="16">
        <f t="shared" si="130"/>
        <v>150</v>
      </c>
      <c r="AE328" s="16">
        <f t="shared" si="131"/>
        <v>75</v>
      </c>
      <c r="AF328" s="16">
        <f t="shared" si="132"/>
        <v>675</v>
      </c>
      <c r="AH328" s="16">
        <f t="shared" si="123"/>
        <v>15029</v>
      </c>
      <c r="AI328" s="16">
        <f t="shared" si="124"/>
        <v>7506</v>
      </c>
      <c r="AJ328" s="16">
        <f t="shared" si="125"/>
        <v>45788</v>
      </c>
    </row>
    <row r="329" spans="11:36" ht="16.5" x14ac:dyDescent="0.2">
      <c r="K329" s="15">
        <v>326</v>
      </c>
      <c r="L329" s="15">
        <f t="shared" si="126"/>
        <v>17</v>
      </c>
      <c r="M329" s="16">
        <f t="shared" si="127"/>
        <v>1102001</v>
      </c>
      <c r="N329" s="31" t="s">
        <v>686</v>
      </c>
      <c r="O329" s="16">
        <f t="shared" si="128"/>
        <v>2</v>
      </c>
      <c r="P329" s="16">
        <f t="shared" si="129"/>
        <v>6</v>
      </c>
      <c r="Q329" s="16" t="s">
        <v>51</v>
      </c>
      <c r="R329" s="16">
        <f>ROUND(IF(O329=1,INDEX(新属性投放!$J$14:$J$33,卡牌属性!P329),INDEX(新属性投放!$J$41:$J$60,卡牌属性!P329))*INDEX($G$5:$G$42,L329)/SQRT(INDEX($I$5:$I$42,L329)),2)</f>
        <v>770.25</v>
      </c>
      <c r="S329" s="31" t="s">
        <v>190</v>
      </c>
      <c r="T329" s="16">
        <f>ROUND(IF(O329=1,INDEX(新属性投放!$K$14:$K$33,卡牌属性!P329),INDEX(新属性投放!$K$41:$K$60,卡牌属性!P329))*INDEX($G$5:$G$42,L329),2)</f>
        <v>356.63</v>
      </c>
      <c r="U329" s="31" t="s">
        <v>191</v>
      </c>
      <c r="V329" s="16">
        <f>ROUND(IF(O329=1,INDEX(新属性投放!$L$14:$L$33,卡牌属性!P329),INDEX(新属性投放!$L$41:$L$60,卡牌属性!P329))*INDEX($G$5:$G$42,L329)*SQRT(INDEX($I$5:$I$42,L329)),2)</f>
        <v>3939</v>
      </c>
      <c r="W329" s="31" t="s">
        <v>189</v>
      </c>
      <c r="X329" s="16">
        <f>ROUND(IF(O329=1,INDEX(新属性投放!$D$14:$D$33,卡牌属性!P329),INDEX(新属性投放!$D$41:$D$60,卡牌属性!P329))*INDEX($G$5:$G$42,L329)/SQRT(INDEX($I$5:$I$42,L329)),2)</f>
        <v>18.8</v>
      </c>
      <c r="Y329" s="31" t="s">
        <v>190</v>
      </c>
      <c r="Z329" s="16">
        <f>ROUND(IF(O329=1,INDEX(新属性投放!$E$14:$E$33,卡牌属性!P329),INDEX(新属性投放!$E$41:$E$60,卡牌属性!P329))*INDEX($G$5:$G$42,L329),2)</f>
        <v>9.4</v>
      </c>
      <c r="AA329" s="31" t="s">
        <v>191</v>
      </c>
      <c r="AB329" s="16">
        <f>ROUND(IF(O329=1,INDEX(新属性投放!$F$14:$F$33,卡牌属性!P329),INDEX(新属性投放!$F$41:$F$60,卡牌属性!P329))*INDEX($G$5:$G$42,L329)*SQRT(INDEX($I$5:$I$42,L329)),2)</f>
        <v>84</v>
      </c>
      <c r="AD329" s="16">
        <f t="shared" si="130"/>
        <v>188</v>
      </c>
      <c r="AE329" s="16">
        <f t="shared" si="131"/>
        <v>94</v>
      </c>
      <c r="AF329" s="16">
        <f t="shared" si="132"/>
        <v>840</v>
      </c>
      <c r="AH329" s="16">
        <f t="shared" si="123"/>
        <v>15217</v>
      </c>
      <c r="AI329" s="16">
        <f t="shared" si="124"/>
        <v>7600</v>
      </c>
      <c r="AJ329" s="16">
        <f t="shared" si="125"/>
        <v>46628</v>
      </c>
    </row>
    <row r="330" spans="11:36" ht="16.5" x14ac:dyDescent="0.2">
      <c r="K330" s="15">
        <v>327</v>
      </c>
      <c r="L330" s="15">
        <f t="shared" si="126"/>
        <v>17</v>
      </c>
      <c r="M330" s="16">
        <f t="shared" si="127"/>
        <v>1102001</v>
      </c>
      <c r="N330" s="31" t="s">
        <v>686</v>
      </c>
      <c r="O330" s="16">
        <f t="shared" si="128"/>
        <v>2</v>
      </c>
      <c r="P330" s="16">
        <f t="shared" si="129"/>
        <v>7</v>
      </c>
      <c r="Q330" s="16" t="s">
        <v>51</v>
      </c>
      <c r="R330" s="16">
        <f>ROUND(IF(O330=1,INDEX(新属性投放!$J$14:$J$33,卡牌属性!P330),INDEX(新属性投放!$J$41:$J$60,卡牌属性!P330))*INDEX($G$5:$G$42,L330)/SQRT(INDEX($I$5:$I$42,L330)),2)</f>
        <v>1016.7</v>
      </c>
      <c r="S330" s="31" t="s">
        <v>190</v>
      </c>
      <c r="T330" s="16">
        <f>ROUND(IF(O330=1,INDEX(新属性投放!$K$14:$K$33,卡牌属性!P330),INDEX(新属性投放!$K$41:$K$60,卡牌属性!P330))*INDEX($G$5:$G$42,L330),2)</f>
        <v>480.6</v>
      </c>
      <c r="U330" s="31" t="s">
        <v>191</v>
      </c>
      <c r="V330" s="16">
        <f>ROUND(IF(O330=1,INDEX(新属性投放!$L$14:$L$33,卡牌属性!P330),INDEX(新属性投放!$L$41:$L$60,卡牌属性!P330))*INDEX($G$5:$G$42,L330)*SQRT(INDEX($I$5:$I$42,L330)),2)</f>
        <v>5305.5</v>
      </c>
      <c r="W330" s="31" t="s">
        <v>189</v>
      </c>
      <c r="X330" s="16">
        <f>ROUND(IF(O330=1,INDEX(新属性投放!$D$14:$D$33,卡牌属性!P330),INDEX(新属性投放!$D$41:$D$60,卡牌属性!P330))*INDEX($G$5:$G$42,L330)/SQRT(INDEX($I$5:$I$42,L330)),2)</f>
        <v>23.55</v>
      </c>
      <c r="Y330" s="31" t="s">
        <v>190</v>
      </c>
      <c r="Z330" s="16">
        <f>ROUND(IF(O330=1,INDEX(新属性投放!$E$14:$E$33,卡牌属性!P330),INDEX(新属性投放!$E$41:$E$60,卡牌属性!P330))*INDEX($G$5:$G$42,L330),2)</f>
        <v>11.78</v>
      </c>
      <c r="AA330" s="31" t="s">
        <v>191</v>
      </c>
      <c r="AB330" s="16">
        <f>ROUND(IF(O330=1,INDEX(新属性投放!$F$14:$F$33,卡牌属性!P330),INDEX(新属性投放!$F$41:$F$60,卡牌属性!P330))*INDEX($G$5:$G$42,L330)*SQRT(INDEX($I$5:$I$42,L330)),2)</f>
        <v>105</v>
      </c>
      <c r="AD330" s="16">
        <f t="shared" si="130"/>
        <v>235</v>
      </c>
      <c r="AE330" s="16">
        <f t="shared" si="131"/>
        <v>117</v>
      </c>
      <c r="AF330" s="16">
        <f t="shared" si="132"/>
        <v>1050</v>
      </c>
      <c r="AH330" s="16">
        <f t="shared" si="123"/>
        <v>15452</v>
      </c>
      <c r="AI330" s="16">
        <f t="shared" si="124"/>
        <v>7717</v>
      </c>
      <c r="AJ330" s="16">
        <f t="shared" si="125"/>
        <v>47678</v>
      </c>
    </row>
    <row r="331" spans="11:36" ht="16.5" x14ac:dyDescent="0.2">
      <c r="K331" s="15">
        <v>328</v>
      </c>
      <c r="L331" s="15">
        <f t="shared" si="126"/>
        <v>17</v>
      </c>
      <c r="M331" s="16">
        <f t="shared" si="127"/>
        <v>1102001</v>
      </c>
      <c r="N331" s="31" t="s">
        <v>686</v>
      </c>
      <c r="O331" s="16">
        <f t="shared" si="128"/>
        <v>2</v>
      </c>
      <c r="P331" s="16">
        <f t="shared" si="129"/>
        <v>8</v>
      </c>
      <c r="Q331" s="16" t="s">
        <v>51</v>
      </c>
      <c r="R331" s="16">
        <f>ROUND(IF(O331=1,INDEX(新属性投放!$J$14:$J$33,卡牌属性!P331),INDEX(新属性投放!$J$41:$J$60,卡牌属性!P331))*INDEX($G$5:$G$42,L331)/SQRT(INDEX($I$5:$I$42,L331)),2)</f>
        <v>1327.2</v>
      </c>
      <c r="S331" s="31" t="s">
        <v>190</v>
      </c>
      <c r="T331" s="16">
        <f>ROUND(IF(O331=1,INDEX(新属性投放!$K$14:$K$33,卡牌属性!P331),INDEX(新属性投放!$K$41:$K$60,卡牌属性!P331))*INDEX($G$5:$G$42,L331),2)</f>
        <v>635.85</v>
      </c>
      <c r="U331" s="31" t="s">
        <v>191</v>
      </c>
      <c r="V331" s="16">
        <f>ROUND(IF(O331=1,INDEX(新属性投放!$L$14:$L$33,卡牌属性!P331),INDEX(新属性投放!$L$41:$L$60,卡牌属性!P331))*INDEX($G$5:$G$42,L331)*SQRT(INDEX($I$5:$I$42,L331)),2)</f>
        <v>7030.5</v>
      </c>
      <c r="W331" s="31" t="s">
        <v>189</v>
      </c>
      <c r="X331" s="16">
        <f>ROUND(IF(O331=1,INDEX(新属性投放!$D$14:$D$33,卡牌属性!P331),INDEX(新属性投放!$D$41:$D$60,卡牌属性!P331))*INDEX($G$5:$G$42,L331)/SQRT(INDEX($I$5:$I$42,L331)),2)</f>
        <v>30</v>
      </c>
      <c r="Y331" s="31" t="s">
        <v>190</v>
      </c>
      <c r="Z331" s="16">
        <f>ROUND(IF(O331=1,INDEX(新属性投放!$E$14:$E$33,卡牌属性!P331),INDEX(新属性投放!$E$41:$E$60,卡牌属性!P331))*INDEX($G$5:$G$42,L331),2)</f>
        <v>15</v>
      </c>
      <c r="AA331" s="31" t="s">
        <v>191</v>
      </c>
      <c r="AB331" s="16">
        <f>ROUND(IF(O331=1,INDEX(新属性投放!$F$14:$F$33,卡牌属性!P331),INDEX(新属性投放!$F$41:$F$60,卡牌属性!P331))*INDEX($G$5:$G$42,L331)*SQRT(INDEX($I$5:$I$42,L331)),2)</f>
        <v>135</v>
      </c>
      <c r="AD331" s="16">
        <f t="shared" si="130"/>
        <v>300</v>
      </c>
      <c r="AE331" s="16">
        <f t="shared" si="131"/>
        <v>150</v>
      </c>
      <c r="AF331" s="16">
        <f t="shared" si="132"/>
        <v>1350</v>
      </c>
      <c r="AH331" s="16">
        <f t="shared" si="123"/>
        <v>15752</v>
      </c>
      <c r="AI331" s="16">
        <f t="shared" si="124"/>
        <v>7867</v>
      </c>
      <c r="AJ331" s="16">
        <f t="shared" si="125"/>
        <v>49028</v>
      </c>
    </row>
    <row r="332" spans="11:36" ht="16.5" x14ac:dyDescent="0.2">
      <c r="K332" s="15">
        <v>329</v>
      </c>
      <c r="L332" s="15">
        <f t="shared" si="126"/>
        <v>17</v>
      </c>
      <c r="M332" s="16">
        <f t="shared" si="127"/>
        <v>1102001</v>
      </c>
      <c r="N332" s="31" t="s">
        <v>686</v>
      </c>
      <c r="O332" s="16">
        <f t="shared" si="128"/>
        <v>2</v>
      </c>
      <c r="P332" s="16">
        <f t="shared" si="129"/>
        <v>9</v>
      </c>
      <c r="Q332" s="16" t="s">
        <v>51</v>
      </c>
      <c r="R332" s="16">
        <f>ROUND(IF(O332=1,INDEX(新属性投放!$J$14:$J$33,卡牌属性!P332),INDEX(新属性投放!$J$41:$J$60,卡牌属性!P332))*INDEX($G$5:$G$42,L332)/SQRT(INDEX($I$5:$I$42,L332)),2)</f>
        <v>1520.7</v>
      </c>
      <c r="S332" s="31" t="s">
        <v>190</v>
      </c>
      <c r="T332" s="16">
        <f>ROUND(IF(O332=1,INDEX(新属性投放!$K$14:$K$33,卡牌属性!P332),INDEX(新属性投放!$K$41:$K$60,卡牌属性!P332))*INDEX($G$5:$G$42,L332),2)</f>
        <v>731.85</v>
      </c>
      <c r="U332" s="31" t="s">
        <v>191</v>
      </c>
      <c r="V332" s="16">
        <f>ROUND(IF(O332=1,INDEX(新属性投放!$L$14:$L$33,卡牌属性!P332),INDEX(新属性投放!$L$41:$L$60,卡牌属性!P332))*INDEX($G$5:$G$42,L332)*SQRT(INDEX($I$5:$I$42,L332)),2)</f>
        <v>8097</v>
      </c>
      <c r="W332" s="31" t="s">
        <v>189</v>
      </c>
      <c r="X332" s="16">
        <f>ROUND(IF(O332=1,INDEX(新属性投放!$D$14:$D$33,卡牌属性!P332),INDEX(新属性投放!$D$41:$D$60,卡牌属性!P332))*INDEX($G$5:$G$42,L332)/SQRT(INDEX($I$5:$I$42,L332)),2)</f>
        <v>34.68</v>
      </c>
      <c r="Y332" s="31" t="s">
        <v>190</v>
      </c>
      <c r="Z332" s="16">
        <f>ROUND(IF(O332=1,INDEX(新属性投放!$E$14:$E$33,卡牌属性!P332),INDEX(新属性投放!$E$41:$E$60,卡牌属性!P332))*INDEX($G$5:$G$42,L332),2)</f>
        <v>17.34</v>
      </c>
      <c r="AA332" s="31" t="s">
        <v>191</v>
      </c>
      <c r="AB332" s="16">
        <f>ROUND(IF(O332=1,INDEX(新属性投放!$F$14:$F$33,卡牌属性!P332),INDEX(新属性投放!$F$41:$F$60,卡牌属性!P332))*INDEX($G$5:$G$42,L332)*SQRT(INDEX($I$5:$I$42,L332)),2)</f>
        <v>156</v>
      </c>
      <c r="AD332" s="16">
        <f t="shared" si="130"/>
        <v>346</v>
      </c>
      <c r="AE332" s="16">
        <f t="shared" si="131"/>
        <v>173</v>
      </c>
      <c r="AF332" s="16">
        <f t="shared" si="132"/>
        <v>1560</v>
      </c>
      <c r="AH332" s="16">
        <f t="shared" si="123"/>
        <v>16098</v>
      </c>
      <c r="AI332" s="16">
        <f t="shared" si="124"/>
        <v>8040</v>
      </c>
      <c r="AJ332" s="16">
        <f t="shared" si="125"/>
        <v>50588</v>
      </c>
    </row>
    <row r="333" spans="11:36" ht="16.5" x14ac:dyDescent="0.2">
      <c r="K333" s="15">
        <v>330</v>
      </c>
      <c r="L333" s="15">
        <f t="shared" si="126"/>
        <v>17</v>
      </c>
      <c r="M333" s="16">
        <f t="shared" si="127"/>
        <v>1102001</v>
      </c>
      <c r="N333" s="31" t="s">
        <v>686</v>
      </c>
      <c r="O333" s="16">
        <f t="shared" si="128"/>
        <v>2</v>
      </c>
      <c r="P333" s="16">
        <f t="shared" si="129"/>
        <v>10</v>
      </c>
      <c r="Q333" s="16" t="s">
        <v>51</v>
      </c>
      <c r="R333" s="16">
        <f>ROUND(IF(O333=1,INDEX(新属性投放!$J$14:$J$33,卡牌属性!P333),INDEX(新属性投放!$J$41:$J$60,卡牌属性!P333))*INDEX($G$5:$G$42,L333)/SQRT(INDEX($I$5:$I$42,L333)),2)</f>
        <v>1743.6</v>
      </c>
      <c r="S333" s="31" t="s">
        <v>190</v>
      </c>
      <c r="T333" s="16">
        <f>ROUND(IF(O333=1,INDEX(新属性投放!$K$14:$K$33,卡牌属性!P333),INDEX(新属性投放!$K$41:$K$60,卡牌属性!P333))*INDEX($G$5:$G$42,L333),2)</f>
        <v>844.05</v>
      </c>
      <c r="U333" s="31" t="s">
        <v>191</v>
      </c>
      <c r="V333" s="16">
        <f>ROUND(IF(O333=1,INDEX(新属性投放!$L$14:$L$33,卡牌属性!P333),INDEX(新属性投放!$L$41:$L$60,卡牌属性!P333))*INDEX($G$5:$G$42,L333)*SQRT(INDEX($I$5:$I$42,L333)),2)</f>
        <v>9322.5</v>
      </c>
      <c r="W333" s="31" t="s">
        <v>189</v>
      </c>
      <c r="X333" s="16">
        <f>ROUND(IF(O333=1,INDEX(新属性投放!$D$14:$D$33,卡牌属性!P333),INDEX(新属性投放!$D$41:$D$60,卡牌属性!P333))*INDEX($G$5:$G$42,L333)/SQRT(INDEX($I$5:$I$42,L333)),2)</f>
        <v>40.11</v>
      </c>
      <c r="Y333" s="31" t="s">
        <v>190</v>
      </c>
      <c r="Z333" s="16">
        <f>ROUND(IF(O333=1,INDEX(新属性投放!$E$14:$E$33,卡牌属性!P333),INDEX(新属性投放!$E$41:$E$60,卡牌属性!P333))*INDEX($G$5:$G$42,L333),2)</f>
        <v>20.059999999999999</v>
      </c>
      <c r="AA333" s="31" t="s">
        <v>191</v>
      </c>
      <c r="AB333" s="16">
        <f>ROUND(IF(O333=1,INDEX(新属性投放!$F$14:$F$33,卡牌属性!P333),INDEX(新属性投放!$F$41:$F$60,卡牌属性!P333))*INDEX($G$5:$G$42,L333)*SQRT(INDEX($I$5:$I$42,L333)),2)</f>
        <v>180</v>
      </c>
      <c r="AD333" s="16">
        <f t="shared" si="130"/>
        <v>401</v>
      </c>
      <c r="AE333" s="16">
        <f t="shared" si="131"/>
        <v>200</v>
      </c>
      <c r="AF333" s="16">
        <f t="shared" si="132"/>
        <v>1800</v>
      </c>
      <c r="AH333" s="16">
        <f t="shared" si="123"/>
        <v>16499</v>
      </c>
      <c r="AI333" s="16">
        <f t="shared" si="124"/>
        <v>8240</v>
      </c>
      <c r="AJ333" s="16">
        <f t="shared" si="125"/>
        <v>52388</v>
      </c>
    </row>
    <row r="334" spans="11:36" ht="16.5" x14ac:dyDescent="0.2">
      <c r="K334" s="15">
        <v>331</v>
      </c>
      <c r="L334" s="15">
        <f t="shared" si="126"/>
        <v>17</v>
      </c>
      <c r="M334" s="16">
        <f t="shared" si="127"/>
        <v>1102001</v>
      </c>
      <c r="N334" s="31" t="s">
        <v>686</v>
      </c>
      <c r="O334" s="16">
        <f t="shared" si="128"/>
        <v>2</v>
      </c>
      <c r="P334" s="16">
        <f t="shared" si="129"/>
        <v>11</v>
      </c>
      <c r="Q334" s="16" t="s">
        <v>51</v>
      </c>
      <c r="R334" s="16">
        <f>ROUND(IF(O334=1,INDEX(新属性投放!$J$14:$J$33,卡牌属性!P334),INDEX(新属性投放!$J$41:$J$60,卡牌属性!P334))*INDEX($G$5:$G$42,L334)/SQRT(INDEX($I$5:$I$42,L334)),2)</f>
        <v>2002.65</v>
      </c>
      <c r="S334" s="31" t="s">
        <v>190</v>
      </c>
      <c r="T334" s="16">
        <f>ROUND(IF(O334=1,INDEX(新属性投放!$K$14:$K$33,卡牌属性!P334),INDEX(新属性投放!$K$41:$K$60,卡牌属性!P334))*INDEX($G$5:$G$42,L334),2)</f>
        <v>972.83</v>
      </c>
      <c r="U334" s="31" t="s">
        <v>191</v>
      </c>
      <c r="V334" s="16">
        <f>ROUND(IF(O334=1,INDEX(新属性投放!$L$14:$L$33,卡牌属性!P334),INDEX(新属性投放!$L$41:$L$60,卡牌属性!P334))*INDEX($G$5:$G$42,L334)*SQRT(INDEX($I$5:$I$42,L334)),2)</f>
        <v>10749</v>
      </c>
      <c r="W334" s="31" t="s">
        <v>189</v>
      </c>
      <c r="X334" s="16">
        <f>ROUND(IF(O334=1,INDEX(新属性投放!$D$14:$D$33,卡牌属性!P334),INDEX(新属性投放!$D$41:$D$60,卡牌属性!P334))*INDEX($G$5:$G$42,L334)/SQRT(INDEX($I$5:$I$42,L334)),2)</f>
        <v>46.35</v>
      </c>
      <c r="Y334" s="31" t="s">
        <v>190</v>
      </c>
      <c r="Z334" s="16">
        <f>ROUND(IF(O334=1,INDEX(新属性投放!$E$14:$E$33,卡牌属性!P334),INDEX(新属性投放!$E$41:$E$60,卡牌属性!P334))*INDEX($G$5:$G$42,L334),2)</f>
        <v>23.18</v>
      </c>
      <c r="AA334" s="31" t="s">
        <v>191</v>
      </c>
      <c r="AB334" s="16">
        <f>ROUND(IF(O334=1,INDEX(新属性投放!$F$14:$F$33,卡牌属性!P334),INDEX(新属性投放!$F$41:$F$60,卡牌属性!P334))*INDEX($G$5:$G$42,L334)*SQRT(INDEX($I$5:$I$42,L334)),2)</f>
        <v>208.5</v>
      </c>
      <c r="AD334" s="16">
        <f t="shared" si="130"/>
        <v>463</v>
      </c>
      <c r="AE334" s="16">
        <f t="shared" si="131"/>
        <v>231</v>
      </c>
      <c r="AF334" s="16">
        <f t="shared" si="132"/>
        <v>2085</v>
      </c>
      <c r="AH334" s="16">
        <f t="shared" si="123"/>
        <v>16962</v>
      </c>
      <c r="AI334" s="16">
        <f t="shared" si="124"/>
        <v>8471</v>
      </c>
      <c r="AJ334" s="16">
        <f t="shared" si="125"/>
        <v>54473</v>
      </c>
    </row>
    <row r="335" spans="11:36" ht="16.5" x14ac:dyDescent="0.2">
      <c r="K335" s="15">
        <v>332</v>
      </c>
      <c r="L335" s="15">
        <f t="shared" si="126"/>
        <v>17</v>
      </c>
      <c r="M335" s="16">
        <f t="shared" si="127"/>
        <v>1102001</v>
      </c>
      <c r="N335" s="31" t="s">
        <v>686</v>
      </c>
      <c r="O335" s="16">
        <f t="shared" si="128"/>
        <v>2</v>
      </c>
      <c r="P335" s="16">
        <f t="shared" si="129"/>
        <v>12</v>
      </c>
      <c r="Q335" s="16" t="s">
        <v>51</v>
      </c>
      <c r="R335" s="16">
        <f>ROUND(IF(O335=1,INDEX(新属性投放!$J$14:$J$33,卡牌属性!P335),INDEX(新属性投放!$J$41:$J$60,卡牌属性!P335))*INDEX($G$5:$G$42,L335)/SQRT(INDEX($I$5:$I$42,L335)),2)</f>
        <v>2301.9</v>
      </c>
      <c r="S335" s="31" t="s">
        <v>190</v>
      </c>
      <c r="T335" s="16">
        <f>ROUND(IF(O335=1,INDEX(新属性投放!$K$14:$K$33,卡牌属性!P335),INDEX(新属性投放!$K$41:$K$60,卡牌属性!P335))*INDEX($G$5:$G$42,L335),2)</f>
        <v>1121.7</v>
      </c>
      <c r="U335" s="31" t="s">
        <v>191</v>
      </c>
      <c r="V335" s="16">
        <f>ROUND(IF(O335=1,INDEX(新属性投放!$L$14:$L$33,卡牌属性!P335),INDEX(新属性投放!$L$41:$L$60,卡牌属性!P335))*INDEX($G$5:$G$42,L335)*SQRT(INDEX($I$5:$I$42,L335)),2)</f>
        <v>12399</v>
      </c>
      <c r="W335" s="31" t="s">
        <v>189</v>
      </c>
      <c r="X335" s="16">
        <f>ROUND(IF(O335=1,INDEX(新属性投放!$D$14:$D$33,卡牌属性!P335),INDEX(新属性投放!$D$41:$D$60,卡牌属性!P335))*INDEX($G$5:$G$42,L335)/SQRT(INDEX($I$5:$I$42,L335)),2)</f>
        <v>53.61</v>
      </c>
      <c r="Y335" s="31" t="s">
        <v>190</v>
      </c>
      <c r="Z335" s="16">
        <f>ROUND(IF(O335=1,INDEX(新属性投放!$E$14:$E$33,卡牌属性!P335),INDEX(新属性投放!$E$41:$E$60,卡牌属性!P335))*INDEX($G$5:$G$42,L335),2)</f>
        <v>26.81</v>
      </c>
      <c r="AA335" s="31" t="s">
        <v>191</v>
      </c>
      <c r="AB335" s="16">
        <f>ROUND(IF(O335=1,INDEX(新属性投放!$F$14:$F$33,卡牌属性!P335),INDEX(新属性投放!$F$41:$F$60,卡牌属性!P335))*INDEX($G$5:$G$42,L335)*SQRT(INDEX($I$5:$I$42,L335)),2)</f>
        <v>240</v>
      </c>
      <c r="AD335" s="16">
        <f t="shared" si="130"/>
        <v>536</v>
      </c>
      <c r="AE335" s="16">
        <f t="shared" si="131"/>
        <v>268</v>
      </c>
      <c r="AF335" s="16">
        <f t="shared" si="132"/>
        <v>2400</v>
      </c>
      <c r="AH335" s="16">
        <f t="shared" si="123"/>
        <v>17498</v>
      </c>
      <c r="AI335" s="16">
        <f t="shared" si="124"/>
        <v>8739</v>
      </c>
      <c r="AJ335" s="16">
        <f t="shared" si="125"/>
        <v>56873</v>
      </c>
    </row>
    <row r="336" spans="11:36" ht="16.5" x14ac:dyDescent="0.2">
      <c r="K336" s="15">
        <v>333</v>
      </c>
      <c r="L336" s="15">
        <f t="shared" si="126"/>
        <v>17</v>
      </c>
      <c r="M336" s="16">
        <f t="shared" si="127"/>
        <v>1102001</v>
      </c>
      <c r="N336" s="31" t="s">
        <v>686</v>
      </c>
      <c r="O336" s="16">
        <f t="shared" si="128"/>
        <v>2</v>
      </c>
      <c r="P336" s="16">
        <f t="shared" si="129"/>
        <v>13</v>
      </c>
      <c r="Q336" s="16" t="s">
        <v>51</v>
      </c>
      <c r="R336" s="16">
        <f>ROUND(IF(O336=1,INDEX(新属性投放!$J$14:$J$33,卡牌属性!P336),INDEX(新属性投放!$J$41:$J$60,卡牌属性!P336))*INDEX($G$5:$G$42,L336)/SQRT(INDEX($I$5:$I$42,L336)),2)</f>
        <v>2647.95</v>
      </c>
      <c r="S336" s="31" t="s">
        <v>190</v>
      </c>
      <c r="T336" s="16">
        <f>ROUND(IF(O336=1,INDEX(新属性投放!$K$14:$K$33,卡牌属性!P336),INDEX(新属性投放!$K$41:$K$60,卡牌属性!P336))*INDEX($G$5:$G$42,L336),2)</f>
        <v>1294.73</v>
      </c>
      <c r="U336" s="31" t="s">
        <v>191</v>
      </c>
      <c r="V336" s="16">
        <f>ROUND(IF(O336=1,INDEX(新属性投放!$L$14:$L$33,卡牌属性!P336),INDEX(新属性投放!$L$41:$L$60,卡牌属性!P336))*INDEX($G$5:$G$42,L336)*SQRT(INDEX($I$5:$I$42,L336)),2)</f>
        <v>14301</v>
      </c>
      <c r="W336" s="31" t="s">
        <v>189</v>
      </c>
      <c r="X336" s="16">
        <f>ROUND(IF(O336=1,INDEX(新属性投放!$D$14:$D$33,卡牌属性!P336),INDEX(新属性投放!$D$41:$D$60,卡牌属性!P336))*INDEX($G$5:$G$42,L336)/SQRT(INDEX($I$5:$I$42,L336)),2)</f>
        <v>62</v>
      </c>
      <c r="Y336" s="31" t="s">
        <v>190</v>
      </c>
      <c r="Z336" s="16">
        <f>ROUND(IF(O336=1,INDEX(新属性投放!$E$14:$E$33,卡牌属性!P336),INDEX(新属性投放!$E$41:$E$60,卡牌属性!P336))*INDEX($G$5:$G$42,L336),2)</f>
        <v>31</v>
      </c>
      <c r="AA336" s="31" t="s">
        <v>191</v>
      </c>
      <c r="AB336" s="16">
        <f>ROUND(IF(O336=1,INDEX(新属性投放!$F$14:$F$33,卡牌属性!P336),INDEX(新属性投放!$F$41:$F$60,卡牌属性!P336))*INDEX($G$5:$G$42,L336)*SQRT(INDEX($I$5:$I$42,L336)),2)</f>
        <v>277.5</v>
      </c>
      <c r="AD336" s="16">
        <f t="shared" si="130"/>
        <v>620</v>
      </c>
      <c r="AE336" s="16">
        <f t="shared" si="131"/>
        <v>310</v>
      </c>
      <c r="AF336" s="16">
        <f t="shared" si="132"/>
        <v>2775</v>
      </c>
      <c r="AH336" s="16">
        <f t="shared" si="123"/>
        <v>18118</v>
      </c>
      <c r="AI336" s="16">
        <f t="shared" si="124"/>
        <v>9049</v>
      </c>
      <c r="AJ336" s="16">
        <f t="shared" si="125"/>
        <v>59648</v>
      </c>
    </row>
    <row r="337" spans="11:36" ht="16.5" x14ac:dyDescent="0.2">
      <c r="K337" s="15">
        <v>334</v>
      </c>
      <c r="L337" s="15">
        <f t="shared" si="126"/>
        <v>17</v>
      </c>
      <c r="M337" s="16">
        <f t="shared" si="127"/>
        <v>1102001</v>
      </c>
      <c r="N337" s="31" t="s">
        <v>686</v>
      </c>
      <c r="O337" s="16">
        <f t="shared" si="128"/>
        <v>2</v>
      </c>
      <c r="P337" s="16">
        <f t="shared" si="129"/>
        <v>14</v>
      </c>
      <c r="Q337" s="16" t="s">
        <v>51</v>
      </c>
      <c r="R337" s="16">
        <f>ROUND(IF(O337=1,INDEX(新属性投放!$J$14:$J$33,卡牌属性!P337),INDEX(新属性投放!$J$41:$J$60,卡牌属性!P337))*INDEX($G$5:$G$42,L337)/SQRT(INDEX($I$5:$I$42,L337)),2)</f>
        <v>3047.93</v>
      </c>
      <c r="S337" s="31" t="s">
        <v>190</v>
      </c>
      <c r="T337" s="16">
        <f>ROUND(IF(O337=1,INDEX(新属性投放!$K$14:$K$33,卡牌属性!P337),INDEX(新属性投放!$K$41:$K$60,卡牌属性!P337))*INDEX($G$5:$G$42,L337),2)</f>
        <v>1494.71</v>
      </c>
      <c r="U337" s="31" t="s">
        <v>191</v>
      </c>
      <c r="V337" s="16">
        <f>ROUND(IF(O337=1,INDEX(新属性投放!$L$14:$L$33,卡牌属性!P337),INDEX(新属性投放!$L$41:$L$60,卡牌属性!P337))*INDEX($G$5:$G$42,L337)*SQRT(INDEX($I$5:$I$42,L337)),2)</f>
        <v>16498.5</v>
      </c>
      <c r="W337" s="31" t="s">
        <v>189</v>
      </c>
      <c r="X337" s="16">
        <f>ROUND(IF(O337=1,INDEX(新属性投放!$D$14:$D$33,卡牌属性!P337),INDEX(新属性投放!$D$41:$D$60,卡牌属性!P337))*INDEX($G$5:$G$42,L337)/SQRT(INDEX($I$5:$I$42,L337)),2)</f>
        <v>71.7</v>
      </c>
      <c r="Y337" s="31" t="s">
        <v>190</v>
      </c>
      <c r="Z337" s="16">
        <f>ROUND(IF(O337=1,INDEX(新属性投放!$E$14:$E$33,卡牌属性!P337),INDEX(新属性投放!$E$41:$E$60,卡牌属性!P337))*INDEX($G$5:$G$42,L337),2)</f>
        <v>35.85</v>
      </c>
      <c r="AA337" s="31" t="s">
        <v>191</v>
      </c>
      <c r="AB337" s="16">
        <f>ROUND(IF(O337=1,INDEX(新属性投放!$F$14:$F$33,卡牌属性!P337),INDEX(新属性投放!$F$41:$F$60,卡牌属性!P337))*INDEX($G$5:$G$42,L337)*SQRT(INDEX($I$5:$I$42,L337)),2)</f>
        <v>322.5</v>
      </c>
      <c r="AD337" s="16">
        <f t="shared" si="130"/>
        <v>717</v>
      </c>
      <c r="AE337" s="16">
        <f t="shared" si="131"/>
        <v>358</v>
      </c>
      <c r="AF337" s="16">
        <f t="shared" si="132"/>
        <v>3225</v>
      </c>
      <c r="AH337" s="16">
        <f t="shared" si="123"/>
        <v>18835</v>
      </c>
      <c r="AI337" s="16">
        <f t="shared" si="124"/>
        <v>9407</v>
      </c>
      <c r="AJ337" s="16">
        <f t="shared" si="125"/>
        <v>62873</v>
      </c>
    </row>
    <row r="338" spans="11:36" ht="16.5" x14ac:dyDescent="0.2">
      <c r="K338" s="15">
        <v>335</v>
      </c>
      <c r="L338" s="15">
        <f t="shared" si="126"/>
        <v>17</v>
      </c>
      <c r="M338" s="16">
        <f t="shared" si="127"/>
        <v>1102001</v>
      </c>
      <c r="N338" s="31" t="s">
        <v>686</v>
      </c>
      <c r="O338" s="16">
        <f t="shared" si="128"/>
        <v>2</v>
      </c>
      <c r="P338" s="16">
        <f t="shared" si="129"/>
        <v>15</v>
      </c>
      <c r="Q338" s="16" t="s">
        <v>51</v>
      </c>
      <c r="R338" s="16">
        <f>ROUND(IF(O338=1,INDEX(新属性投放!$J$14:$J$33,卡牌属性!P338),INDEX(新属性投放!$J$41:$J$60,卡牌属性!P338))*INDEX($G$5:$G$42,L338)/SQRT(INDEX($I$5:$I$42,L338)),2)</f>
        <v>3509.93</v>
      </c>
      <c r="S338" s="31" t="s">
        <v>190</v>
      </c>
      <c r="T338" s="16">
        <f>ROUND(IF(O338=1,INDEX(新属性投放!$K$14:$K$33,卡牌属性!P338),INDEX(新属性投放!$K$41:$K$60,卡牌属性!P338))*INDEX($G$5:$G$42,L338),2)</f>
        <v>1726.46</v>
      </c>
      <c r="U338" s="31" t="s">
        <v>191</v>
      </c>
      <c r="V338" s="16">
        <f>ROUND(IF(O338=1,INDEX(新属性投放!$L$14:$L$33,卡牌属性!P338),INDEX(新属性投放!$L$41:$L$60,卡牌属性!P338))*INDEX($G$5:$G$42,L338)*SQRT(INDEX($I$5:$I$42,L338)),2)</f>
        <v>19042.5</v>
      </c>
      <c r="W338" s="31" t="s">
        <v>189</v>
      </c>
      <c r="X338" s="16">
        <f>ROUND(IF(O338=1,INDEX(新属性投放!$D$14:$D$33,卡牌属性!P338),INDEX(新属性投放!$D$41:$D$60,卡牌属性!P338))*INDEX($G$5:$G$42,L338)/SQRT(INDEX($I$5:$I$42,L338)),2)</f>
        <v>82.91</v>
      </c>
      <c r="Y338" s="31" t="s">
        <v>190</v>
      </c>
      <c r="Z338" s="16">
        <f>ROUND(IF(O338=1,INDEX(新属性投放!$E$14:$E$33,卡牌属性!P338),INDEX(新属性投放!$E$41:$E$60,卡牌属性!P338))*INDEX($G$5:$G$42,L338),2)</f>
        <v>41.45</v>
      </c>
      <c r="AA338" s="31" t="s">
        <v>191</v>
      </c>
      <c r="AB338" s="16">
        <f>ROUND(IF(O338=1,INDEX(新属性投放!$F$14:$F$33,卡牌属性!P338),INDEX(新属性投放!$F$41:$F$60,卡牌属性!P338))*INDEX($G$5:$G$42,L338)*SQRT(INDEX($I$5:$I$42,L338)),2)</f>
        <v>372</v>
      </c>
      <c r="AD338" s="16">
        <f t="shared" si="130"/>
        <v>829</v>
      </c>
      <c r="AE338" s="16">
        <f t="shared" si="131"/>
        <v>414</v>
      </c>
      <c r="AF338" s="16">
        <f t="shared" si="132"/>
        <v>3720</v>
      </c>
      <c r="AH338" s="16">
        <f t="shared" si="123"/>
        <v>19664</v>
      </c>
      <c r="AI338" s="16">
        <f t="shared" si="124"/>
        <v>9821</v>
      </c>
      <c r="AJ338" s="16">
        <f t="shared" si="125"/>
        <v>66593</v>
      </c>
    </row>
    <row r="339" spans="11:36" ht="16.5" x14ac:dyDescent="0.2">
      <c r="K339" s="15">
        <v>336</v>
      </c>
      <c r="L339" s="15">
        <f t="shared" si="126"/>
        <v>17</v>
      </c>
      <c r="M339" s="16">
        <f t="shared" si="127"/>
        <v>1102001</v>
      </c>
      <c r="N339" s="31" t="s">
        <v>686</v>
      </c>
      <c r="O339" s="16">
        <f t="shared" si="128"/>
        <v>2</v>
      </c>
      <c r="P339" s="16">
        <f t="shared" si="129"/>
        <v>16</v>
      </c>
      <c r="Q339" s="16" t="s">
        <v>51</v>
      </c>
      <c r="R339" s="16">
        <f>ROUND(IF(O339=1,INDEX(新属性投放!$J$14:$J$33,卡牌属性!P339),INDEX(新属性投放!$J$41:$J$60,卡牌属性!P339))*INDEX($G$5:$G$42,L339)/SQRT(INDEX($I$5:$I$42,L339)),2)</f>
        <v>4044.45</v>
      </c>
      <c r="S339" s="31" t="s">
        <v>190</v>
      </c>
      <c r="T339" s="16">
        <f>ROUND(IF(O339=1,INDEX(新属性投放!$K$14:$K$33,卡牌属性!P339),INDEX(新属性投放!$K$41:$K$60,卡牌属性!P339))*INDEX($G$5:$G$42,L339),2)</f>
        <v>1993.73</v>
      </c>
      <c r="U339" s="31" t="s">
        <v>191</v>
      </c>
      <c r="V339" s="16">
        <f>ROUND(IF(O339=1,INDEX(新属性投放!$L$14:$L$33,卡牌属性!P339),INDEX(新属性投放!$L$41:$L$60,卡牌属性!P339))*INDEX($G$5:$G$42,L339)*SQRT(INDEX($I$5:$I$42,L339)),2)</f>
        <v>21982.5</v>
      </c>
      <c r="W339" s="31" t="s">
        <v>189</v>
      </c>
      <c r="X339" s="16">
        <f>ROUND(IF(O339=1,INDEX(新属性投放!$D$14:$D$33,卡牌属性!P339),INDEX(新属性投放!$D$41:$D$60,卡牌属性!P339))*INDEX($G$5:$G$42,L339)/SQRT(INDEX($I$5:$I$42,L339)),2)</f>
        <v>95.87</v>
      </c>
      <c r="Y339" s="31" t="s">
        <v>190</v>
      </c>
      <c r="Z339" s="16">
        <f>ROUND(IF(O339=1,INDEX(新属性投放!$E$14:$E$33,卡牌属性!P339),INDEX(新属性投放!$E$41:$E$60,卡牌属性!P339))*INDEX($G$5:$G$42,L339),2)</f>
        <v>47.93</v>
      </c>
      <c r="AA339" s="31" t="s">
        <v>191</v>
      </c>
      <c r="AB339" s="16">
        <f>ROUND(IF(O339=1,INDEX(新属性投放!$F$14:$F$33,卡牌属性!P339),INDEX(新属性投放!$F$41:$F$60,卡牌属性!P339))*INDEX($G$5:$G$42,L339)*SQRT(INDEX($I$5:$I$42,L339)),2)</f>
        <v>430.5</v>
      </c>
      <c r="AD339" s="16">
        <f t="shared" si="130"/>
        <v>958</v>
      </c>
      <c r="AE339" s="16">
        <f t="shared" si="131"/>
        <v>479</v>
      </c>
      <c r="AF339" s="16">
        <f t="shared" si="132"/>
        <v>4305</v>
      </c>
      <c r="AH339" s="16">
        <f t="shared" si="123"/>
        <v>20622</v>
      </c>
      <c r="AI339" s="16">
        <f t="shared" si="124"/>
        <v>10300</v>
      </c>
      <c r="AJ339" s="16">
        <f t="shared" si="125"/>
        <v>70898</v>
      </c>
    </row>
    <row r="340" spans="11:36" ht="16.5" x14ac:dyDescent="0.2">
      <c r="K340" s="15">
        <v>337</v>
      </c>
      <c r="L340" s="15">
        <f t="shared" si="126"/>
        <v>17</v>
      </c>
      <c r="M340" s="16">
        <f t="shared" si="127"/>
        <v>1102001</v>
      </c>
      <c r="N340" s="31" t="s">
        <v>686</v>
      </c>
      <c r="O340" s="16">
        <f t="shared" si="128"/>
        <v>2</v>
      </c>
      <c r="P340" s="16">
        <f t="shared" si="129"/>
        <v>17</v>
      </c>
      <c r="Q340" s="16" t="s">
        <v>51</v>
      </c>
      <c r="R340" s="16">
        <f>ROUND(IF(O340=1,INDEX(新属性投放!$J$14:$J$33,卡牌属性!P340),INDEX(新属性投放!$J$41:$J$60,卡牌属性!P340))*INDEX($G$5:$G$42,L340)/SQRT(INDEX($I$5:$I$42,L340)),2)</f>
        <v>4661.78</v>
      </c>
      <c r="S340" s="31" t="s">
        <v>190</v>
      </c>
      <c r="T340" s="16">
        <f>ROUND(IF(O340=1,INDEX(新属性投放!$K$14:$K$33,卡牌属性!P340),INDEX(新属性投放!$K$41:$K$60,卡牌属性!P340))*INDEX($G$5:$G$42,L340),2)</f>
        <v>2302.39</v>
      </c>
      <c r="U340" s="31" t="s">
        <v>191</v>
      </c>
      <c r="V340" s="16">
        <f>ROUND(IF(O340=1,INDEX(新属性投放!$L$14:$L$33,卡牌属性!P340),INDEX(新属性投放!$L$41:$L$60,卡牌属性!P340))*INDEX($G$5:$G$42,L340)*SQRT(INDEX($I$5:$I$42,L340)),2)</f>
        <v>25377</v>
      </c>
      <c r="W340" s="31" t="s">
        <v>189</v>
      </c>
      <c r="X340" s="16">
        <f>ROUND(IF(O340=1,INDEX(新属性投放!$D$14:$D$33,卡牌属性!P340),INDEX(新属性投放!$D$41:$D$60,卡牌属性!P340))*INDEX($G$5:$G$42,L340)/SQRT(INDEX($I$5:$I$42,L340)),2)</f>
        <v>110.85</v>
      </c>
      <c r="Y340" s="31" t="s">
        <v>190</v>
      </c>
      <c r="Z340" s="16">
        <f>ROUND(IF(O340=1,INDEX(新属性投放!$E$14:$E$33,卡牌属性!P340),INDEX(新属性投放!$E$41:$E$60,卡牌属性!P340))*INDEX($G$5:$G$42,L340),2)</f>
        <v>55.43</v>
      </c>
      <c r="AA340" s="31" t="s">
        <v>191</v>
      </c>
      <c r="AB340" s="16">
        <f>ROUND(IF(O340=1,INDEX(新属性投放!$F$14:$F$33,卡牌属性!P340),INDEX(新属性投放!$F$41:$F$60,卡牌属性!P340))*INDEX($G$5:$G$42,L340)*SQRT(INDEX($I$5:$I$42,L340)),2)</f>
        <v>498</v>
      </c>
      <c r="AD340" s="16">
        <f t="shared" si="130"/>
        <v>1108</v>
      </c>
      <c r="AE340" s="16">
        <f t="shared" si="131"/>
        <v>554</v>
      </c>
      <c r="AF340" s="16">
        <f t="shared" si="132"/>
        <v>4980</v>
      </c>
      <c r="AH340" s="16">
        <f t="shared" si="123"/>
        <v>21730</v>
      </c>
      <c r="AI340" s="16">
        <f t="shared" si="124"/>
        <v>10854</v>
      </c>
      <c r="AJ340" s="16">
        <f t="shared" si="125"/>
        <v>75878</v>
      </c>
    </row>
    <row r="341" spans="11:36" ht="16.5" x14ac:dyDescent="0.2">
      <c r="K341" s="15">
        <v>338</v>
      </c>
      <c r="L341" s="15">
        <f t="shared" si="126"/>
        <v>17</v>
      </c>
      <c r="M341" s="16">
        <f t="shared" si="127"/>
        <v>1102001</v>
      </c>
      <c r="N341" s="31" t="s">
        <v>686</v>
      </c>
      <c r="O341" s="16">
        <f t="shared" si="128"/>
        <v>2</v>
      </c>
      <c r="P341" s="16">
        <f t="shared" si="129"/>
        <v>18</v>
      </c>
      <c r="Q341" s="16" t="s">
        <v>51</v>
      </c>
      <c r="R341" s="16">
        <f>ROUND(IF(O341=1,INDEX(新属性投放!$J$14:$J$33,卡牌属性!P341),INDEX(新属性投放!$J$41:$J$60,卡牌属性!P341))*INDEX($G$5:$G$42,L341)/SQRT(INDEX($I$5:$I$42,L341)),2)</f>
        <v>5376.53</v>
      </c>
      <c r="S341" s="31" t="s">
        <v>190</v>
      </c>
      <c r="T341" s="16">
        <f>ROUND(IF(O341=1,INDEX(新属性投放!$K$14:$K$33,卡牌属性!P341),INDEX(新属性投放!$K$41:$K$60,卡牌属性!P341))*INDEX($G$5:$G$42,L341),2)</f>
        <v>2659.01</v>
      </c>
      <c r="U341" s="31" t="s">
        <v>191</v>
      </c>
      <c r="V341" s="16">
        <f>ROUND(IF(O341=1,INDEX(新属性投放!$L$14:$L$33,卡牌属性!P341),INDEX(新属性投放!$L$41:$L$60,卡牌属性!P341))*INDEX($G$5:$G$42,L341)*SQRT(INDEX($I$5:$I$42,L341)),2)</f>
        <v>29311.5</v>
      </c>
      <c r="W341" s="31" t="s">
        <v>189</v>
      </c>
      <c r="X341" s="16">
        <f>ROUND(IF(O341=1,INDEX(新属性投放!$D$14:$D$33,卡牌属性!P341),INDEX(新属性投放!$D$41:$D$60,卡牌属性!P341))*INDEX($G$5:$G$42,L341)/SQRT(INDEX($I$5:$I$42,L341)),2)</f>
        <v>128.15</v>
      </c>
      <c r="Y341" s="31" t="s">
        <v>190</v>
      </c>
      <c r="Z341" s="16">
        <f>ROUND(IF(O341=1,INDEX(新属性投放!$E$14:$E$33,卡牌属性!P341),INDEX(新属性投放!$E$41:$E$60,卡牌属性!P341))*INDEX($G$5:$G$42,L341),2)</f>
        <v>64.069999999999993</v>
      </c>
      <c r="AA341" s="31" t="s">
        <v>191</v>
      </c>
      <c r="AB341" s="16">
        <f>ROUND(IF(O341=1,INDEX(新属性投放!$F$14:$F$33,卡牌属性!P341),INDEX(新属性投放!$F$41:$F$60,卡牌属性!P341))*INDEX($G$5:$G$42,L341)*SQRT(INDEX($I$5:$I$42,L341)),2)</f>
        <v>576</v>
      </c>
      <c r="AD341" s="16">
        <f t="shared" si="130"/>
        <v>1281</v>
      </c>
      <c r="AE341" s="16">
        <f t="shared" si="131"/>
        <v>640</v>
      </c>
      <c r="AF341" s="16">
        <f t="shared" si="132"/>
        <v>5760</v>
      </c>
      <c r="AH341" s="16">
        <f t="shared" si="123"/>
        <v>23011</v>
      </c>
      <c r="AI341" s="16">
        <f t="shared" si="124"/>
        <v>11494</v>
      </c>
      <c r="AJ341" s="16">
        <f t="shared" si="125"/>
        <v>81638</v>
      </c>
    </row>
    <row r="342" spans="11:36" ht="16.5" x14ac:dyDescent="0.2">
      <c r="K342" s="15">
        <v>339</v>
      </c>
      <c r="L342" s="15">
        <f t="shared" si="126"/>
        <v>17</v>
      </c>
      <c r="M342" s="16">
        <f t="shared" si="127"/>
        <v>1102001</v>
      </c>
      <c r="N342" s="31" t="s">
        <v>686</v>
      </c>
      <c r="O342" s="16">
        <f t="shared" si="128"/>
        <v>2</v>
      </c>
      <c r="P342" s="16">
        <f t="shared" si="129"/>
        <v>19</v>
      </c>
      <c r="Q342" s="16" t="s">
        <v>51</v>
      </c>
      <c r="R342" s="16">
        <f>ROUND(IF(O342=1,INDEX(新属性投放!$J$14:$J$33,卡牌属性!P342),INDEX(新属性投放!$J$41:$J$60,卡牌属性!P342))*INDEX($G$5:$G$42,L342)/SQRT(INDEX($I$5:$I$42,L342)),2)</f>
        <v>6201.75</v>
      </c>
      <c r="S342" s="31" t="s">
        <v>190</v>
      </c>
      <c r="T342" s="16">
        <f>ROUND(IF(O342=1,INDEX(新属性投放!$K$14:$K$33,卡牌属性!P342),INDEX(新属性投放!$K$41:$K$60,卡牌属性!P342))*INDEX($G$5:$G$42,L342),2)</f>
        <v>3072.38</v>
      </c>
      <c r="U342" s="31" t="s">
        <v>191</v>
      </c>
      <c r="V342" s="16">
        <f>ROUND(IF(O342=1,INDEX(新属性投放!$L$14:$L$33,卡牌属性!P342),INDEX(新属性投放!$L$41:$L$60,卡牌属性!P342))*INDEX($G$5:$G$42,L342)*SQRT(INDEX($I$5:$I$42,L342)),2)</f>
        <v>33852</v>
      </c>
      <c r="W342" s="31" t="s">
        <v>189</v>
      </c>
      <c r="X342" s="16">
        <f>ROUND(IF(O342=1,INDEX(新属性投放!$D$14:$D$33,卡牌属性!P342),INDEX(新属性投放!$D$41:$D$60,卡牌属性!P342))*INDEX($G$5:$G$42,L342)/SQRT(INDEX($I$5:$I$42,L342)),2)</f>
        <v>148.19</v>
      </c>
      <c r="Y342" s="31" t="s">
        <v>190</v>
      </c>
      <c r="Z342" s="16">
        <f>ROUND(IF(O342=1,INDEX(新属性投放!$E$14:$E$33,卡牌属性!P342),INDEX(新属性投放!$E$41:$E$60,卡牌属性!P342))*INDEX($G$5:$G$42,L342),2)</f>
        <v>74.09</v>
      </c>
      <c r="AA342" s="31" t="s">
        <v>191</v>
      </c>
      <c r="AB342" s="16">
        <f>ROUND(IF(O342=1,INDEX(新属性投放!$F$14:$F$33,卡牌属性!P342),INDEX(新属性投放!$F$41:$F$60,卡牌属性!P342))*INDEX($G$5:$G$42,L342)*SQRT(INDEX($I$5:$I$42,L342)),2)</f>
        <v>666</v>
      </c>
      <c r="AD342" s="16">
        <f t="shared" si="130"/>
        <v>1481</v>
      </c>
      <c r="AE342" s="16">
        <f t="shared" si="131"/>
        <v>740</v>
      </c>
      <c r="AF342" s="16">
        <f t="shared" si="132"/>
        <v>6660</v>
      </c>
      <c r="AH342" s="16">
        <f t="shared" si="123"/>
        <v>24492</v>
      </c>
      <c r="AI342" s="16">
        <f t="shared" si="124"/>
        <v>12234</v>
      </c>
      <c r="AJ342" s="16">
        <f t="shared" si="125"/>
        <v>88298</v>
      </c>
    </row>
    <row r="343" spans="11:36" ht="16.5" x14ac:dyDescent="0.2">
      <c r="K343" s="15">
        <v>340</v>
      </c>
      <c r="L343" s="15">
        <f t="shared" si="126"/>
        <v>17</v>
      </c>
      <c r="M343" s="16">
        <f t="shared" si="127"/>
        <v>1102001</v>
      </c>
      <c r="N343" s="31" t="s">
        <v>686</v>
      </c>
      <c r="O343" s="16">
        <f t="shared" si="128"/>
        <v>2</v>
      </c>
      <c r="P343" s="16">
        <f t="shared" si="129"/>
        <v>20</v>
      </c>
      <c r="Q343" s="16" t="s">
        <v>51</v>
      </c>
      <c r="R343" s="16">
        <f>ROUND(IF(O343=1,INDEX(新属性投放!$J$14:$J$33,卡牌属性!P343),INDEX(新属性投放!$J$41:$J$60,卡牌属性!P343))*INDEX($G$5:$G$42,L343)/SQRT(INDEX($I$5:$I$42,L343)),2)</f>
        <v>7157.18</v>
      </c>
      <c r="S343" s="31" t="s">
        <v>190</v>
      </c>
      <c r="T343" s="16">
        <f>ROUND(IF(O343=1,INDEX(新属性投放!$K$14:$K$33,卡牌属性!P343),INDEX(新属性投放!$K$41:$K$60,卡牌属性!P343))*INDEX($G$5:$G$42,L343),2)</f>
        <v>3549.34</v>
      </c>
      <c r="U343" s="31" t="s">
        <v>191</v>
      </c>
      <c r="V343" s="16">
        <f>ROUND(IF(O343=1,INDEX(新属性投放!$L$14:$L$33,卡牌属性!P343),INDEX(新属性投放!$L$41:$L$60,卡牌属性!P343))*INDEX($G$5:$G$42,L343)*SQRT(INDEX($I$5:$I$42,L343)),2)</f>
        <v>39112.5</v>
      </c>
      <c r="W343" s="31" t="s">
        <v>189</v>
      </c>
      <c r="X343" s="16">
        <f>ROUND(IF(O343=1,INDEX(新属性投放!$D$14:$D$33,卡牌属性!P343),INDEX(新属性投放!$D$41:$D$60,卡牌属性!P343))*INDEX($G$5:$G$42,L343)/SQRT(INDEX($I$5:$I$42,L343)),2)</f>
        <v>171.32</v>
      </c>
      <c r="Y343" s="31" t="s">
        <v>190</v>
      </c>
      <c r="Z343" s="16">
        <f>ROUND(IF(O343=1,INDEX(新属性投放!$E$14:$E$33,卡牌属性!P343),INDEX(新属性投放!$E$41:$E$60,卡牌属性!P343))*INDEX($G$5:$G$42,L343),2)</f>
        <v>85.66</v>
      </c>
      <c r="AA343" s="31" t="s">
        <v>191</v>
      </c>
      <c r="AB343" s="16">
        <f>ROUND(IF(O343=1,INDEX(新属性投放!$F$14:$F$33,卡牌属性!P343),INDEX(新属性投放!$F$41:$F$60,卡牌属性!P343))*INDEX($G$5:$G$42,L343)*SQRT(INDEX($I$5:$I$42,L343)),2)</f>
        <v>769.5</v>
      </c>
      <c r="AD343" s="16">
        <f t="shared" si="130"/>
        <v>1713</v>
      </c>
      <c r="AE343" s="16">
        <f t="shared" si="131"/>
        <v>856</v>
      </c>
      <c r="AF343" s="16">
        <f t="shared" si="132"/>
        <v>7695</v>
      </c>
      <c r="AH343" s="16">
        <f t="shared" si="123"/>
        <v>26205</v>
      </c>
      <c r="AI343" s="16">
        <f t="shared" si="124"/>
        <v>13090</v>
      </c>
      <c r="AJ343" s="16">
        <f t="shared" si="125"/>
        <v>95993</v>
      </c>
    </row>
    <row r="344" spans="11:36" ht="16.5" x14ac:dyDescent="0.2">
      <c r="K344" s="15">
        <v>341</v>
      </c>
      <c r="L344" s="15">
        <f t="shared" si="126"/>
        <v>18</v>
      </c>
      <c r="M344" s="16">
        <f t="shared" si="127"/>
        <v>1102002</v>
      </c>
      <c r="N344" s="31" t="s">
        <v>686</v>
      </c>
      <c r="O344" s="16">
        <f t="shared" si="128"/>
        <v>2</v>
      </c>
      <c r="P344" s="16">
        <f t="shared" si="129"/>
        <v>1</v>
      </c>
      <c r="Q344" s="16" t="s">
        <v>51</v>
      </c>
      <c r="R344" s="16">
        <f>ROUND(IF(O344=1,INDEX(新属性投放!$J$14:$J$33,卡牌属性!P344),INDEX(新属性投放!$J$41:$J$60,卡牌属性!P344))*INDEX($G$5:$G$42,L344)/SQRT(INDEX($I$5:$I$42,L344)),2)</f>
        <v>80.5</v>
      </c>
      <c r="S344" s="31" t="s">
        <v>190</v>
      </c>
      <c r="T344" s="16">
        <f>ROUND(IF(O344=1,INDEX(新属性投放!$K$14:$K$33,卡牌属性!P344),INDEX(新属性投放!$K$41:$K$60,卡牌属性!P344))*INDEX($G$5:$G$42,L344),2)</f>
        <v>23</v>
      </c>
      <c r="U344" s="31" t="s">
        <v>191</v>
      </c>
      <c r="V344" s="16">
        <f>ROUND(IF(O344=1,INDEX(新属性投放!$L$14:$L$33,卡牌属性!P344),INDEX(新属性投放!$L$41:$L$60,卡牌属性!P344))*INDEX($G$5:$G$42,L344)*SQRT(INDEX($I$5:$I$42,L344)),2)</f>
        <v>172.5</v>
      </c>
      <c r="W344" s="31" t="s">
        <v>189</v>
      </c>
      <c r="X344" s="16">
        <f>ROUND(IF(O344=1,INDEX(新属性投放!$D$14:$D$33,卡牌属性!P344),INDEX(新属性投放!$D$41:$D$60,卡牌属性!P344))*INDEX($G$5:$G$42,L344)/SQRT(INDEX($I$5:$I$42,L344)),2)</f>
        <v>2.88</v>
      </c>
      <c r="Y344" s="31" t="s">
        <v>190</v>
      </c>
      <c r="Z344" s="16">
        <f>ROUND(IF(O344=1,INDEX(新属性投放!$E$14:$E$33,卡牌属性!P344),INDEX(新属性投放!$E$41:$E$60,卡牌属性!P344))*INDEX($G$5:$G$42,L344),2)</f>
        <v>1.44</v>
      </c>
      <c r="AA344" s="31" t="s">
        <v>191</v>
      </c>
      <c r="AB344" s="16">
        <f>ROUND(IF(O344=1,INDEX(新属性投放!$F$14:$F$33,卡牌属性!P344),INDEX(新属性投放!$F$41:$F$60,卡牌属性!P344))*INDEX($G$5:$G$42,L344)*SQRT(INDEX($I$5:$I$42,L344)),2)</f>
        <v>12.65</v>
      </c>
      <c r="AD344" s="16">
        <f t="shared" si="130"/>
        <v>28</v>
      </c>
      <c r="AE344" s="16">
        <f t="shared" si="131"/>
        <v>14</v>
      </c>
      <c r="AF344" s="16">
        <f t="shared" si="132"/>
        <v>126</v>
      </c>
      <c r="AH344" s="16">
        <f t="shared" si="123"/>
        <v>26233</v>
      </c>
      <c r="AI344" s="16">
        <f t="shared" si="124"/>
        <v>13104</v>
      </c>
      <c r="AJ344" s="16">
        <f t="shared" si="125"/>
        <v>96119</v>
      </c>
    </row>
    <row r="345" spans="11:36" ht="16.5" x14ac:dyDescent="0.2">
      <c r="K345" s="15">
        <v>342</v>
      </c>
      <c r="L345" s="15">
        <f t="shared" si="126"/>
        <v>18</v>
      </c>
      <c r="M345" s="16">
        <f t="shared" si="127"/>
        <v>1102002</v>
      </c>
      <c r="N345" s="31" t="s">
        <v>686</v>
      </c>
      <c r="O345" s="16">
        <f t="shared" si="128"/>
        <v>2</v>
      </c>
      <c r="P345" s="16">
        <f t="shared" si="129"/>
        <v>2</v>
      </c>
      <c r="Q345" s="16" t="s">
        <v>51</v>
      </c>
      <c r="R345" s="16">
        <f>ROUND(IF(O345=1,INDEX(新属性投放!$J$14:$J$33,卡牌属性!P345),INDEX(新属性投放!$J$41:$J$60,卡牌属性!P345))*INDEX($G$5:$G$42,L345)/SQRT(INDEX($I$5:$I$42,L345)),2)</f>
        <v>131.1</v>
      </c>
      <c r="S345" s="31" t="s">
        <v>190</v>
      </c>
      <c r="T345" s="16">
        <f>ROUND(IF(O345=1,INDEX(新属性投放!$K$14:$K$33,卡牌属性!P345),INDEX(新属性投放!$K$41:$K$60,卡牌属性!P345))*INDEX($G$5:$G$42,L345),2)</f>
        <v>43.13</v>
      </c>
      <c r="U345" s="31" t="s">
        <v>191</v>
      </c>
      <c r="V345" s="16">
        <f>ROUND(IF(O345=1,INDEX(新属性投放!$L$14:$L$33,卡牌属性!P345),INDEX(新属性投放!$L$41:$L$60,卡牌属性!P345))*INDEX($G$5:$G$42,L345)*SQRT(INDEX($I$5:$I$42,L345)),2)</f>
        <v>442.75</v>
      </c>
      <c r="W345" s="31" t="s">
        <v>189</v>
      </c>
      <c r="X345" s="16">
        <f>ROUND(IF(O345=1,INDEX(新属性投放!$D$14:$D$33,卡牌属性!P345),INDEX(新属性投放!$D$41:$D$60,卡牌属性!P345))*INDEX($G$5:$G$42,L345)/SQRT(INDEX($I$5:$I$42,L345)),2)</f>
        <v>4.5999999999999996</v>
      </c>
      <c r="Y345" s="31" t="s">
        <v>190</v>
      </c>
      <c r="Z345" s="16">
        <f>ROUND(IF(O345=1,INDEX(新属性投放!$E$14:$E$33,卡牌属性!P345),INDEX(新属性投放!$E$41:$E$60,卡牌属性!P345))*INDEX($G$5:$G$42,L345),2)</f>
        <v>2.2999999999999998</v>
      </c>
      <c r="AA345" s="31" t="s">
        <v>191</v>
      </c>
      <c r="AB345" s="16">
        <f>ROUND(IF(O345=1,INDEX(新属性投放!$F$14:$F$33,卡牌属性!P345),INDEX(新属性投放!$F$41:$F$60,卡牌属性!P345))*INDEX($G$5:$G$42,L345)*SQRT(INDEX($I$5:$I$42,L345)),2)</f>
        <v>20.7</v>
      </c>
      <c r="AD345" s="16">
        <f t="shared" si="130"/>
        <v>46</v>
      </c>
      <c r="AE345" s="16">
        <f t="shared" si="131"/>
        <v>23</v>
      </c>
      <c r="AF345" s="16">
        <f t="shared" si="132"/>
        <v>207</v>
      </c>
      <c r="AH345" s="16">
        <f t="shared" si="123"/>
        <v>26279</v>
      </c>
      <c r="AI345" s="16">
        <f t="shared" si="124"/>
        <v>13127</v>
      </c>
      <c r="AJ345" s="16">
        <f t="shared" si="125"/>
        <v>96326</v>
      </c>
    </row>
    <row r="346" spans="11:36" ht="16.5" x14ac:dyDescent="0.2">
      <c r="K346" s="15">
        <v>343</v>
      </c>
      <c r="L346" s="15">
        <f t="shared" si="126"/>
        <v>18</v>
      </c>
      <c r="M346" s="16">
        <f t="shared" si="127"/>
        <v>1102002</v>
      </c>
      <c r="N346" s="31" t="s">
        <v>686</v>
      </c>
      <c r="O346" s="16">
        <f t="shared" si="128"/>
        <v>2</v>
      </c>
      <c r="P346" s="16">
        <f t="shared" si="129"/>
        <v>3</v>
      </c>
      <c r="Q346" s="16" t="s">
        <v>51</v>
      </c>
      <c r="R346" s="16">
        <f>ROUND(IF(O346=1,INDEX(新属性投放!$J$14:$J$33,卡牌属性!P346),INDEX(新属性投放!$J$41:$J$60,卡牌属性!P346))*INDEX($G$5:$G$42,L346)/SQRT(INDEX($I$5:$I$42,L346)),2)</f>
        <v>226.55</v>
      </c>
      <c r="S346" s="31" t="s">
        <v>190</v>
      </c>
      <c r="T346" s="16">
        <f>ROUND(IF(O346=1,INDEX(新属性投放!$K$14:$K$33,卡牌属性!P346),INDEX(新属性投放!$K$41:$K$60,卡牌属性!P346))*INDEX($G$5:$G$42,L346),2)</f>
        <v>90.28</v>
      </c>
      <c r="U346" s="31" t="s">
        <v>191</v>
      </c>
      <c r="V346" s="16">
        <f>ROUND(IF(O346=1,INDEX(新属性投放!$L$14:$L$33,卡牌属性!P346),INDEX(新属性投放!$L$41:$L$60,卡牌属性!P346))*INDEX($G$5:$G$42,L346)*SQRT(INDEX($I$5:$I$42,L346)),2)</f>
        <v>991.3</v>
      </c>
      <c r="W346" s="31" t="s">
        <v>189</v>
      </c>
      <c r="X346" s="16">
        <f>ROUND(IF(O346=1,INDEX(新属性投放!$D$14:$D$33,卡牌属性!P346),INDEX(新属性投放!$D$41:$D$60,卡牌属性!P346))*INDEX($G$5:$G$42,L346)/SQRT(INDEX($I$5:$I$42,L346)),2)</f>
        <v>6.93</v>
      </c>
      <c r="Y346" s="31" t="s">
        <v>190</v>
      </c>
      <c r="Z346" s="16">
        <f>ROUND(IF(O346=1,INDEX(新属性投放!$E$14:$E$33,卡牌属性!P346),INDEX(新属性投放!$E$41:$E$60,卡牌属性!P346))*INDEX($G$5:$G$42,L346),2)</f>
        <v>3.47</v>
      </c>
      <c r="AA346" s="31" t="s">
        <v>191</v>
      </c>
      <c r="AB346" s="16">
        <f>ROUND(IF(O346=1,INDEX(新属性投放!$F$14:$F$33,卡牌属性!P346),INDEX(新属性投放!$F$41:$F$60,卡牌属性!P346))*INDEX($G$5:$G$42,L346)*SQRT(INDEX($I$5:$I$42,L346)),2)</f>
        <v>31.05</v>
      </c>
      <c r="AD346" s="16">
        <f t="shared" si="130"/>
        <v>69</v>
      </c>
      <c r="AE346" s="16">
        <f t="shared" si="131"/>
        <v>34</v>
      </c>
      <c r="AF346" s="16">
        <f t="shared" si="132"/>
        <v>310</v>
      </c>
      <c r="AH346" s="16">
        <f t="shared" si="123"/>
        <v>26348</v>
      </c>
      <c r="AI346" s="16">
        <f t="shared" si="124"/>
        <v>13161</v>
      </c>
      <c r="AJ346" s="16">
        <f t="shared" si="125"/>
        <v>96636</v>
      </c>
    </row>
    <row r="347" spans="11:36" ht="16.5" x14ac:dyDescent="0.2">
      <c r="K347" s="15">
        <v>344</v>
      </c>
      <c r="L347" s="15">
        <f t="shared" si="126"/>
        <v>18</v>
      </c>
      <c r="M347" s="16">
        <f t="shared" si="127"/>
        <v>1102002</v>
      </c>
      <c r="N347" s="31" t="s">
        <v>686</v>
      </c>
      <c r="O347" s="16">
        <f t="shared" si="128"/>
        <v>2</v>
      </c>
      <c r="P347" s="16">
        <f t="shared" si="129"/>
        <v>4</v>
      </c>
      <c r="Q347" s="16" t="s">
        <v>51</v>
      </c>
      <c r="R347" s="16">
        <f>ROUND(IF(O347=1,INDEX(新属性投放!$J$14:$J$33,卡牌属性!P347),INDEX(新属性投放!$J$41:$J$60,卡牌属性!P347))*INDEX($G$5:$G$42,L347)/SQRT(INDEX($I$5:$I$42,L347)),2)</f>
        <v>318.89999999999998</v>
      </c>
      <c r="S347" s="31" t="s">
        <v>190</v>
      </c>
      <c r="T347" s="16">
        <f>ROUND(IF(O347=1,INDEX(新属性投放!$K$14:$K$33,卡牌属性!P347),INDEX(新属性投放!$K$41:$K$60,卡牌属性!P347))*INDEX($G$5:$G$42,L347),2)</f>
        <v>136.44999999999999</v>
      </c>
      <c r="U347" s="31" t="s">
        <v>191</v>
      </c>
      <c r="V347" s="16">
        <f>ROUND(IF(O347=1,INDEX(新属性投放!$L$14:$L$33,卡牌属性!P347),INDEX(新属性投放!$L$41:$L$60,卡牌属性!P347))*INDEX($G$5:$G$42,L347)*SQRT(INDEX($I$5:$I$42,L347)),2)</f>
        <v>1508.8</v>
      </c>
      <c r="W347" s="31" t="s">
        <v>189</v>
      </c>
      <c r="X347" s="16">
        <f>ROUND(IF(O347=1,INDEX(新属性投放!$D$14:$D$33,卡牌属性!P347),INDEX(新属性投放!$D$41:$D$60,卡牌属性!P347))*INDEX($G$5:$G$42,L347)/SQRT(INDEX($I$5:$I$42,L347)),2)</f>
        <v>9.1999999999999993</v>
      </c>
      <c r="Y347" s="31" t="s">
        <v>190</v>
      </c>
      <c r="Z347" s="16">
        <f>ROUND(IF(O347=1,INDEX(新属性投放!$E$14:$E$33,卡牌属性!P347),INDEX(新属性投放!$E$41:$E$60,卡牌属性!P347))*INDEX($G$5:$G$42,L347),2)</f>
        <v>4.5999999999999996</v>
      </c>
      <c r="AA347" s="31" t="s">
        <v>191</v>
      </c>
      <c r="AB347" s="16">
        <f>ROUND(IF(O347=1,INDEX(新属性投放!$F$14:$F$33,卡牌属性!P347),INDEX(新属性投放!$F$41:$F$60,卡牌属性!P347))*INDEX($G$5:$G$42,L347)*SQRT(INDEX($I$5:$I$42,L347)),2)</f>
        <v>41.4</v>
      </c>
      <c r="AD347" s="16">
        <f t="shared" si="130"/>
        <v>92</v>
      </c>
      <c r="AE347" s="16">
        <f t="shared" si="131"/>
        <v>46</v>
      </c>
      <c r="AF347" s="16">
        <f t="shared" si="132"/>
        <v>414</v>
      </c>
      <c r="AH347" s="16">
        <f t="shared" si="123"/>
        <v>26440</v>
      </c>
      <c r="AI347" s="16">
        <f t="shared" si="124"/>
        <v>13207</v>
      </c>
      <c r="AJ347" s="16">
        <f t="shared" si="125"/>
        <v>97050</v>
      </c>
    </row>
    <row r="348" spans="11:36" ht="16.5" x14ac:dyDescent="0.2">
      <c r="K348" s="15">
        <v>345</v>
      </c>
      <c r="L348" s="15">
        <f t="shared" si="126"/>
        <v>18</v>
      </c>
      <c r="M348" s="16">
        <f t="shared" si="127"/>
        <v>1102002</v>
      </c>
      <c r="N348" s="31" t="s">
        <v>686</v>
      </c>
      <c r="O348" s="16">
        <f t="shared" si="128"/>
        <v>2</v>
      </c>
      <c r="P348" s="16">
        <f t="shared" si="129"/>
        <v>5</v>
      </c>
      <c r="Q348" s="16" t="s">
        <v>51</v>
      </c>
      <c r="R348" s="16">
        <f>ROUND(IF(O348=1,INDEX(新属性投放!$J$14:$J$33,卡牌属性!P348),INDEX(新属性投放!$J$41:$J$60,卡牌属性!P348))*INDEX($G$5:$G$42,L348)/SQRT(INDEX($I$5:$I$42,L348)),2)</f>
        <v>439.65</v>
      </c>
      <c r="S348" s="31" t="s">
        <v>190</v>
      </c>
      <c r="T348" s="16">
        <f>ROUND(IF(O348=1,INDEX(新属性投放!$K$14:$K$33,卡牌属性!P348),INDEX(新属性投放!$K$41:$K$60,卡牌属性!P348))*INDEX($G$5:$G$42,L348),2)</f>
        <v>197.4</v>
      </c>
      <c r="U348" s="31" t="s">
        <v>191</v>
      </c>
      <c r="V348" s="16">
        <f>ROUND(IF(O348=1,INDEX(新属性投放!$L$14:$L$33,卡牌属性!P348),INDEX(新属性投放!$L$41:$L$60,卡牌属性!P348))*INDEX($G$5:$G$42,L348)*SQRT(INDEX($I$5:$I$42,L348)),2)</f>
        <v>2181.5500000000002</v>
      </c>
      <c r="W348" s="31" t="s">
        <v>189</v>
      </c>
      <c r="X348" s="16">
        <f>ROUND(IF(O348=1,INDEX(新属性投放!$D$14:$D$33,卡牌属性!P348),INDEX(新属性投放!$D$41:$D$60,卡牌属性!P348))*INDEX($G$5:$G$42,L348)/SQRT(INDEX($I$5:$I$42,L348)),2)</f>
        <v>11.52</v>
      </c>
      <c r="Y348" s="31" t="s">
        <v>190</v>
      </c>
      <c r="Z348" s="16">
        <f>ROUND(IF(O348=1,INDEX(新属性投放!$E$14:$E$33,卡牌属性!P348),INDEX(新属性投放!$E$41:$E$60,卡牌属性!P348))*INDEX($G$5:$G$42,L348),2)</f>
        <v>5.76</v>
      </c>
      <c r="AA348" s="31" t="s">
        <v>191</v>
      </c>
      <c r="AB348" s="16">
        <f>ROUND(IF(O348=1,INDEX(新属性投放!$F$14:$F$33,卡牌属性!P348),INDEX(新属性投放!$F$41:$F$60,卡牌属性!P348))*INDEX($G$5:$G$42,L348)*SQRT(INDEX($I$5:$I$42,L348)),2)</f>
        <v>51.75</v>
      </c>
      <c r="AD348" s="16">
        <f t="shared" si="130"/>
        <v>115</v>
      </c>
      <c r="AE348" s="16">
        <f t="shared" si="131"/>
        <v>57</v>
      </c>
      <c r="AF348" s="16">
        <f t="shared" si="132"/>
        <v>517</v>
      </c>
      <c r="AH348" s="16">
        <f t="shared" si="123"/>
        <v>26555</v>
      </c>
      <c r="AI348" s="16">
        <f t="shared" si="124"/>
        <v>13264</v>
      </c>
      <c r="AJ348" s="16">
        <f t="shared" si="125"/>
        <v>97567</v>
      </c>
    </row>
    <row r="349" spans="11:36" ht="16.5" x14ac:dyDescent="0.2">
      <c r="K349" s="15">
        <v>346</v>
      </c>
      <c r="L349" s="15">
        <f t="shared" si="126"/>
        <v>18</v>
      </c>
      <c r="M349" s="16">
        <f t="shared" si="127"/>
        <v>1102002</v>
      </c>
      <c r="N349" s="31" t="s">
        <v>686</v>
      </c>
      <c r="O349" s="16">
        <f t="shared" si="128"/>
        <v>2</v>
      </c>
      <c r="P349" s="16">
        <f t="shared" si="129"/>
        <v>6</v>
      </c>
      <c r="Q349" s="16" t="s">
        <v>51</v>
      </c>
      <c r="R349" s="16">
        <f>ROUND(IF(O349=1,INDEX(新属性投放!$J$14:$J$33,卡牌属性!P349),INDEX(新属性投放!$J$41:$J$60,卡牌属性!P349))*INDEX($G$5:$G$42,L349)/SQRT(INDEX($I$5:$I$42,L349)),2)</f>
        <v>590.53</v>
      </c>
      <c r="S349" s="31" t="s">
        <v>190</v>
      </c>
      <c r="T349" s="16">
        <f>ROUND(IF(O349=1,INDEX(新属性投放!$K$14:$K$33,卡牌属性!P349),INDEX(新属性投放!$K$41:$K$60,卡牌属性!P349))*INDEX($G$5:$G$42,L349),2)</f>
        <v>273.41000000000003</v>
      </c>
      <c r="U349" s="31" t="s">
        <v>191</v>
      </c>
      <c r="V349" s="16">
        <f>ROUND(IF(O349=1,INDEX(新属性投放!$L$14:$L$33,卡牌属性!P349),INDEX(新属性投放!$L$41:$L$60,卡牌属性!P349))*INDEX($G$5:$G$42,L349)*SQRT(INDEX($I$5:$I$42,L349)),2)</f>
        <v>3019.9</v>
      </c>
      <c r="W349" s="31" t="s">
        <v>189</v>
      </c>
      <c r="X349" s="16">
        <f>ROUND(IF(O349=1,INDEX(新属性投放!$D$14:$D$33,卡牌属性!P349),INDEX(新属性投放!$D$41:$D$60,卡牌属性!P349))*INDEX($G$5:$G$42,L349)/SQRT(INDEX($I$5:$I$42,L349)),2)</f>
        <v>14.41</v>
      </c>
      <c r="Y349" s="31" t="s">
        <v>190</v>
      </c>
      <c r="Z349" s="16">
        <f>ROUND(IF(O349=1,INDEX(新属性投放!$E$14:$E$33,卡牌属性!P349),INDEX(新属性投放!$E$41:$E$60,卡牌属性!P349))*INDEX($G$5:$G$42,L349),2)</f>
        <v>7.2</v>
      </c>
      <c r="AA349" s="31" t="s">
        <v>191</v>
      </c>
      <c r="AB349" s="16">
        <f>ROUND(IF(O349=1,INDEX(新属性投放!$F$14:$F$33,卡牌属性!P349),INDEX(新属性投放!$F$41:$F$60,卡牌属性!P349))*INDEX($G$5:$G$42,L349)*SQRT(INDEX($I$5:$I$42,L349)),2)</f>
        <v>64.400000000000006</v>
      </c>
      <c r="AD349" s="16">
        <f t="shared" si="130"/>
        <v>144</v>
      </c>
      <c r="AE349" s="16">
        <f t="shared" si="131"/>
        <v>72</v>
      </c>
      <c r="AF349" s="16">
        <f t="shared" si="132"/>
        <v>644</v>
      </c>
      <c r="AH349" s="16">
        <f t="shared" si="123"/>
        <v>26699</v>
      </c>
      <c r="AI349" s="16">
        <f t="shared" si="124"/>
        <v>13336</v>
      </c>
      <c r="AJ349" s="16">
        <f t="shared" si="125"/>
        <v>98211</v>
      </c>
    </row>
    <row r="350" spans="11:36" ht="16.5" x14ac:dyDescent="0.2">
      <c r="K350" s="15">
        <v>347</v>
      </c>
      <c r="L350" s="15">
        <f t="shared" si="126"/>
        <v>18</v>
      </c>
      <c r="M350" s="16">
        <f t="shared" si="127"/>
        <v>1102002</v>
      </c>
      <c r="N350" s="31" t="s">
        <v>686</v>
      </c>
      <c r="O350" s="16">
        <f t="shared" si="128"/>
        <v>2</v>
      </c>
      <c r="P350" s="16">
        <f t="shared" si="129"/>
        <v>7</v>
      </c>
      <c r="Q350" s="16" t="s">
        <v>51</v>
      </c>
      <c r="R350" s="16">
        <f>ROUND(IF(O350=1,INDEX(新属性投放!$J$14:$J$33,卡牌属性!P350),INDEX(新属性投放!$J$41:$J$60,卡牌属性!P350))*INDEX($G$5:$G$42,L350)/SQRT(INDEX($I$5:$I$42,L350)),2)</f>
        <v>779.47</v>
      </c>
      <c r="S350" s="31" t="s">
        <v>190</v>
      </c>
      <c r="T350" s="16">
        <f>ROUND(IF(O350=1,INDEX(新属性投放!$K$14:$K$33,卡牌属性!P350),INDEX(新属性投放!$K$41:$K$60,卡牌属性!P350))*INDEX($G$5:$G$42,L350),2)</f>
        <v>368.46</v>
      </c>
      <c r="U350" s="31" t="s">
        <v>191</v>
      </c>
      <c r="V350" s="16">
        <f>ROUND(IF(O350=1,INDEX(新属性投放!$L$14:$L$33,卡牌属性!P350),INDEX(新属性投放!$L$41:$L$60,卡牌属性!P350))*INDEX($G$5:$G$42,L350)*SQRT(INDEX($I$5:$I$42,L350)),2)</f>
        <v>4067.55</v>
      </c>
      <c r="W350" s="31" t="s">
        <v>189</v>
      </c>
      <c r="X350" s="16">
        <f>ROUND(IF(O350=1,INDEX(新属性投放!$D$14:$D$33,卡牌属性!P350),INDEX(新属性投放!$D$41:$D$60,卡牌属性!P350))*INDEX($G$5:$G$42,L350)/SQRT(INDEX($I$5:$I$42,L350)),2)</f>
        <v>18.059999999999999</v>
      </c>
      <c r="Y350" s="31" t="s">
        <v>190</v>
      </c>
      <c r="Z350" s="16">
        <f>ROUND(IF(O350=1,INDEX(新属性投放!$E$14:$E$33,卡牌属性!P350),INDEX(新属性投放!$E$41:$E$60,卡牌属性!P350))*INDEX($G$5:$G$42,L350),2)</f>
        <v>9.0299999999999994</v>
      </c>
      <c r="AA350" s="31" t="s">
        <v>191</v>
      </c>
      <c r="AB350" s="16">
        <f>ROUND(IF(O350=1,INDEX(新属性投放!$F$14:$F$33,卡牌属性!P350),INDEX(新属性投放!$F$41:$F$60,卡牌属性!P350))*INDEX($G$5:$G$42,L350)*SQRT(INDEX($I$5:$I$42,L350)),2)</f>
        <v>80.5</v>
      </c>
      <c r="AD350" s="16">
        <f t="shared" si="130"/>
        <v>180</v>
      </c>
      <c r="AE350" s="16">
        <f t="shared" si="131"/>
        <v>90</v>
      </c>
      <c r="AF350" s="16">
        <f t="shared" si="132"/>
        <v>805</v>
      </c>
      <c r="AH350" s="16">
        <f t="shared" si="123"/>
        <v>26879</v>
      </c>
      <c r="AI350" s="16">
        <f t="shared" si="124"/>
        <v>13426</v>
      </c>
      <c r="AJ350" s="16">
        <f t="shared" si="125"/>
        <v>99016</v>
      </c>
    </row>
    <row r="351" spans="11:36" ht="16.5" x14ac:dyDescent="0.2">
      <c r="K351" s="15">
        <v>348</v>
      </c>
      <c r="L351" s="15">
        <f t="shared" si="126"/>
        <v>18</v>
      </c>
      <c r="M351" s="16">
        <f t="shared" si="127"/>
        <v>1102002</v>
      </c>
      <c r="N351" s="31" t="s">
        <v>686</v>
      </c>
      <c r="O351" s="16">
        <f t="shared" si="128"/>
        <v>2</v>
      </c>
      <c r="P351" s="16">
        <f t="shared" si="129"/>
        <v>8</v>
      </c>
      <c r="Q351" s="16" t="s">
        <v>51</v>
      </c>
      <c r="R351" s="16">
        <f>ROUND(IF(O351=1,INDEX(新属性投放!$J$14:$J$33,卡牌属性!P351),INDEX(新属性投放!$J$41:$J$60,卡牌属性!P351))*INDEX($G$5:$G$42,L351)/SQRT(INDEX($I$5:$I$42,L351)),2)</f>
        <v>1017.52</v>
      </c>
      <c r="S351" s="31" t="s">
        <v>190</v>
      </c>
      <c r="T351" s="16">
        <f>ROUND(IF(O351=1,INDEX(新属性投放!$K$14:$K$33,卡牌属性!P351),INDEX(新属性投放!$K$41:$K$60,卡牌属性!P351))*INDEX($G$5:$G$42,L351),2)</f>
        <v>487.49</v>
      </c>
      <c r="U351" s="31" t="s">
        <v>191</v>
      </c>
      <c r="V351" s="16">
        <f>ROUND(IF(O351=1,INDEX(新属性投放!$L$14:$L$33,卡牌属性!P351),INDEX(新属性投放!$L$41:$L$60,卡牌属性!P351))*INDEX($G$5:$G$42,L351)*SQRT(INDEX($I$5:$I$42,L351)),2)</f>
        <v>5390.05</v>
      </c>
      <c r="W351" s="31" t="s">
        <v>189</v>
      </c>
      <c r="X351" s="16">
        <f>ROUND(IF(O351=1,INDEX(新属性投放!$D$14:$D$33,卡牌属性!P351),INDEX(新属性投放!$D$41:$D$60,卡牌属性!P351))*INDEX($G$5:$G$42,L351)/SQRT(INDEX($I$5:$I$42,L351)),2)</f>
        <v>23</v>
      </c>
      <c r="Y351" s="31" t="s">
        <v>190</v>
      </c>
      <c r="Z351" s="16">
        <f>ROUND(IF(O351=1,INDEX(新属性投放!$E$14:$E$33,卡牌属性!P351),INDEX(新属性投放!$E$41:$E$60,卡牌属性!P351))*INDEX($G$5:$G$42,L351),2)</f>
        <v>11.5</v>
      </c>
      <c r="AA351" s="31" t="s">
        <v>191</v>
      </c>
      <c r="AB351" s="16">
        <f>ROUND(IF(O351=1,INDEX(新属性投放!$F$14:$F$33,卡牌属性!P351),INDEX(新属性投放!$F$41:$F$60,卡牌属性!P351))*INDEX($G$5:$G$42,L351)*SQRT(INDEX($I$5:$I$42,L351)),2)</f>
        <v>103.5</v>
      </c>
      <c r="AD351" s="16">
        <f t="shared" si="130"/>
        <v>230</v>
      </c>
      <c r="AE351" s="16">
        <f t="shared" si="131"/>
        <v>115</v>
      </c>
      <c r="AF351" s="16">
        <f t="shared" si="132"/>
        <v>1035</v>
      </c>
      <c r="AH351" s="16">
        <f t="shared" si="123"/>
        <v>27109</v>
      </c>
      <c r="AI351" s="16">
        <f t="shared" si="124"/>
        <v>13541</v>
      </c>
      <c r="AJ351" s="16">
        <f t="shared" si="125"/>
        <v>100051</v>
      </c>
    </row>
    <row r="352" spans="11:36" ht="16.5" x14ac:dyDescent="0.2">
      <c r="K352" s="15">
        <v>349</v>
      </c>
      <c r="L352" s="15">
        <f t="shared" si="126"/>
        <v>18</v>
      </c>
      <c r="M352" s="16">
        <f t="shared" si="127"/>
        <v>1102002</v>
      </c>
      <c r="N352" s="31" t="s">
        <v>686</v>
      </c>
      <c r="O352" s="16">
        <f t="shared" si="128"/>
        <v>2</v>
      </c>
      <c r="P352" s="16">
        <f t="shared" si="129"/>
        <v>9</v>
      </c>
      <c r="Q352" s="16" t="s">
        <v>51</v>
      </c>
      <c r="R352" s="16">
        <f>ROUND(IF(O352=1,INDEX(新属性投放!$J$14:$J$33,卡牌属性!P352),INDEX(新属性投放!$J$41:$J$60,卡牌属性!P352))*INDEX($G$5:$G$42,L352)/SQRT(INDEX($I$5:$I$42,L352)),2)</f>
        <v>1165.8699999999999</v>
      </c>
      <c r="S352" s="31" t="s">
        <v>190</v>
      </c>
      <c r="T352" s="16">
        <f>ROUND(IF(O352=1,INDEX(新属性投放!$K$14:$K$33,卡牌属性!P352),INDEX(新属性投放!$K$41:$K$60,卡牌属性!P352))*INDEX($G$5:$G$42,L352),2)</f>
        <v>561.09</v>
      </c>
      <c r="U352" s="31" t="s">
        <v>191</v>
      </c>
      <c r="V352" s="16">
        <f>ROUND(IF(O352=1,INDEX(新属性投放!$L$14:$L$33,卡牌属性!P352),INDEX(新属性投放!$L$41:$L$60,卡牌属性!P352))*INDEX($G$5:$G$42,L352)*SQRT(INDEX($I$5:$I$42,L352)),2)</f>
        <v>6207.7</v>
      </c>
      <c r="W352" s="31" t="s">
        <v>189</v>
      </c>
      <c r="X352" s="16">
        <f>ROUND(IF(O352=1,INDEX(新属性投放!$D$14:$D$33,卡牌属性!P352),INDEX(新属性投放!$D$41:$D$60,卡牌属性!P352))*INDEX($G$5:$G$42,L352)/SQRT(INDEX($I$5:$I$42,L352)),2)</f>
        <v>26.59</v>
      </c>
      <c r="Y352" s="31" t="s">
        <v>190</v>
      </c>
      <c r="Z352" s="16">
        <f>ROUND(IF(O352=1,INDEX(新属性投放!$E$14:$E$33,卡牌属性!P352),INDEX(新属性投放!$E$41:$E$60,卡牌属性!P352))*INDEX($G$5:$G$42,L352),2)</f>
        <v>13.29</v>
      </c>
      <c r="AA352" s="31" t="s">
        <v>191</v>
      </c>
      <c r="AB352" s="16">
        <f>ROUND(IF(O352=1,INDEX(新属性投放!$F$14:$F$33,卡牌属性!P352),INDEX(新属性投放!$F$41:$F$60,卡牌属性!P352))*INDEX($G$5:$G$42,L352)*SQRT(INDEX($I$5:$I$42,L352)),2)</f>
        <v>119.6</v>
      </c>
      <c r="AD352" s="16">
        <f t="shared" si="130"/>
        <v>265</v>
      </c>
      <c r="AE352" s="16">
        <f t="shared" si="131"/>
        <v>132</v>
      </c>
      <c r="AF352" s="16">
        <f t="shared" si="132"/>
        <v>1196</v>
      </c>
      <c r="AH352" s="16">
        <f t="shared" si="123"/>
        <v>27374</v>
      </c>
      <c r="AI352" s="16">
        <f t="shared" si="124"/>
        <v>13673</v>
      </c>
      <c r="AJ352" s="16">
        <f t="shared" si="125"/>
        <v>101247</v>
      </c>
    </row>
    <row r="353" spans="11:36" ht="16.5" x14ac:dyDescent="0.2">
      <c r="K353" s="15">
        <v>350</v>
      </c>
      <c r="L353" s="15">
        <f t="shared" si="126"/>
        <v>18</v>
      </c>
      <c r="M353" s="16">
        <f t="shared" si="127"/>
        <v>1102002</v>
      </c>
      <c r="N353" s="31" t="s">
        <v>686</v>
      </c>
      <c r="O353" s="16">
        <f t="shared" si="128"/>
        <v>2</v>
      </c>
      <c r="P353" s="16">
        <f t="shared" si="129"/>
        <v>10</v>
      </c>
      <c r="Q353" s="16" t="s">
        <v>51</v>
      </c>
      <c r="R353" s="16">
        <f>ROUND(IF(O353=1,INDEX(新属性投放!$J$14:$J$33,卡牌属性!P353),INDEX(新属性投放!$J$41:$J$60,卡牌属性!P353))*INDEX($G$5:$G$42,L353)/SQRT(INDEX($I$5:$I$42,L353)),2)</f>
        <v>1336.76</v>
      </c>
      <c r="S353" s="31" t="s">
        <v>190</v>
      </c>
      <c r="T353" s="16">
        <f>ROUND(IF(O353=1,INDEX(新属性投放!$K$14:$K$33,卡牌属性!P353),INDEX(新属性投放!$K$41:$K$60,卡牌属性!P353))*INDEX($G$5:$G$42,L353),2)</f>
        <v>647.11</v>
      </c>
      <c r="U353" s="31" t="s">
        <v>191</v>
      </c>
      <c r="V353" s="16">
        <f>ROUND(IF(O353=1,INDEX(新属性投放!$L$14:$L$33,卡牌属性!P353),INDEX(新属性投放!$L$41:$L$60,卡牌属性!P353))*INDEX($G$5:$G$42,L353)*SQRT(INDEX($I$5:$I$42,L353)),2)</f>
        <v>7147.25</v>
      </c>
      <c r="W353" s="31" t="s">
        <v>189</v>
      </c>
      <c r="X353" s="16">
        <f>ROUND(IF(O353=1,INDEX(新属性投放!$D$14:$D$33,卡牌属性!P353),INDEX(新属性投放!$D$41:$D$60,卡牌属性!P353))*INDEX($G$5:$G$42,L353)/SQRT(INDEX($I$5:$I$42,L353)),2)</f>
        <v>30.75</v>
      </c>
      <c r="Y353" s="31" t="s">
        <v>190</v>
      </c>
      <c r="Z353" s="16">
        <f>ROUND(IF(O353=1,INDEX(新属性投放!$E$14:$E$33,卡牌属性!P353),INDEX(新属性投放!$E$41:$E$60,卡牌属性!P353))*INDEX($G$5:$G$42,L353),2)</f>
        <v>15.38</v>
      </c>
      <c r="AA353" s="31" t="s">
        <v>191</v>
      </c>
      <c r="AB353" s="16">
        <f>ROUND(IF(O353=1,INDEX(新属性投放!$F$14:$F$33,卡牌属性!P353),INDEX(新属性投放!$F$41:$F$60,卡牌属性!P353))*INDEX($G$5:$G$42,L353)*SQRT(INDEX($I$5:$I$42,L353)),2)</f>
        <v>138</v>
      </c>
      <c r="AD353" s="16">
        <f t="shared" si="130"/>
        <v>307</v>
      </c>
      <c r="AE353" s="16">
        <f t="shared" si="131"/>
        <v>153</v>
      </c>
      <c r="AF353" s="16">
        <f t="shared" si="132"/>
        <v>1380</v>
      </c>
      <c r="AH353" s="16">
        <f t="shared" si="123"/>
        <v>27681</v>
      </c>
      <c r="AI353" s="16">
        <f t="shared" si="124"/>
        <v>13826</v>
      </c>
      <c r="AJ353" s="16">
        <f t="shared" si="125"/>
        <v>102627</v>
      </c>
    </row>
    <row r="354" spans="11:36" ht="16.5" x14ac:dyDescent="0.2">
      <c r="K354" s="15">
        <v>351</v>
      </c>
      <c r="L354" s="15">
        <f t="shared" si="126"/>
        <v>18</v>
      </c>
      <c r="M354" s="16">
        <f t="shared" si="127"/>
        <v>1102002</v>
      </c>
      <c r="N354" s="31" t="s">
        <v>686</v>
      </c>
      <c r="O354" s="16">
        <f t="shared" si="128"/>
        <v>2</v>
      </c>
      <c r="P354" s="16">
        <f t="shared" si="129"/>
        <v>11</v>
      </c>
      <c r="Q354" s="16" t="s">
        <v>51</v>
      </c>
      <c r="R354" s="16">
        <f>ROUND(IF(O354=1,INDEX(新属性投放!$J$14:$J$33,卡牌属性!P354),INDEX(新属性投放!$J$41:$J$60,卡牌属性!P354))*INDEX($G$5:$G$42,L354)/SQRT(INDEX($I$5:$I$42,L354)),2)</f>
        <v>1535.37</v>
      </c>
      <c r="S354" s="31" t="s">
        <v>190</v>
      </c>
      <c r="T354" s="16">
        <f>ROUND(IF(O354=1,INDEX(新属性投放!$K$14:$K$33,卡牌属性!P354),INDEX(新属性投放!$K$41:$K$60,卡牌属性!P354))*INDEX($G$5:$G$42,L354),2)</f>
        <v>745.83</v>
      </c>
      <c r="U354" s="31" t="s">
        <v>191</v>
      </c>
      <c r="V354" s="16">
        <f>ROUND(IF(O354=1,INDEX(新属性投放!$L$14:$L$33,卡牌属性!P354),INDEX(新属性投放!$L$41:$L$60,卡牌属性!P354))*INDEX($G$5:$G$42,L354)*SQRT(INDEX($I$5:$I$42,L354)),2)</f>
        <v>8240.9</v>
      </c>
      <c r="W354" s="31" t="s">
        <v>189</v>
      </c>
      <c r="X354" s="16">
        <f>ROUND(IF(O354=1,INDEX(新属性投放!$D$14:$D$33,卡牌属性!P354),INDEX(新属性投放!$D$41:$D$60,卡牌属性!P354))*INDEX($G$5:$G$42,L354)/SQRT(INDEX($I$5:$I$42,L354)),2)</f>
        <v>35.54</v>
      </c>
      <c r="Y354" s="31" t="s">
        <v>190</v>
      </c>
      <c r="Z354" s="16">
        <f>ROUND(IF(O354=1,INDEX(新属性投放!$E$14:$E$33,卡牌属性!P354),INDEX(新属性投放!$E$41:$E$60,卡牌属性!P354))*INDEX($G$5:$G$42,L354),2)</f>
        <v>17.77</v>
      </c>
      <c r="AA354" s="31" t="s">
        <v>191</v>
      </c>
      <c r="AB354" s="16">
        <f>ROUND(IF(O354=1,INDEX(新属性投放!$F$14:$F$33,卡牌属性!P354),INDEX(新属性投放!$F$41:$F$60,卡牌属性!P354))*INDEX($G$5:$G$42,L354)*SQRT(INDEX($I$5:$I$42,L354)),2)</f>
        <v>159.85</v>
      </c>
      <c r="AD354" s="16">
        <f t="shared" si="130"/>
        <v>355</v>
      </c>
      <c r="AE354" s="16">
        <f t="shared" si="131"/>
        <v>177</v>
      </c>
      <c r="AF354" s="16">
        <f t="shared" si="132"/>
        <v>1598</v>
      </c>
      <c r="AH354" s="16">
        <f t="shared" si="123"/>
        <v>28036</v>
      </c>
      <c r="AI354" s="16">
        <f t="shared" si="124"/>
        <v>14003</v>
      </c>
      <c r="AJ354" s="16">
        <f t="shared" si="125"/>
        <v>104225</v>
      </c>
    </row>
    <row r="355" spans="11:36" ht="16.5" x14ac:dyDescent="0.2">
      <c r="K355" s="15">
        <v>352</v>
      </c>
      <c r="L355" s="15">
        <f t="shared" si="126"/>
        <v>18</v>
      </c>
      <c r="M355" s="16">
        <f t="shared" si="127"/>
        <v>1102002</v>
      </c>
      <c r="N355" s="31" t="s">
        <v>686</v>
      </c>
      <c r="O355" s="16">
        <f t="shared" si="128"/>
        <v>2</v>
      </c>
      <c r="P355" s="16">
        <f t="shared" si="129"/>
        <v>12</v>
      </c>
      <c r="Q355" s="16" t="s">
        <v>51</v>
      </c>
      <c r="R355" s="16">
        <f>ROUND(IF(O355=1,INDEX(新属性投放!$J$14:$J$33,卡牌属性!P355),INDEX(新属性投放!$J$41:$J$60,卡牌属性!P355))*INDEX($G$5:$G$42,L355)/SQRT(INDEX($I$5:$I$42,L355)),2)</f>
        <v>1764.79</v>
      </c>
      <c r="S355" s="31" t="s">
        <v>190</v>
      </c>
      <c r="T355" s="16">
        <f>ROUND(IF(O355=1,INDEX(新属性投放!$K$14:$K$33,卡牌属性!P355),INDEX(新属性投放!$K$41:$K$60,卡牌属性!P355))*INDEX($G$5:$G$42,L355),2)</f>
        <v>859.97</v>
      </c>
      <c r="U355" s="31" t="s">
        <v>191</v>
      </c>
      <c r="V355" s="16">
        <f>ROUND(IF(O355=1,INDEX(新属性投放!$L$14:$L$33,卡牌属性!P355),INDEX(新属性投放!$L$41:$L$60,卡牌属性!P355))*INDEX($G$5:$G$42,L355)*SQRT(INDEX($I$5:$I$42,L355)),2)</f>
        <v>9505.9</v>
      </c>
      <c r="W355" s="31" t="s">
        <v>189</v>
      </c>
      <c r="X355" s="16">
        <f>ROUND(IF(O355=1,INDEX(新属性投放!$D$14:$D$33,卡牌属性!P355),INDEX(新属性投放!$D$41:$D$60,卡牌属性!P355))*INDEX($G$5:$G$42,L355)/SQRT(INDEX($I$5:$I$42,L355)),2)</f>
        <v>41.1</v>
      </c>
      <c r="Y355" s="31" t="s">
        <v>190</v>
      </c>
      <c r="Z355" s="16">
        <f>ROUND(IF(O355=1,INDEX(新属性投放!$E$14:$E$33,卡牌属性!P355),INDEX(新属性投放!$E$41:$E$60,卡牌属性!P355))*INDEX($G$5:$G$42,L355),2)</f>
        <v>20.55</v>
      </c>
      <c r="AA355" s="31" t="s">
        <v>191</v>
      </c>
      <c r="AB355" s="16">
        <f>ROUND(IF(O355=1,INDEX(新属性投放!$F$14:$F$33,卡牌属性!P355),INDEX(新属性投放!$F$41:$F$60,卡牌属性!P355))*INDEX($G$5:$G$42,L355)*SQRT(INDEX($I$5:$I$42,L355)),2)</f>
        <v>184</v>
      </c>
      <c r="AD355" s="16">
        <f t="shared" si="130"/>
        <v>411</v>
      </c>
      <c r="AE355" s="16">
        <f t="shared" si="131"/>
        <v>205</v>
      </c>
      <c r="AF355" s="16">
        <f t="shared" si="132"/>
        <v>1840</v>
      </c>
      <c r="AH355" s="16">
        <f t="shared" si="123"/>
        <v>28447</v>
      </c>
      <c r="AI355" s="16">
        <f t="shared" si="124"/>
        <v>14208</v>
      </c>
      <c r="AJ355" s="16">
        <f t="shared" si="125"/>
        <v>106065</v>
      </c>
    </row>
    <row r="356" spans="11:36" ht="16.5" x14ac:dyDescent="0.2">
      <c r="K356" s="15">
        <v>353</v>
      </c>
      <c r="L356" s="15">
        <f t="shared" si="126"/>
        <v>18</v>
      </c>
      <c r="M356" s="16">
        <f t="shared" si="127"/>
        <v>1102002</v>
      </c>
      <c r="N356" s="31" t="s">
        <v>686</v>
      </c>
      <c r="O356" s="16">
        <f t="shared" si="128"/>
        <v>2</v>
      </c>
      <c r="P356" s="16">
        <f t="shared" si="129"/>
        <v>13</v>
      </c>
      <c r="Q356" s="16" t="s">
        <v>51</v>
      </c>
      <c r="R356" s="16">
        <f>ROUND(IF(O356=1,INDEX(新属性投放!$J$14:$J$33,卡牌属性!P356),INDEX(新属性投放!$J$41:$J$60,卡牌属性!P356))*INDEX($G$5:$G$42,L356)/SQRT(INDEX($I$5:$I$42,L356)),2)</f>
        <v>2030.1</v>
      </c>
      <c r="S356" s="31" t="s">
        <v>190</v>
      </c>
      <c r="T356" s="16">
        <f>ROUND(IF(O356=1,INDEX(新属性投放!$K$14:$K$33,卡牌属性!P356),INDEX(新属性投放!$K$41:$K$60,卡牌属性!P356))*INDEX($G$5:$G$42,L356),2)</f>
        <v>992.62</v>
      </c>
      <c r="U356" s="31" t="s">
        <v>191</v>
      </c>
      <c r="V356" s="16">
        <f>ROUND(IF(O356=1,INDEX(新属性投放!$L$14:$L$33,卡牌属性!P356),INDEX(新属性投放!$L$41:$L$60,卡牌属性!P356))*INDEX($G$5:$G$42,L356)*SQRT(INDEX($I$5:$I$42,L356)),2)</f>
        <v>10964.1</v>
      </c>
      <c r="W356" s="31" t="s">
        <v>189</v>
      </c>
      <c r="X356" s="16">
        <f>ROUND(IF(O356=1,INDEX(新属性投放!$D$14:$D$33,卡牌属性!P356),INDEX(新属性投放!$D$41:$D$60,卡牌属性!P356))*INDEX($G$5:$G$42,L356)/SQRT(INDEX($I$5:$I$42,L356)),2)</f>
        <v>47.53</v>
      </c>
      <c r="Y356" s="31" t="s">
        <v>190</v>
      </c>
      <c r="Z356" s="16">
        <f>ROUND(IF(O356=1,INDEX(新属性投放!$E$14:$E$33,卡牌属性!P356),INDEX(新属性投放!$E$41:$E$60,卡牌属性!P356))*INDEX($G$5:$G$42,L356),2)</f>
        <v>23.76</v>
      </c>
      <c r="AA356" s="31" t="s">
        <v>191</v>
      </c>
      <c r="AB356" s="16">
        <f>ROUND(IF(O356=1,INDEX(新属性投放!$F$14:$F$33,卡牌属性!P356),INDEX(新属性投放!$F$41:$F$60,卡牌属性!P356))*INDEX($G$5:$G$42,L356)*SQRT(INDEX($I$5:$I$42,L356)),2)</f>
        <v>212.75</v>
      </c>
      <c r="AD356" s="16">
        <f t="shared" si="130"/>
        <v>475</v>
      </c>
      <c r="AE356" s="16">
        <f t="shared" si="131"/>
        <v>237</v>
      </c>
      <c r="AF356" s="16">
        <f t="shared" si="132"/>
        <v>2127</v>
      </c>
      <c r="AH356" s="16">
        <f t="shared" si="123"/>
        <v>28922</v>
      </c>
      <c r="AI356" s="16">
        <f t="shared" si="124"/>
        <v>14445</v>
      </c>
      <c r="AJ356" s="16">
        <f t="shared" si="125"/>
        <v>108192</v>
      </c>
    </row>
    <row r="357" spans="11:36" ht="16.5" x14ac:dyDescent="0.2">
      <c r="K357" s="15">
        <v>354</v>
      </c>
      <c r="L357" s="15">
        <f t="shared" si="126"/>
        <v>18</v>
      </c>
      <c r="M357" s="16">
        <f t="shared" si="127"/>
        <v>1102002</v>
      </c>
      <c r="N357" s="31" t="s">
        <v>686</v>
      </c>
      <c r="O357" s="16">
        <f t="shared" si="128"/>
        <v>2</v>
      </c>
      <c r="P357" s="16">
        <f t="shared" si="129"/>
        <v>14</v>
      </c>
      <c r="Q357" s="16" t="s">
        <v>51</v>
      </c>
      <c r="R357" s="16">
        <f>ROUND(IF(O357=1,INDEX(新属性投放!$J$14:$J$33,卡牌属性!P357),INDEX(新属性投放!$J$41:$J$60,卡牌属性!P357))*INDEX($G$5:$G$42,L357)/SQRT(INDEX($I$5:$I$42,L357)),2)</f>
        <v>2336.7399999999998</v>
      </c>
      <c r="S357" s="31" t="s">
        <v>190</v>
      </c>
      <c r="T357" s="16">
        <f>ROUND(IF(O357=1,INDEX(新属性投放!$K$14:$K$33,卡牌属性!P357),INDEX(新属性投放!$K$41:$K$60,卡牌属性!P357))*INDEX($G$5:$G$42,L357),2)</f>
        <v>1145.95</v>
      </c>
      <c r="U357" s="31" t="s">
        <v>191</v>
      </c>
      <c r="V357" s="16">
        <f>ROUND(IF(O357=1,INDEX(新属性投放!$L$14:$L$33,卡牌属性!P357),INDEX(新属性投放!$L$41:$L$60,卡牌属性!P357))*INDEX($G$5:$G$42,L357)*SQRT(INDEX($I$5:$I$42,L357)),2)</f>
        <v>12648.85</v>
      </c>
      <c r="W357" s="31" t="s">
        <v>189</v>
      </c>
      <c r="X357" s="16">
        <f>ROUND(IF(O357=1,INDEX(新属性投放!$D$14:$D$33,卡牌属性!P357),INDEX(新属性投放!$D$41:$D$60,卡牌属性!P357))*INDEX($G$5:$G$42,L357)/SQRT(INDEX($I$5:$I$42,L357)),2)</f>
        <v>54.97</v>
      </c>
      <c r="Y357" s="31" t="s">
        <v>190</v>
      </c>
      <c r="Z357" s="16">
        <f>ROUND(IF(O357=1,INDEX(新属性投放!$E$14:$E$33,卡牌属性!P357),INDEX(新属性投放!$E$41:$E$60,卡牌属性!P357))*INDEX($G$5:$G$42,L357),2)</f>
        <v>27.49</v>
      </c>
      <c r="AA357" s="31" t="s">
        <v>191</v>
      </c>
      <c r="AB357" s="16">
        <f>ROUND(IF(O357=1,INDEX(新属性投放!$F$14:$F$33,卡牌属性!P357),INDEX(新属性投放!$F$41:$F$60,卡牌属性!P357))*INDEX($G$5:$G$42,L357)*SQRT(INDEX($I$5:$I$42,L357)),2)</f>
        <v>247.25</v>
      </c>
      <c r="AD357" s="16">
        <f t="shared" si="130"/>
        <v>549</v>
      </c>
      <c r="AE357" s="16">
        <f t="shared" si="131"/>
        <v>274</v>
      </c>
      <c r="AF357" s="16">
        <f t="shared" si="132"/>
        <v>2472</v>
      </c>
      <c r="AH357" s="16">
        <f t="shared" si="123"/>
        <v>29471</v>
      </c>
      <c r="AI357" s="16">
        <f t="shared" si="124"/>
        <v>14719</v>
      </c>
      <c r="AJ357" s="16">
        <f t="shared" si="125"/>
        <v>110664</v>
      </c>
    </row>
    <row r="358" spans="11:36" ht="16.5" x14ac:dyDescent="0.2">
      <c r="K358" s="15">
        <v>355</v>
      </c>
      <c r="L358" s="15">
        <f t="shared" si="126"/>
        <v>18</v>
      </c>
      <c r="M358" s="16">
        <f t="shared" si="127"/>
        <v>1102002</v>
      </c>
      <c r="N358" s="31" t="s">
        <v>686</v>
      </c>
      <c r="O358" s="16">
        <f t="shared" si="128"/>
        <v>2</v>
      </c>
      <c r="P358" s="16">
        <f t="shared" si="129"/>
        <v>15</v>
      </c>
      <c r="Q358" s="16" t="s">
        <v>51</v>
      </c>
      <c r="R358" s="16">
        <f>ROUND(IF(O358=1,INDEX(新属性投放!$J$14:$J$33,卡牌属性!P358),INDEX(新属性投放!$J$41:$J$60,卡牌属性!P358))*INDEX($G$5:$G$42,L358)/SQRT(INDEX($I$5:$I$42,L358)),2)</f>
        <v>2690.94</v>
      </c>
      <c r="S358" s="31" t="s">
        <v>190</v>
      </c>
      <c r="T358" s="16">
        <f>ROUND(IF(O358=1,INDEX(新属性投放!$K$14:$K$33,卡牌属性!P358),INDEX(新属性投放!$K$41:$K$60,卡牌属性!P358))*INDEX($G$5:$G$42,L358),2)</f>
        <v>1323.62</v>
      </c>
      <c r="U358" s="31" t="s">
        <v>191</v>
      </c>
      <c r="V358" s="16">
        <f>ROUND(IF(O358=1,INDEX(新属性投放!$L$14:$L$33,卡牌属性!P358),INDEX(新属性投放!$L$41:$L$60,卡牌属性!P358))*INDEX($G$5:$G$42,L358)*SQRT(INDEX($I$5:$I$42,L358)),2)</f>
        <v>14599.25</v>
      </c>
      <c r="W358" s="31" t="s">
        <v>189</v>
      </c>
      <c r="X358" s="16">
        <f>ROUND(IF(O358=1,INDEX(新属性投放!$D$14:$D$33,卡牌属性!P358),INDEX(新属性投放!$D$41:$D$60,卡牌属性!P358))*INDEX($G$5:$G$42,L358)/SQRT(INDEX($I$5:$I$42,L358)),2)</f>
        <v>63.56</v>
      </c>
      <c r="Y358" s="31" t="s">
        <v>190</v>
      </c>
      <c r="Z358" s="16">
        <f>ROUND(IF(O358=1,INDEX(新属性投放!$E$14:$E$33,卡牌属性!P358),INDEX(新属性投放!$E$41:$E$60,卡牌属性!P358))*INDEX($G$5:$G$42,L358),2)</f>
        <v>31.78</v>
      </c>
      <c r="AA358" s="31" t="s">
        <v>191</v>
      </c>
      <c r="AB358" s="16">
        <f>ROUND(IF(O358=1,INDEX(新属性投放!$F$14:$F$33,卡牌属性!P358),INDEX(新属性投放!$F$41:$F$60,卡牌属性!P358))*INDEX($G$5:$G$42,L358)*SQRT(INDEX($I$5:$I$42,L358)),2)</f>
        <v>285.2</v>
      </c>
      <c r="AD358" s="16">
        <f t="shared" si="130"/>
        <v>635</v>
      </c>
      <c r="AE358" s="16">
        <f t="shared" si="131"/>
        <v>317</v>
      </c>
      <c r="AF358" s="16">
        <f t="shared" si="132"/>
        <v>2852</v>
      </c>
      <c r="AH358" s="16">
        <f t="shared" si="123"/>
        <v>30106</v>
      </c>
      <c r="AI358" s="16">
        <f t="shared" si="124"/>
        <v>15036</v>
      </c>
      <c r="AJ358" s="16">
        <f t="shared" si="125"/>
        <v>113516</v>
      </c>
    </row>
    <row r="359" spans="11:36" ht="16.5" x14ac:dyDescent="0.2">
      <c r="K359" s="15">
        <v>356</v>
      </c>
      <c r="L359" s="15">
        <f t="shared" si="126"/>
        <v>18</v>
      </c>
      <c r="M359" s="16">
        <f t="shared" si="127"/>
        <v>1102002</v>
      </c>
      <c r="N359" s="31" t="s">
        <v>686</v>
      </c>
      <c r="O359" s="16">
        <f t="shared" si="128"/>
        <v>2</v>
      </c>
      <c r="P359" s="16">
        <f t="shared" si="129"/>
        <v>16</v>
      </c>
      <c r="Q359" s="16" t="s">
        <v>51</v>
      </c>
      <c r="R359" s="16">
        <f>ROUND(IF(O359=1,INDEX(新属性投放!$J$14:$J$33,卡牌属性!P359),INDEX(新属性投放!$J$41:$J$60,卡牌属性!P359))*INDEX($G$5:$G$42,L359)/SQRT(INDEX($I$5:$I$42,L359)),2)</f>
        <v>3100.75</v>
      </c>
      <c r="S359" s="31" t="s">
        <v>190</v>
      </c>
      <c r="T359" s="16">
        <f>ROUND(IF(O359=1,INDEX(新属性投放!$K$14:$K$33,卡牌属性!P359),INDEX(新属性投放!$K$41:$K$60,卡牌属性!P359))*INDEX($G$5:$G$42,L359),2)</f>
        <v>1528.52</v>
      </c>
      <c r="U359" s="31" t="s">
        <v>191</v>
      </c>
      <c r="V359" s="16">
        <f>ROUND(IF(O359=1,INDEX(新属性投放!$L$14:$L$33,卡牌属性!P359),INDEX(新属性投放!$L$41:$L$60,卡牌属性!P359))*INDEX($G$5:$G$42,L359)*SQRT(INDEX($I$5:$I$42,L359)),2)</f>
        <v>16853.25</v>
      </c>
      <c r="W359" s="31" t="s">
        <v>189</v>
      </c>
      <c r="X359" s="16">
        <f>ROUND(IF(O359=1,INDEX(新属性投放!$D$14:$D$33,卡牌属性!P359),INDEX(新属性投放!$D$41:$D$60,卡牌属性!P359))*INDEX($G$5:$G$42,L359)/SQRT(INDEX($I$5:$I$42,L359)),2)</f>
        <v>73.5</v>
      </c>
      <c r="Y359" s="31" t="s">
        <v>190</v>
      </c>
      <c r="Z359" s="16">
        <f>ROUND(IF(O359=1,INDEX(新属性投放!$E$14:$E$33,卡牌属性!P359),INDEX(新属性投放!$E$41:$E$60,卡牌属性!P359))*INDEX($G$5:$G$42,L359),2)</f>
        <v>36.75</v>
      </c>
      <c r="AA359" s="31" t="s">
        <v>191</v>
      </c>
      <c r="AB359" s="16">
        <f>ROUND(IF(O359=1,INDEX(新属性投放!$F$14:$F$33,卡牌属性!P359),INDEX(新属性投放!$F$41:$F$60,卡牌属性!P359))*INDEX($G$5:$G$42,L359)*SQRT(INDEX($I$5:$I$42,L359)),2)</f>
        <v>330.05</v>
      </c>
      <c r="AD359" s="16">
        <f t="shared" si="130"/>
        <v>735</v>
      </c>
      <c r="AE359" s="16">
        <f t="shared" si="131"/>
        <v>367</v>
      </c>
      <c r="AF359" s="16">
        <f t="shared" si="132"/>
        <v>3300</v>
      </c>
      <c r="AH359" s="16">
        <f t="shared" si="123"/>
        <v>30841</v>
      </c>
      <c r="AI359" s="16">
        <f t="shared" si="124"/>
        <v>15403</v>
      </c>
      <c r="AJ359" s="16">
        <f t="shared" si="125"/>
        <v>116816</v>
      </c>
    </row>
    <row r="360" spans="11:36" ht="16.5" x14ac:dyDescent="0.2">
      <c r="K360" s="15">
        <v>357</v>
      </c>
      <c r="L360" s="15">
        <f t="shared" si="126"/>
        <v>18</v>
      </c>
      <c r="M360" s="16">
        <f t="shared" si="127"/>
        <v>1102002</v>
      </c>
      <c r="N360" s="31" t="s">
        <v>686</v>
      </c>
      <c r="O360" s="16">
        <f t="shared" si="128"/>
        <v>2</v>
      </c>
      <c r="P360" s="16">
        <f t="shared" si="129"/>
        <v>17</v>
      </c>
      <c r="Q360" s="16" t="s">
        <v>51</v>
      </c>
      <c r="R360" s="16">
        <f>ROUND(IF(O360=1,INDEX(新属性投放!$J$14:$J$33,卡牌属性!P360),INDEX(新属性投放!$J$41:$J$60,卡牌属性!P360))*INDEX($G$5:$G$42,L360)/SQRT(INDEX($I$5:$I$42,L360)),2)</f>
        <v>3574.03</v>
      </c>
      <c r="S360" s="31" t="s">
        <v>190</v>
      </c>
      <c r="T360" s="16">
        <f>ROUND(IF(O360=1,INDEX(新属性投放!$K$14:$K$33,卡牌属性!P360),INDEX(新属性投放!$K$41:$K$60,卡牌属性!P360))*INDEX($G$5:$G$42,L360),2)</f>
        <v>1765.16</v>
      </c>
      <c r="U360" s="31" t="s">
        <v>191</v>
      </c>
      <c r="V360" s="16">
        <f>ROUND(IF(O360=1,INDEX(新属性投放!$L$14:$L$33,卡牌属性!P360),INDEX(新属性投放!$L$41:$L$60,卡牌属性!P360))*INDEX($G$5:$G$42,L360)*SQRT(INDEX($I$5:$I$42,L360)),2)</f>
        <v>19455.7</v>
      </c>
      <c r="W360" s="31" t="s">
        <v>189</v>
      </c>
      <c r="X360" s="16">
        <f>ROUND(IF(O360=1,INDEX(新属性投放!$D$14:$D$33,卡牌属性!P360),INDEX(新属性投放!$D$41:$D$60,卡牌属性!P360))*INDEX($G$5:$G$42,L360)/SQRT(INDEX($I$5:$I$42,L360)),2)</f>
        <v>84.99</v>
      </c>
      <c r="Y360" s="31" t="s">
        <v>190</v>
      </c>
      <c r="Z360" s="16">
        <f>ROUND(IF(O360=1,INDEX(新属性投放!$E$14:$E$33,卡牌属性!P360),INDEX(新属性投放!$E$41:$E$60,卡牌属性!P360))*INDEX($G$5:$G$42,L360),2)</f>
        <v>42.49</v>
      </c>
      <c r="AA360" s="31" t="s">
        <v>191</v>
      </c>
      <c r="AB360" s="16">
        <f>ROUND(IF(O360=1,INDEX(新属性投放!$F$14:$F$33,卡牌属性!P360),INDEX(新属性投放!$F$41:$F$60,卡牌属性!P360))*INDEX($G$5:$G$42,L360)*SQRT(INDEX($I$5:$I$42,L360)),2)</f>
        <v>381.8</v>
      </c>
      <c r="AD360" s="16">
        <f t="shared" si="130"/>
        <v>849</v>
      </c>
      <c r="AE360" s="16">
        <f t="shared" si="131"/>
        <v>424</v>
      </c>
      <c r="AF360" s="16">
        <f t="shared" si="132"/>
        <v>3818</v>
      </c>
      <c r="AH360" s="16">
        <f t="shared" si="123"/>
        <v>31690</v>
      </c>
      <c r="AI360" s="16">
        <f t="shared" si="124"/>
        <v>15827</v>
      </c>
      <c r="AJ360" s="16">
        <f t="shared" si="125"/>
        <v>120634</v>
      </c>
    </row>
    <row r="361" spans="11:36" ht="16.5" x14ac:dyDescent="0.2">
      <c r="K361" s="15">
        <v>358</v>
      </c>
      <c r="L361" s="15">
        <f t="shared" si="126"/>
        <v>18</v>
      </c>
      <c r="M361" s="16">
        <f t="shared" si="127"/>
        <v>1102002</v>
      </c>
      <c r="N361" s="31" t="s">
        <v>686</v>
      </c>
      <c r="O361" s="16">
        <f t="shared" si="128"/>
        <v>2</v>
      </c>
      <c r="P361" s="16">
        <f t="shared" si="129"/>
        <v>18</v>
      </c>
      <c r="Q361" s="16" t="s">
        <v>51</v>
      </c>
      <c r="R361" s="16">
        <f>ROUND(IF(O361=1,INDEX(新属性投放!$J$14:$J$33,卡牌属性!P361),INDEX(新属性投放!$J$41:$J$60,卡牌属性!P361))*INDEX($G$5:$G$42,L361)/SQRT(INDEX($I$5:$I$42,L361)),2)</f>
        <v>4122</v>
      </c>
      <c r="S361" s="31" t="s">
        <v>190</v>
      </c>
      <c r="T361" s="16">
        <f>ROUND(IF(O361=1,INDEX(新属性投放!$K$14:$K$33,卡牌属性!P361),INDEX(新属性投放!$K$41:$K$60,卡牌属性!P361))*INDEX($G$5:$G$42,L361),2)</f>
        <v>2038.58</v>
      </c>
      <c r="U361" s="31" t="s">
        <v>191</v>
      </c>
      <c r="V361" s="16">
        <f>ROUND(IF(O361=1,INDEX(新属性投放!$L$14:$L$33,卡牌属性!P361),INDEX(新属性投放!$L$41:$L$60,卡牌属性!P361))*INDEX($G$5:$G$42,L361)*SQRT(INDEX($I$5:$I$42,L361)),2)</f>
        <v>22472.15</v>
      </c>
      <c r="W361" s="31" t="s">
        <v>189</v>
      </c>
      <c r="X361" s="16">
        <f>ROUND(IF(O361=1,INDEX(新属性投放!$D$14:$D$33,卡牌属性!P361),INDEX(新属性投放!$D$41:$D$60,卡牌属性!P361))*INDEX($G$5:$G$42,L361)/SQRT(INDEX($I$5:$I$42,L361)),2)</f>
        <v>98.24</v>
      </c>
      <c r="Y361" s="31" t="s">
        <v>190</v>
      </c>
      <c r="Z361" s="16">
        <f>ROUND(IF(O361=1,INDEX(新属性投放!$E$14:$E$33,卡牌属性!P361),INDEX(新属性投放!$E$41:$E$60,卡牌属性!P361))*INDEX($G$5:$G$42,L361),2)</f>
        <v>49.12</v>
      </c>
      <c r="AA361" s="31" t="s">
        <v>191</v>
      </c>
      <c r="AB361" s="16">
        <f>ROUND(IF(O361=1,INDEX(新属性投放!$F$14:$F$33,卡牌属性!P361),INDEX(新属性投放!$F$41:$F$60,卡牌属性!P361))*INDEX($G$5:$G$42,L361)*SQRT(INDEX($I$5:$I$42,L361)),2)</f>
        <v>441.6</v>
      </c>
      <c r="AD361" s="16">
        <f t="shared" si="130"/>
        <v>982</v>
      </c>
      <c r="AE361" s="16">
        <f t="shared" si="131"/>
        <v>491</v>
      </c>
      <c r="AF361" s="16">
        <f t="shared" si="132"/>
        <v>4416</v>
      </c>
      <c r="AH361" s="16">
        <f t="shared" si="123"/>
        <v>32672</v>
      </c>
      <c r="AI361" s="16">
        <f t="shared" si="124"/>
        <v>16318</v>
      </c>
      <c r="AJ361" s="16">
        <f t="shared" si="125"/>
        <v>125050</v>
      </c>
    </row>
    <row r="362" spans="11:36" ht="16.5" x14ac:dyDescent="0.2">
      <c r="K362" s="15">
        <v>359</v>
      </c>
      <c r="L362" s="15">
        <f t="shared" si="126"/>
        <v>18</v>
      </c>
      <c r="M362" s="16">
        <f t="shared" si="127"/>
        <v>1102002</v>
      </c>
      <c r="N362" s="31" t="s">
        <v>686</v>
      </c>
      <c r="O362" s="16">
        <f t="shared" si="128"/>
        <v>2</v>
      </c>
      <c r="P362" s="16">
        <f t="shared" si="129"/>
        <v>19</v>
      </c>
      <c r="Q362" s="16" t="s">
        <v>51</v>
      </c>
      <c r="R362" s="16">
        <f>ROUND(IF(O362=1,INDEX(新属性投放!$J$14:$J$33,卡牌属性!P362),INDEX(新属性投放!$J$41:$J$60,卡牌属性!P362))*INDEX($G$5:$G$42,L362)/SQRT(INDEX($I$5:$I$42,L362)),2)</f>
        <v>4754.68</v>
      </c>
      <c r="S362" s="31" t="s">
        <v>190</v>
      </c>
      <c r="T362" s="16">
        <f>ROUND(IF(O362=1,INDEX(新属性投放!$K$14:$K$33,卡牌属性!P362),INDEX(新属性投放!$K$41:$K$60,卡牌属性!P362))*INDEX($G$5:$G$42,L362),2)</f>
        <v>2355.4899999999998</v>
      </c>
      <c r="U362" s="31" t="s">
        <v>191</v>
      </c>
      <c r="V362" s="16">
        <f>ROUND(IF(O362=1,INDEX(新属性投放!$L$14:$L$33,卡牌属性!P362),INDEX(新属性投放!$L$41:$L$60,卡牌属性!P362))*INDEX($G$5:$G$42,L362)*SQRT(INDEX($I$5:$I$42,L362)),2)</f>
        <v>25953.200000000001</v>
      </c>
      <c r="W362" s="31" t="s">
        <v>189</v>
      </c>
      <c r="X362" s="16">
        <f>ROUND(IF(O362=1,INDEX(新属性投放!$D$14:$D$33,卡牌属性!P362),INDEX(新属性投放!$D$41:$D$60,卡牌属性!P362))*INDEX($G$5:$G$42,L362)/SQRT(INDEX($I$5:$I$42,L362)),2)</f>
        <v>113.61</v>
      </c>
      <c r="Y362" s="31" t="s">
        <v>190</v>
      </c>
      <c r="Z362" s="16">
        <f>ROUND(IF(O362=1,INDEX(新属性投放!$E$14:$E$33,卡牌属性!P362),INDEX(新属性投放!$E$41:$E$60,卡牌属性!P362))*INDEX($G$5:$G$42,L362),2)</f>
        <v>56.8</v>
      </c>
      <c r="AA362" s="31" t="s">
        <v>191</v>
      </c>
      <c r="AB362" s="16">
        <f>ROUND(IF(O362=1,INDEX(新属性投放!$F$14:$F$33,卡牌属性!P362),INDEX(新属性投放!$F$41:$F$60,卡牌属性!P362))*INDEX($G$5:$G$42,L362)*SQRT(INDEX($I$5:$I$42,L362)),2)</f>
        <v>510.6</v>
      </c>
      <c r="AD362" s="16">
        <f t="shared" si="130"/>
        <v>1136</v>
      </c>
      <c r="AE362" s="16">
        <f t="shared" si="131"/>
        <v>568</v>
      </c>
      <c r="AF362" s="16">
        <f t="shared" si="132"/>
        <v>5106</v>
      </c>
      <c r="AH362" s="16">
        <f t="shared" si="123"/>
        <v>33808</v>
      </c>
      <c r="AI362" s="16">
        <f t="shared" si="124"/>
        <v>16886</v>
      </c>
      <c r="AJ362" s="16">
        <f t="shared" si="125"/>
        <v>130156</v>
      </c>
    </row>
    <row r="363" spans="11:36" ht="16.5" x14ac:dyDescent="0.2">
      <c r="K363" s="15">
        <v>360</v>
      </c>
      <c r="L363" s="15">
        <f t="shared" si="126"/>
        <v>18</v>
      </c>
      <c r="M363" s="16">
        <f t="shared" si="127"/>
        <v>1102002</v>
      </c>
      <c r="N363" s="31" t="s">
        <v>686</v>
      </c>
      <c r="O363" s="16">
        <f t="shared" si="128"/>
        <v>2</v>
      </c>
      <c r="P363" s="16">
        <f t="shared" si="129"/>
        <v>20</v>
      </c>
      <c r="Q363" s="16" t="s">
        <v>51</v>
      </c>
      <c r="R363" s="16">
        <f>ROUND(IF(O363=1,INDEX(新属性投放!$J$14:$J$33,卡牌属性!P363),INDEX(新属性投放!$J$41:$J$60,卡牌属性!P363))*INDEX($G$5:$G$42,L363)/SQRT(INDEX($I$5:$I$42,L363)),2)</f>
        <v>5487.17</v>
      </c>
      <c r="S363" s="31" t="s">
        <v>190</v>
      </c>
      <c r="T363" s="16">
        <f>ROUND(IF(O363=1,INDEX(新属性投放!$K$14:$K$33,卡牌属性!P363),INDEX(新属性投放!$K$41:$K$60,卡牌属性!P363))*INDEX($G$5:$G$42,L363),2)</f>
        <v>2721.16</v>
      </c>
      <c r="U363" s="31" t="s">
        <v>191</v>
      </c>
      <c r="V363" s="16">
        <f>ROUND(IF(O363=1,INDEX(新属性投放!$L$14:$L$33,卡牌属性!P363),INDEX(新属性投放!$L$41:$L$60,卡牌属性!P363))*INDEX($G$5:$G$42,L363)*SQRT(INDEX($I$5:$I$42,L363)),2)</f>
        <v>29986.25</v>
      </c>
      <c r="W363" s="31" t="s">
        <v>189</v>
      </c>
      <c r="X363" s="16">
        <f>ROUND(IF(O363=1,INDEX(新属性投放!$D$14:$D$33,卡牌属性!P363),INDEX(新属性投放!$D$41:$D$60,卡牌属性!P363))*INDEX($G$5:$G$42,L363)/SQRT(INDEX($I$5:$I$42,L363)),2)</f>
        <v>131.34</v>
      </c>
      <c r="Y363" s="31" t="s">
        <v>190</v>
      </c>
      <c r="Z363" s="16">
        <f>ROUND(IF(O363=1,INDEX(新属性投放!$E$14:$E$33,卡牌属性!P363),INDEX(新属性投放!$E$41:$E$60,卡牌属性!P363))*INDEX($G$5:$G$42,L363),2)</f>
        <v>65.67</v>
      </c>
      <c r="AA363" s="31" t="s">
        <v>191</v>
      </c>
      <c r="AB363" s="16">
        <f>ROUND(IF(O363=1,INDEX(新属性投放!$F$14:$F$33,卡牌属性!P363),INDEX(新属性投放!$F$41:$F$60,卡牌属性!P363))*INDEX($G$5:$G$42,L363)*SQRT(INDEX($I$5:$I$42,L363)),2)</f>
        <v>589.95000000000005</v>
      </c>
      <c r="AD363" s="16">
        <f t="shared" si="130"/>
        <v>1313</v>
      </c>
      <c r="AE363" s="16">
        <f t="shared" si="131"/>
        <v>656</v>
      </c>
      <c r="AF363" s="16">
        <f t="shared" si="132"/>
        <v>5899</v>
      </c>
      <c r="AH363" s="16">
        <f t="shared" si="123"/>
        <v>35121</v>
      </c>
      <c r="AI363" s="16">
        <f t="shared" si="124"/>
        <v>17542</v>
      </c>
      <c r="AJ363" s="16">
        <f t="shared" si="125"/>
        <v>136055</v>
      </c>
    </row>
    <row r="364" spans="11:36" ht="16.5" x14ac:dyDescent="0.2">
      <c r="K364" s="15">
        <v>361</v>
      </c>
      <c r="L364" s="15">
        <f t="shared" si="126"/>
        <v>19</v>
      </c>
      <c r="M364" s="16">
        <f t="shared" si="127"/>
        <v>1102003</v>
      </c>
      <c r="N364" s="31" t="s">
        <v>686</v>
      </c>
      <c r="O364" s="16">
        <f t="shared" si="128"/>
        <v>2</v>
      </c>
      <c r="P364" s="16">
        <f t="shared" si="129"/>
        <v>1</v>
      </c>
      <c r="Q364" s="16" t="s">
        <v>51</v>
      </c>
      <c r="R364" s="16">
        <f>ROUND(IF(O364=1,INDEX(新属性投放!$J$14:$J$33,卡牌属性!P364),INDEX(新属性投放!$J$41:$J$60,卡牌属性!P364))*INDEX($G$5:$G$42,L364)/SQRT(INDEX($I$5:$I$42,L364)),2)</f>
        <v>80.5</v>
      </c>
      <c r="S364" s="31" t="s">
        <v>190</v>
      </c>
      <c r="T364" s="16">
        <f>ROUND(IF(O364=1,INDEX(新属性投放!$K$14:$K$33,卡牌属性!P364),INDEX(新属性投放!$K$41:$K$60,卡牌属性!P364))*INDEX($G$5:$G$42,L364),2)</f>
        <v>23</v>
      </c>
      <c r="U364" s="31" t="s">
        <v>191</v>
      </c>
      <c r="V364" s="16">
        <f>ROUND(IF(O364=1,INDEX(新属性投放!$L$14:$L$33,卡牌属性!P364),INDEX(新属性投放!$L$41:$L$60,卡牌属性!P364))*INDEX($G$5:$G$42,L364)*SQRT(INDEX($I$5:$I$42,L364)),2)</f>
        <v>172.5</v>
      </c>
      <c r="W364" s="31" t="s">
        <v>189</v>
      </c>
      <c r="X364" s="16">
        <f>ROUND(IF(O364=1,INDEX(新属性投放!$D$14:$D$33,卡牌属性!P364),INDEX(新属性投放!$D$41:$D$60,卡牌属性!P364))*INDEX($G$5:$G$42,L364)/SQRT(INDEX($I$5:$I$42,L364)),2)</f>
        <v>2.88</v>
      </c>
      <c r="Y364" s="31" t="s">
        <v>190</v>
      </c>
      <c r="Z364" s="16">
        <f>ROUND(IF(O364=1,INDEX(新属性投放!$E$14:$E$33,卡牌属性!P364),INDEX(新属性投放!$E$41:$E$60,卡牌属性!P364))*INDEX($G$5:$G$42,L364),2)</f>
        <v>1.44</v>
      </c>
      <c r="AA364" s="31" t="s">
        <v>191</v>
      </c>
      <c r="AB364" s="16">
        <f>ROUND(IF(O364=1,INDEX(新属性投放!$F$14:$F$33,卡牌属性!P364),INDEX(新属性投放!$F$41:$F$60,卡牌属性!P364))*INDEX($G$5:$G$42,L364)*SQRT(INDEX($I$5:$I$42,L364)),2)</f>
        <v>12.65</v>
      </c>
      <c r="AD364" s="16">
        <f t="shared" si="130"/>
        <v>28</v>
      </c>
      <c r="AE364" s="16">
        <f t="shared" si="131"/>
        <v>14</v>
      </c>
      <c r="AF364" s="16">
        <f t="shared" si="132"/>
        <v>126</v>
      </c>
      <c r="AH364" s="16">
        <f t="shared" si="123"/>
        <v>35149</v>
      </c>
      <c r="AI364" s="16">
        <f t="shared" si="124"/>
        <v>17556</v>
      </c>
      <c r="AJ364" s="16">
        <f t="shared" si="125"/>
        <v>136181</v>
      </c>
    </row>
    <row r="365" spans="11:36" ht="16.5" x14ac:dyDescent="0.2">
      <c r="K365" s="15">
        <v>362</v>
      </c>
      <c r="L365" s="15">
        <f t="shared" si="126"/>
        <v>19</v>
      </c>
      <c r="M365" s="16">
        <f t="shared" si="127"/>
        <v>1102003</v>
      </c>
      <c r="N365" s="31" t="s">
        <v>686</v>
      </c>
      <c r="O365" s="16">
        <f t="shared" si="128"/>
        <v>2</v>
      </c>
      <c r="P365" s="16">
        <f t="shared" si="129"/>
        <v>2</v>
      </c>
      <c r="Q365" s="16" t="s">
        <v>51</v>
      </c>
      <c r="R365" s="16">
        <f>ROUND(IF(O365=1,INDEX(新属性投放!$J$14:$J$33,卡牌属性!P365),INDEX(新属性投放!$J$41:$J$60,卡牌属性!P365))*INDEX($G$5:$G$42,L365)/SQRT(INDEX($I$5:$I$42,L365)),2)</f>
        <v>131.1</v>
      </c>
      <c r="S365" s="31" t="s">
        <v>190</v>
      </c>
      <c r="T365" s="16">
        <f>ROUND(IF(O365=1,INDEX(新属性投放!$K$14:$K$33,卡牌属性!P365),INDEX(新属性投放!$K$41:$K$60,卡牌属性!P365))*INDEX($G$5:$G$42,L365),2)</f>
        <v>43.13</v>
      </c>
      <c r="U365" s="31" t="s">
        <v>191</v>
      </c>
      <c r="V365" s="16">
        <f>ROUND(IF(O365=1,INDEX(新属性投放!$L$14:$L$33,卡牌属性!P365),INDEX(新属性投放!$L$41:$L$60,卡牌属性!P365))*INDEX($G$5:$G$42,L365)*SQRT(INDEX($I$5:$I$42,L365)),2)</f>
        <v>442.75</v>
      </c>
      <c r="W365" s="31" t="s">
        <v>189</v>
      </c>
      <c r="X365" s="16">
        <f>ROUND(IF(O365=1,INDEX(新属性投放!$D$14:$D$33,卡牌属性!P365),INDEX(新属性投放!$D$41:$D$60,卡牌属性!P365))*INDEX($G$5:$G$42,L365)/SQRT(INDEX($I$5:$I$42,L365)),2)</f>
        <v>4.5999999999999996</v>
      </c>
      <c r="Y365" s="31" t="s">
        <v>190</v>
      </c>
      <c r="Z365" s="16">
        <f>ROUND(IF(O365=1,INDEX(新属性投放!$E$14:$E$33,卡牌属性!P365),INDEX(新属性投放!$E$41:$E$60,卡牌属性!P365))*INDEX($G$5:$G$42,L365),2)</f>
        <v>2.2999999999999998</v>
      </c>
      <c r="AA365" s="31" t="s">
        <v>191</v>
      </c>
      <c r="AB365" s="16">
        <f>ROUND(IF(O365=1,INDEX(新属性投放!$F$14:$F$33,卡牌属性!P365),INDEX(新属性投放!$F$41:$F$60,卡牌属性!P365))*INDEX($G$5:$G$42,L365)*SQRT(INDEX($I$5:$I$42,L365)),2)</f>
        <v>20.7</v>
      </c>
      <c r="AD365" s="16">
        <f t="shared" si="130"/>
        <v>46</v>
      </c>
      <c r="AE365" s="16">
        <f t="shared" si="131"/>
        <v>23</v>
      </c>
      <c r="AF365" s="16">
        <f t="shared" si="132"/>
        <v>207</v>
      </c>
      <c r="AH365" s="16">
        <f t="shared" si="123"/>
        <v>35195</v>
      </c>
      <c r="AI365" s="16">
        <f t="shared" si="124"/>
        <v>17579</v>
      </c>
      <c r="AJ365" s="16">
        <f t="shared" si="125"/>
        <v>136388</v>
      </c>
    </row>
    <row r="366" spans="11:36" ht="16.5" x14ac:dyDescent="0.2">
      <c r="K366" s="15">
        <v>363</v>
      </c>
      <c r="L366" s="15">
        <f t="shared" si="126"/>
        <v>19</v>
      </c>
      <c r="M366" s="16">
        <f t="shared" si="127"/>
        <v>1102003</v>
      </c>
      <c r="N366" s="31" t="s">
        <v>686</v>
      </c>
      <c r="O366" s="16">
        <f t="shared" si="128"/>
        <v>2</v>
      </c>
      <c r="P366" s="16">
        <f t="shared" si="129"/>
        <v>3</v>
      </c>
      <c r="Q366" s="16" t="s">
        <v>51</v>
      </c>
      <c r="R366" s="16">
        <f>ROUND(IF(O366=1,INDEX(新属性投放!$J$14:$J$33,卡牌属性!P366),INDEX(新属性投放!$J$41:$J$60,卡牌属性!P366))*INDEX($G$5:$G$42,L366)/SQRT(INDEX($I$5:$I$42,L366)),2)</f>
        <v>226.55</v>
      </c>
      <c r="S366" s="31" t="s">
        <v>190</v>
      </c>
      <c r="T366" s="16">
        <f>ROUND(IF(O366=1,INDEX(新属性投放!$K$14:$K$33,卡牌属性!P366),INDEX(新属性投放!$K$41:$K$60,卡牌属性!P366))*INDEX($G$5:$G$42,L366),2)</f>
        <v>90.28</v>
      </c>
      <c r="U366" s="31" t="s">
        <v>191</v>
      </c>
      <c r="V366" s="16">
        <f>ROUND(IF(O366=1,INDEX(新属性投放!$L$14:$L$33,卡牌属性!P366),INDEX(新属性投放!$L$41:$L$60,卡牌属性!P366))*INDEX($G$5:$G$42,L366)*SQRT(INDEX($I$5:$I$42,L366)),2)</f>
        <v>991.3</v>
      </c>
      <c r="W366" s="31" t="s">
        <v>189</v>
      </c>
      <c r="X366" s="16">
        <f>ROUND(IF(O366=1,INDEX(新属性投放!$D$14:$D$33,卡牌属性!P366),INDEX(新属性投放!$D$41:$D$60,卡牌属性!P366))*INDEX($G$5:$G$42,L366)/SQRT(INDEX($I$5:$I$42,L366)),2)</f>
        <v>6.93</v>
      </c>
      <c r="Y366" s="31" t="s">
        <v>190</v>
      </c>
      <c r="Z366" s="16">
        <f>ROUND(IF(O366=1,INDEX(新属性投放!$E$14:$E$33,卡牌属性!P366),INDEX(新属性投放!$E$41:$E$60,卡牌属性!P366))*INDEX($G$5:$G$42,L366),2)</f>
        <v>3.47</v>
      </c>
      <c r="AA366" s="31" t="s">
        <v>191</v>
      </c>
      <c r="AB366" s="16">
        <f>ROUND(IF(O366=1,INDEX(新属性投放!$F$14:$F$33,卡牌属性!P366),INDEX(新属性投放!$F$41:$F$60,卡牌属性!P366))*INDEX($G$5:$G$42,L366)*SQRT(INDEX($I$5:$I$42,L366)),2)</f>
        <v>31.05</v>
      </c>
      <c r="AD366" s="16">
        <f t="shared" si="130"/>
        <v>69</v>
      </c>
      <c r="AE366" s="16">
        <f t="shared" si="131"/>
        <v>34</v>
      </c>
      <c r="AF366" s="16">
        <f t="shared" si="132"/>
        <v>310</v>
      </c>
      <c r="AH366" s="16">
        <f t="shared" si="123"/>
        <v>35264</v>
      </c>
      <c r="AI366" s="16">
        <f t="shared" si="124"/>
        <v>17613</v>
      </c>
      <c r="AJ366" s="16">
        <f t="shared" si="125"/>
        <v>136698</v>
      </c>
    </row>
    <row r="367" spans="11:36" ht="16.5" x14ac:dyDescent="0.2">
      <c r="K367" s="15">
        <v>364</v>
      </c>
      <c r="L367" s="15">
        <f t="shared" si="126"/>
        <v>19</v>
      </c>
      <c r="M367" s="16">
        <f t="shared" si="127"/>
        <v>1102003</v>
      </c>
      <c r="N367" s="31" t="s">
        <v>686</v>
      </c>
      <c r="O367" s="16">
        <f t="shared" si="128"/>
        <v>2</v>
      </c>
      <c r="P367" s="16">
        <f t="shared" si="129"/>
        <v>4</v>
      </c>
      <c r="Q367" s="16" t="s">
        <v>51</v>
      </c>
      <c r="R367" s="16">
        <f>ROUND(IF(O367=1,INDEX(新属性投放!$J$14:$J$33,卡牌属性!P367),INDEX(新属性投放!$J$41:$J$60,卡牌属性!P367))*INDEX($G$5:$G$42,L367)/SQRT(INDEX($I$5:$I$42,L367)),2)</f>
        <v>318.89999999999998</v>
      </c>
      <c r="S367" s="31" t="s">
        <v>190</v>
      </c>
      <c r="T367" s="16">
        <f>ROUND(IF(O367=1,INDEX(新属性投放!$K$14:$K$33,卡牌属性!P367),INDEX(新属性投放!$K$41:$K$60,卡牌属性!P367))*INDEX($G$5:$G$42,L367),2)</f>
        <v>136.44999999999999</v>
      </c>
      <c r="U367" s="31" t="s">
        <v>191</v>
      </c>
      <c r="V367" s="16">
        <f>ROUND(IF(O367=1,INDEX(新属性投放!$L$14:$L$33,卡牌属性!P367),INDEX(新属性投放!$L$41:$L$60,卡牌属性!P367))*INDEX($G$5:$G$42,L367)*SQRT(INDEX($I$5:$I$42,L367)),2)</f>
        <v>1508.8</v>
      </c>
      <c r="W367" s="31" t="s">
        <v>189</v>
      </c>
      <c r="X367" s="16">
        <f>ROUND(IF(O367=1,INDEX(新属性投放!$D$14:$D$33,卡牌属性!P367),INDEX(新属性投放!$D$41:$D$60,卡牌属性!P367))*INDEX($G$5:$G$42,L367)/SQRT(INDEX($I$5:$I$42,L367)),2)</f>
        <v>9.1999999999999993</v>
      </c>
      <c r="Y367" s="31" t="s">
        <v>190</v>
      </c>
      <c r="Z367" s="16">
        <f>ROUND(IF(O367=1,INDEX(新属性投放!$E$14:$E$33,卡牌属性!P367),INDEX(新属性投放!$E$41:$E$60,卡牌属性!P367))*INDEX($G$5:$G$42,L367),2)</f>
        <v>4.5999999999999996</v>
      </c>
      <c r="AA367" s="31" t="s">
        <v>191</v>
      </c>
      <c r="AB367" s="16">
        <f>ROUND(IF(O367=1,INDEX(新属性投放!$F$14:$F$33,卡牌属性!P367),INDEX(新属性投放!$F$41:$F$60,卡牌属性!P367))*INDEX($G$5:$G$42,L367)*SQRT(INDEX($I$5:$I$42,L367)),2)</f>
        <v>41.4</v>
      </c>
      <c r="AD367" s="16">
        <f t="shared" si="130"/>
        <v>92</v>
      </c>
      <c r="AE367" s="16">
        <f t="shared" si="131"/>
        <v>46</v>
      </c>
      <c r="AF367" s="16">
        <f t="shared" si="132"/>
        <v>414</v>
      </c>
      <c r="AH367" s="16">
        <f t="shared" si="123"/>
        <v>35356</v>
      </c>
      <c r="AI367" s="16">
        <f t="shared" si="124"/>
        <v>17659</v>
      </c>
      <c r="AJ367" s="16">
        <f t="shared" si="125"/>
        <v>137112</v>
      </c>
    </row>
    <row r="368" spans="11:36" ht="16.5" x14ac:dyDescent="0.2">
      <c r="K368" s="15">
        <v>365</v>
      </c>
      <c r="L368" s="15">
        <f t="shared" si="126"/>
        <v>19</v>
      </c>
      <c r="M368" s="16">
        <f t="shared" si="127"/>
        <v>1102003</v>
      </c>
      <c r="N368" s="31" t="s">
        <v>686</v>
      </c>
      <c r="O368" s="16">
        <f t="shared" si="128"/>
        <v>2</v>
      </c>
      <c r="P368" s="16">
        <f t="shared" si="129"/>
        <v>5</v>
      </c>
      <c r="Q368" s="16" t="s">
        <v>51</v>
      </c>
      <c r="R368" s="16">
        <f>ROUND(IF(O368=1,INDEX(新属性投放!$J$14:$J$33,卡牌属性!P368),INDEX(新属性投放!$J$41:$J$60,卡牌属性!P368))*INDEX($G$5:$G$42,L368)/SQRT(INDEX($I$5:$I$42,L368)),2)</f>
        <v>439.65</v>
      </c>
      <c r="S368" s="31" t="s">
        <v>190</v>
      </c>
      <c r="T368" s="16">
        <f>ROUND(IF(O368=1,INDEX(新属性投放!$K$14:$K$33,卡牌属性!P368),INDEX(新属性投放!$K$41:$K$60,卡牌属性!P368))*INDEX($G$5:$G$42,L368),2)</f>
        <v>197.4</v>
      </c>
      <c r="U368" s="31" t="s">
        <v>191</v>
      </c>
      <c r="V368" s="16">
        <f>ROUND(IF(O368=1,INDEX(新属性投放!$L$14:$L$33,卡牌属性!P368),INDEX(新属性投放!$L$41:$L$60,卡牌属性!P368))*INDEX($G$5:$G$42,L368)*SQRT(INDEX($I$5:$I$42,L368)),2)</f>
        <v>2181.5500000000002</v>
      </c>
      <c r="W368" s="31" t="s">
        <v>189</v>
      </c>
      <c r="X368" s="16">
        <f>ROUND(IF(O368=1,INDEX(新属性投放!$D$14:$D$33,卡牌属性!P368),INDEX(新属性投放!$D$41:$D$60,卡牌属性!P368))*INDEX($G$5:$G$42,L368)/SQRT(INDEX($I$5:$I$42,L368)),2)</f>
        <v>11.52</v>
      </c>
      <c r="Y368" s="31" t="s">
        <v>190</v>
      </c>
      <c r="Z368" s="16">
        <f>ROUND(IF(O368=1,INDEX(新属性投放!$E$14:$E$33,卡牌属性!P368),INDEX(新属性投放!$E$41:$E$60,卡牌属性!P368))*INDEX($G$5:$G$42,L368),2)</f>
        <v>5.76</v>
      </c>
      <c r="AA368" s="31" t="s">
        <v>191</v>
      </c>
      <c r="AB368" s="16">
        <f>ROUND(IF(O368=1,INDEX(新属性投放!$F$14:$F$33,卡牌属性!P368),INDEX(新属性投放!$F$41:$F$60,卡牌属性!P368))*INDEX($G$5:$G$42,L368)*SQRT(INDEX($I$5:$I$42,L368)),2)</f>
        <v>51.75</v>
      </c>
      <c r="AD368" s="16">
        <f t="shared" si="130"/>
        <v>115</v>
      </c>
      <c r="AE368" s="16">
        <f t="shared" si="131"/>
        <v>57</v>
      </c>
      <c r="AF368" s="16">
        <f t="shared" si="132"/>
        <v>517</v>
      </c>
      <c r="AH368" s="16">
        <f t="shared" si="123"/>
        <v>35471</v>
      </c>
      <c r="AI368" s="16">
        <f t="shared" si="124"/>
        <v>17716</v>
      </c>
      <c r="AJ368" s="16">
        <f t="shared" si="125"/>
        <v>137629</v>
      </c>
    </row>
    <row r="369" spans="11:36" ht="16.5" x14ac:dyDescent="0.2">
      <c r="K369" s="15">
        <v>366</v>
      </c>
      <c r="L369" s="15">
        <f t="shared" si="126"/>
        <v>19</v>
      </c>
      <c r="M369" s="16">
        <f t="shared" si="127"/>
        <v>1102003</v>
      </c>
      <c r="N369" s="31" t="s">
        <v>686</v>
      </c>
      <c r="O369" s="16">
        <f t="shared" si="128"/>
        <v>2</v>
      </c>
      <c r="P369" s="16">
        <f t="shared" si="129"/>
        <v>6</v>
      </c>
      <c r="Q369" s="16" t="s">
        <v>51</v>
      </c>
      <c r="R369" s="16">
        <f>ROUND(IF(O369=1,INDEX(新属性投放!$J$14:$J$33,卡牌属性!P369),INDEX(新属性投放!$J$41:$J$60,卡牌属性!P369))*INDEX($G$5:$G$42,L369)/SQRT(INDEX($I$5:$I$42,L369)),2)</f>
        <v>590.53</v>
      </c>
      <c r="S369" s="31" t="s">
        <v>190</v>
      </c>
      <c r="T369" s="16">
        <f>ROUND(IF(O369=1,INDEX(新属性投放!$K$14:$K$33,卡牌属性!P369),INDEX(新属性投放!$K$41:$K$60,卡牌属性!P369))*INDEX($G$5:$G$42,L369),2)</f>
        <v>273.41000000000003</v>
      </c>
      <c r="U369" s="31" t="s">
        <v>191</v>
      </c>
      <c r="V369" s="16">
        <f>ROUND(IF(O369=1,INDEX(新属性投放!$L$14:$L$33,卡牌属性!P369),INDEX(新属性投放!$L$41:$L$60,卡牌属性!P369))*INDEX($G$5:$G$42,L369)*SQRT(INDEX($I$5:$I$42,L369)),2)</f>
        <v>3019.9</v>
      </c>
      <c r="W369" s="31" t="s">
        <v>189</v>
      </c>
      <c r="X369" s="16">
        <f>ROUND(IF(O369=1,INDEX(新属性投放!$D$14:$D$33,卡牌属性!P369),INDEX(新属性投放!$D$41:$D$60,卡牌属性!P369))*INDEX($G$5:$G$42,L369)/SQRT(INDEX($I$5:$I$42,L369)),2)</f>
        <v>14.41</v>
      </c>
      <c r="Y369" s="31" t="s">
        <v>190</v>
      </c>
      <c r="Z369" s="16">
        <f>ROUND(IF(O369=1,INDEX(新属性投放!$E$14:$E$33,卡牌属性!P369),INDEX(新属性投放!$E$41:$E$60,卡牌属性!P369))*INDEX($G$5:$G$42,L369),2)</f>
        <v>7.2</v>
      </c>
      <c r="AA369" s="31" t="s">
        <v>191</v>
      </c>
      <c r="AB369" s="16">
        <f>ROUND(IF(O369=1,INDEX(新属性投放!$F$14:$F$33,卡牌属性!P369),INDEX(新属性投放!$F$41:$F$60,卡牌属性!P369))*INDEX($G$5:$G$42,L369)*SQRT(INDEX($I$5:$I$42,L369)),2)</f>
        <v>64.400000000000006</v>
      </c>
      <c r="AD369" s="16">
        <f t="shared" si="130"/>
        <v>144</v>
      </c>
      <c r="AE369" s="16">
        <f t="shared" si="131"/>
        <v>72</v>
      </c>
      <c r="AF369" s="16">
        <f t="shared" si="132"/>
        <v>644</v>
      </c>
      <c r="AH369" s="16">
        <f t="shared" si="123"/>
        <v>35615</v>
      </c>
      <c r="AI369" s="16">
        <f t="shared" si="124"/>
        <v>17788</v>
      </c>
      <c r="AJ369" s="16">
        <f t="shared" si="125"/>
        <v>138273</v>
      </c>
    </row>
    <row r="370" spans="11:36" ht="16.5" x14ac:dyDescent="0.2">
      <c r="K370" s="15">
        <v>367</v>
      </c>
      <c r="L370" s="15">
        <f t="shared" si="126"/>
        <v>19</v>
      </c>
      <c r="M370" s="16">
        <f t="shared" si="127"/>
        <v>1102003</v>
      </c>
      <c r="N370" s="31" t="s">
        <v>686</v>
      </c>
      <c r="O370" s="16">
        <f t="shared" si="128"/>
        <v>2</v>
      </c>
      <c r="P370" s="16">
        <f t="shared" si="129"/>
        <v>7</v>
      </c>
      <c r="Q370" s="16" t="s">
        <v>51</v>
      </c>
      <c r="R370" s="16">
        <f>ROUND(IF(O370=1,INDEX(新属性投放!$J$14:$J$33,卡牌属性!P370),INDEX(新属性投放!$J$41:$J$60,卡牌属性!P370))*INDEX($G$5:$G$42,L370)/SQRT(INDEX($I$5:$I$42,L370)),2)</f>
        <v>779.47</v>
      </c>
      <c r="S370" s="31" t="s">
        <v>190</v>
      </c>
      <c r="T370" s="16">
        <f>ROUND(IF(O370=1,INDEX(新属性投放!$K$14:$K$33,卡牌属性!P370),INDEX(新属性投放!$K$41:$K$60,卡牌属性!P370))*INDEX($G$5:$G$42,L370),2)</f>
        <v>368.46</v>
      </c>
      <c r="U370" s="31" t="s">
        <v>191</v>
      </c>
      <c r="V370" s="16">
        <f>ROUND(IF(O370=1,INDEX(新属性投放!$L$14:$L$33,卡牌属性!P370),INDEX(新属性投放!$L$41:$L$60,卡牌属性!P370))*INDEX($G$5:$G$42,L370)*SQRT(INDEX($I$5:$I$42,L370)),2)</f>
        <v>4067.55</v>
      </c>
      <c r="W370" s="31" t="s">
        <v>189</v>
      </c>
      <c r="X370" s="16">
        <f>ROUND(IF(O370=1,INDEX(新属性投放!$D$14:$D$33,卡牌属性!P370),INDEX(新属性投放!$D$41:$D$60,卡牌属性!P370))*INDEX($G$5:$G$42,L370)/SQRT(INDEX($I$5:$I$42,L370)),2)</f>
        <v>18.059999999999999</v>
      </c>
      <c r="Y370" s="31" t="s">
        <v>190</v>
      </c>
      <c r="Z370" s="16">
        <f>ROUND(IF(O370=1,INDEX(新属性投放!$E$14:$E$33,卡牌属性!P370),INDEX(新属性投放!$E$41:$E$60,卡牌属性!P370))*INDEX($G$5:$G$42,L370),2)</f>
        <v>9.0299999999999994</v>
      </c>
      <c r="AA370" s="31" t="s">
        <v>191</v>
      </c>
      <c r="AB370" s="16">
        <f>ROUND(IF(O370=1,INDEX(新属性投放!$F$14:$F$33,卡牌属性!P370),INDEX(新属性投放!$F$41:$F$60,卡牌属性!P370))*INDEX($G$5:$G$42,L370)*SQRT(INDEX($I$5:$I$42,L370)),2)</f>
        <v>80.5</v>
      </c>
      <c r="AD370" s="16">
        <f t="shared" si="130"/>
        <v>180</v>
      </c>
      <c r="AE370" s="16">
        <f t="shared" si="131"/>
        <v>90</v>
      </c>
      <c r="AF370" s="16">
        <f t="shared" si="132"/>
        <v>805</v>
      </c>
      <c r="AH370" s="16">
        <f t="shared" si="123"/>
        <v>35795</v>
      </c>
      <c r="AI370" s="16">
        <f t="shared" si="124"/>
        <v>17878</v>
      </c>
      <c r="AJ370" s="16">
        <f t="shared" si="125"/>
        <v>139078</v>
      </c>
    </row>
    <row r="371" spans="11:36" ht="16.5" x14ac:dyDescent="0.2">
      <c r="K371" s="15">
        <v>368</v>
      </c>
      <c r="L371" s="15">
        <f t="shared" si="126"/>
        <v>19</v>
      </c>
      <c r="M371" s="16">
        <f t="shared" si="127"/>
        <v>1102003</v>
      </c>
      <c r="N371" s="31" t="s">
        <v>686</v>
      </c>
      <c r="O371" s="16">
        <f t="shared" si="128"/>
        <v>2</v>
      </c>
      <c r="P371" s="16">
        <f t="shared" si="129"/>
        <v>8</v>
      </c>
      <c r="Q371" s="16" t="s">
        <v>51</v>
      </c>
      <c r="R371" s="16">
        <f>ROUND(IF(O371=1,INDEX(新属性投放!$J$14:$J$33,卡牌属性!P371),INDEX(新属性投放!$J$41:$J$60,卡牌属性!P371))*INDEX($G$5:$G$42,L371)/SQRT(INDEX($I$5:$I$42,L371)),2)</f>
        <v>1017.52</v>
      </c>
      <c r="S371" s="31" t="s">
        <v>190</v>
      </c>
      <c r="T371" s="16">
        <f>ROUND(IF(O371=1,INDEX(新属性投放!$K$14:$K$33,卡牌属性!P371),INDEX(新属性投放!$K$41:$K$60,卡牌属性!P371))*INDEX($G$5:$G$42,L371),2)</f>
        <v>487.49</v>
      </c>
      <c r="U371" s="31" t="s">
        <v>191</v>
      </c>
      <c r="V371" s="16">
        <f>ROUND(IF(O371=1,INDEX(新属性投放!$L$14:$L$33,卡牌属性!P371),INDEX(新属性投放!$L$41:$L$60,卡牌属性!P371))*INDEX($G$5:$G$42,L371)*SQRT(INDEX($I$5:$I$42,L371)),2)</f>
        <v>5390.05</v>
      </c>
      <c r="W371" s="31" t="s">
        <v>189</v>
      </c>
      <c r="X371" s="16">
        <f>ROUND(IF(O371=1,INDEX(新属性投放!$D$14:$D$33,卡牌属性!P371),INDEX(新属性投放!$D$41:$D$60,卡牌属性!P371))*INDEX($G$5:$G$42,L371)/SQRT(INDEX($I$5:$I$42,L371)),2)</f>
        <v>23</v>
      </c>
      <c r="Y371" s="31" t="s">
        <v>190</v>
      </c>
      <c r="Z371" s="16">
        <f>ROUND(IF(O371=1,INDEX(新属性投放!$E$14:$E$33,卡牌属性!P371),INDEX(新属性投放!$E$41:$E$60,卡牌属性!P371))*INDEX($G$5:$G$42,L371),2)</f>
        <v>11.5</v>
      </c>
      <c r="AA371" s="31" t="s">
        <v>191</v>
      </c>
      <c r="AB371" s="16">
        <f>ROUND(IF(O371=1,INDEX(新属性投放!$F$14:$F$33,卡牌属性!P371),INDEX(新属性投放!$F$41:$F$60,卡牌属性!P371))*INDEX($G$5:$G$42,L371)*SQRT(INDEX($I$5:$I$42,L371)),2)</f>
        <v>103.5</v>
      </c>
      <c r="AD371" s="16">
        <f t="shared" si="130"/>
        <v>230</v>
      </c>
      <c r="AE371" s="16">
        <f t="shared" si="131"/>
        <v>115</v>
      </c>
      <c r="AF371" s="16">
        <f t="shared" si="132"/>
        <v>1035</v>
      </c>
      <c r="AH371" s="16">
        <f t="shared" si="123"/>
        <v>36025</v>
      </c>
      <c r="AI371" s="16">
        <f t="shared" si="124"/>
        <v>17993</v>
      </c>
      <c r="AJ371" s="16">
        <f t="shared" si="125"/>
        <v>140113</v>
      </c>
    </row>
    <row r="372" spans="11:36" ht="16.5" x14ac:dyDescent="0.2">
      <c r="K372" s="15">
        <v>369</v>
      </c>
      <c r="L372" s="15">
        <f t="shared" si="126"/>
        <v>19</v>
      </c>
      <c r="M372" s="16">
        <f t="shared" si="127"/>
        <v>1102003</v>
      </c>
      <c r="N372" s="31" t="s">
        <v>686</v>
      </c>
      <c r="O372" s="16">
        <f t="shared" si="128"/>
        <v>2</v>
      </c>
      <c r="P372" s="16">
        <f t="shared" si="129"/>
        <v>9</v>
      </c>
      <c r="Q372" s="16" t="s">
        <v>51</v>
      </c>
      <c r="R372" s="16">
        <f>ROUND(IF(O372=1,INDEX(新属性投放!$J$14:$J$33,卡牌属性!P372),INDEX(新属性投放!$J$41:$J$60,卡牌属性!P372))*INDEX($G$5:$G$42,L372)/SQRT(INDEX($I$5:$I$42,L372)),2)</f>
        <v>1165.8699999999999</v>
      </c>
      <c r="S372" s="31" t="s">
        <v>190</v>
      </c>
      <c r="T372" s="16">
        <f>ROUND(IF(O372=1,INDEX(新属性投放!$K$14:$K$33,卡牌属性!P372),INDEX(新属性投放!$K$41:$K$60,卡牌属性!P372))*INDEX($G$5:$G$42,L372),2)</f>
        <v>561.09</v>
      </c>
      <c r="U372" s="31" t="s">
        <v>191</v>
      </c>
      <c r="V372" s="16">
        <f>ROUND(IF(O372=1,INDEX(新属性投放!$L$14:$L$33,卡牌属性!P372),INDEX(新属性投放!$L$41:$L$60,卡牌属性!P372))*INDEX($G$5:$G$42,L372)*SQRT(INDEX($I$5:$I$42,L372)),2)</f>
        <v>6207.7</v>
      </c>
      <c r="W372" s="31" t="s">
        <v>189</v>
      </c>
      <c r="X372" s="16">
        <f>ROUND(IF(O372=1,INDEX(新属性投放!$D$14:$D$33,卡牌属性!P372),INDEX(新属性投放!$D$41:$D$60,卡牌属性!P372))*INDEX($G$5:$G$42,L372)/SQRT(INDEX($I$5:$I$42,L372)),2)</f>
        <v>26.59</v>
      </c>
      <c r="Y372" s="31" t="s">
        <v>190</v>
      </c>
      <c r="Z372" s="16">
        <f>ROUND(IF(O372=1,INDEX(新属性投放!$E$14:$E$33,卡牌属性!P372),INDEX(新属性投放!$E$41:$E$60,卡牌属性!P372))*INDEX($G$5:$G$42,L372),2)</f>
        <v>13.29</v>
      </c>
      <c r="AA372" s="31" t="s">
        <v>191</v>
      </c>
      <c r="AB372" s="16">
        <f>ROUND(IF(O372=1,INDEX(新属性投放!$F$14:$F$33,卡牌属性!P372),INDEX(新属性投放!$F$41:$F$60,卡牌属性!P372))*INDEX($G$5:$G$42,L372)*SQRT(INDEX($I$5:$I$42,L372)),2)</f>
        <v>119.6</v>
      </c>
      <c r="AD372" s="16">
        <f t="shared" si="130"/>
        <v>265</v>
      </c>
      <c r="AE372" s="16">
        <f t="shared" si="131"/>
        <v>132</v>
      </c>
      <c r="AF372" s="16">
        <f t="shared" si="132"/>
        <v>1196</v>
      </c>
      <c r="AH372" s="16">
        <f t="shared" si="123"/>
        <v>36290</v>
      </c>
      <c r="AI372" s="16">
        <f t="shared" si="124"/>
        <v>18125</v>
      </c>
      <c r="AJ372" s="16">
        <f t="shared" si="125"/>
        <v>141309</v>
      </c>
    </row>
    <row r="373" spans="11:36" ht="16.5" x14ac:dyDescent="0.2">
      <c r="K373" s="15">
        <v>370</v>
      </c>
      <c r="L373" s="15">
        <f t="shared" si="126"/>
        <v>19</v>
      </c>
      <c r="M373" s="16">
        <f t="shared" si="127"/>
        <v>1102003</v>
      </c>
      <c r="N373" s="31" t="s">
        <v>686</v>
      </c>
      <c r="O373" s="16">
        <f t="shared" si="128"/>
        <v>2</v>
      </c>
      <c r="P373" s="16">
        <f t="shared" si="129"/>
        <v>10</v>
      </c>
      <c r="Q373" s="16" t="s">
        <v>51</v>
      </c>
      <c r="R373" s="16">
        <f>ROUND(IF(O373=1,INDEX(新属性投放!$J$14:$J$33,卡牌属性!P373),INDEX(新属性投放!$J$41:$J$60,卡牌属性!P373))*INDEX($G$5:$G$42,L373)/SQRT(INDEX($I$5:$I$42,L373)),2)</f>
        <v>1336.76</v>
      </c>
      <c r="S373" s="31" t="s">
        <v>190</v>
      </c>
      <c r="T373" s="16">
        <f>ROUND(IF(O373=1,INDEX(新属性投放!$K$14:$K$33,卡牌属性!P373),INDEX(新属性投放!$K$41:$K$60,卡牌属性!P373))*INDEX($G$5:$G$42,L373),2)</f>
        <v>647.11</v>
      </c>
      <c r="U373" s="31" t="s">
        <v>191</v>
      </c>
      <c r="V373" s="16">
        <f>ROUND(IF(O373=1,INDEX(新属性投放!$L$14:$L$33,卡牌属性!P373),INDEX(新属性投放!$L$41:$L$60,卡牌属性!P373))*INDEX($G$5:$G$42,L373)*SQRT(INDEX($I$5:$I$42,L373)),2)</f>
        <v>7147.25</v>
      </c>
      <c r="W373" s="31" t="s">
        <v>189</v>
      </c>
      <c r="X373" s="16">
        <f>ROUND(IF(O373=1,INDEX(新属性投放!$D$14:$D$33,卡牌属性!P373),INDEX(新属性投放!$D$41:$D$60,卡牌属性!P373))*INDEX($G$5:$G$42,L373)/SQRT(INDEX($I$5:$I$42,L373)),2)</f>
        <v>30.75</v>
      </c>
      <c r="Y373" s="31" t="s">
        <v>190</v>
      </c>
      <c r="Z373" s="16">
        <f>ROUND(IF(O373=1,INDEX(新属性投放!$E$14:$E$33,卡牌属性!P373),INDEX(新属性投放!$E$41:$E$60,卡牌属性!P373))*INDEX($G$5:$G$42,L373),2)</f>
        <v>15.38</v>
      </c>
      <c r="AA373" s="31" t="s">
        <v>191</v>
      </c>
      <c r="AB373" s="16">
        <f>ROUND(IF(O373=1,INDEX(新属性投放!$F$14:$F$33,卡牌属性!P373),INDEX(新属性投放!$F$41:$F$60,卡牌属性!P373))*INDEX($G$5:$G$42,L373)*SQRT(INDEX($I$5:$I$42,L373)),2)</f>
        <v>138</v>
      </c>
      <c r="AD373" s="16">
        <f t="shared" si="130"/>
        <v>307</v>
      </c>
      <c r="AE373" s="16">
        <f t="shared" si="131"/>
        <v>153</v>
      </c>
      <c r="AF373" s="16">
        <f t="shared" si="132"/>
        <v>1380</v>
      </c>
      <c r="AH373" s="16">
        <f t="shared" si="123"/>
        <v>36597</v>
      </c>
      <c r="AI373" s="16">
        <f t="shared" si="124"/>
        <v>18278</v>
      </c>
      <c r="AJ373" s="16">
        <f t="shared" si="125"/>
        <v>142689</v>
      </c>
    </row>
    <row r="374" spans="11:36" ht="16.5" x14ac:dyDescent="0.2">
      <c r="K374" s="15">
        <v>371</v>
      </c>
      <c r="L374" s="15">
        <f t="shared" si="126"/>
        <v>19</v>
      </c>
      <c r="M374" s="16">
        <f t="shared" si="127"/>
        <v>1102003</v>
      </c>
      <c r="N374" s="31" t="s">
        <v>686</v>
      </c>
      <c r="O374" s="16">
        <f t="shared" si="128"/>
        <v>2</v>
      </c>
      <c r="P374" s="16">
        <f t="shared" si="129"/>
        <v>11</v>
      </c>
      <c r="Q374" s="16" t="s">
        <v>51</v>
      </c>
      <c r="R374" s="16">
        <f>ROUND(IF(O374=1,INDEX(新属性投放!$J$14:$J$33,卡牌属性!P374),INDEX(新属性投放!$J$41:$J$60,卡牌属性!P374))*INDEX($G$5:$G$42,L374)/SQRT(INDEX($I$5:$I$42,L374)),2)</f>
        <v>1535.37</v>
      </c>
      <c r="S374" s="31" t="s">
        <v>190</v>
      </c>
      <c r="T374" s="16">
        <f>ROUND(IF(O374=1,INDEX(新属性投放!$K$14:$K$33,卡牌属性!P374),INDEX(新属性投放!$K$41:$K$60,卡牌属性!P374))*INDEX($G$5:$G$42,L374),2)</f>
        <v>745.83</v>
      </c>
      <c r="U374" s="31" t="s">
        <v>191</v>
      </c>
      <c r="V374" s="16">
        <f>ROUND(IF(O374=1,INDEX(新属性投放!$L$14:$L$33,卡牌属性!P374),INDEX(新属性投放!$L$41:$L$60,卡牌属性!P374))*INDEX($G$5:$G$42,L374)*SQRT(INDEX($I$5:$I$42,L374)),2)</f>
        <v>8240.9</v>
      </c>
      <c r="W374" s="31" t="s">
        <v>189</v>
      </c>
      <c r="X374" s="16">
        <f>ROUND(IF(O374=1,INDEX(新属性投放!$D$14:$D$33,卡牌属性!P374),INDEX(新属性投放!$D$41:$D$60,卡牌属性!P374))*INDEX($G$5:$G$42,L374)/SQRT(INDEX($I$5:$I$42,L374)),2)</f>
        <v>35.54</v>
      </c>
      <c r="Y374" s="31" t="s">
        <v>190</v>
      </c>
      <c r="Z374" s="16">
        <f>ROUND(IF(O374=1,INDEX(新属性投放!$E$14:$E$33,卡牌属性!P374),INDEX(新属性投放!$E$41:$E$60,卡牌属性!P374))*INDEX($G$5:$G$42,L374),2)</f>
        <v>17.77</v>
      </c>
      <c r="AA374" s="31" t="s">
        <v>191</v>
      </c>
      <c r="AB374" s="16">
        <f>ROUND(IF(O374=1,INDEX(新属性投放!$F$14:$F$33,卡牌属性!P374),INDEX(新属性投放!$F$41:$F$60,卡牌属性!P374))*INDEX($G$5:$G$42,L374)*SQRT(INDEX($I$5:$I$42,L374)),2)</f>
        <v>159.85</v>
      </c>
      <c r="AD374" s="16">
        <f t="shared" si="130"/>
        <v>355</v>
      </c>
      <c r="AE374" s="16">
        <f t="shared" si="131"/>
        <v>177</v>
      </c>
      <c r="AF374" s="16">
        <f t="shared" si="132"/>
        <v>1598</v>
      </c>
      <c r="AH374" s="16">
        <f t="shared" si="123"/>
        <v>36952</v>
      </c>
      <c r="AI374" s="16">
        <f t="shared" si="124"/>
        <v>18455</v>
      </c>
      <c r="AJ374" s="16">
        <f t="shared" si="125"/>
        <v>144287</v>
      </c>
    </row>
    <row r="375" spans="11:36" ht="16.5" x14ac:dyDescent="0.2">
      <c r="K375" s="15">
        <v>372</v>
      </c>
      <c r="L375" s="15">
        <f t="shared" si="126"/>
        <v>19</v>
      </c>
      <c r="M375" s="16">
        <f t="shared" si="127"/>
        <v>1102003</v>
      </c>
      <c r="N375" s="31" t="s">
        <v>686</v>
      </c>
      <c r="O375" s="16">
        <f t="shared" si="128"/>
        <v>2</v>
      </c>
      <c r="P375" s="16">
        <f t="shared" si="129"/>
        <v>12</v>
      </c>
      <c r="Q375" s="16" t="s">
        <v>51</v>
      </c>
      <c r="R375" s="16">
        <f>ROUND(IF(O375=1,INDEX(新属性投放!$J$14:$J$33,卡牌属性!P375),INDEX(新属性投放!$J$41:$J$60,卡牌属性!P375))*INDEX($G$5:$G$42,L375)/SQRT(INDEX($I$5:$I$42,L375)),2)</f>
        <v>1764.79</v>
      </c>
      <c r="S375" s="31" t="s">
        <v>190</v>
      </c>
      <c r="T375" s="16">
        <f>ROUND(IF(O375=1,INDEX(新属性投放!$K$14:$K$33,卡牌属性!P375),INDEX(新属性投放!$K$41:$K$60,卡牌属性!P375))*INDEX($G$5:$G$42,L375),2)</f>
        <v>859.97</v>
      </c>
      <c r="U375" s="31" t="s">
        <v>191</v>
      </c>
      <c r="V375" s="16">
        <f>ROUND(IF(O375=1,INDEX(新属性投放!$L$14:$L$33,卡牌属性!P375),INDEX(新属性投放!$L$41:$L$60,卡牌属性!P375))*INDEX($G$5:$G$42,L375)*SQRT(INDEX($I$5:$I$42,L375)),2)</f>
        <v>9505.9</v>
      </c>
      <c r="W375" s="31" t="s">
        <v>189</v>
      </c>
      <c r="X375" s="16">
        <f>ROUND(IF(O375=1,INDEX(新属性投放!$D$14:$D$33,卡牌属性!P375),INDEX(新属性投放!$D$41:$D$60,卡牌属性!P375))*INDEX($G$5:$G$42,L375)/SQRT(INDEX($I$5:$I$42,L375)),2)</f>
        <v>41.1</v>
      </c>
      <c r="Y375" s="31" t="s">
        <v>190</v>
      </c>
      <c r="Z375" s="16">
        <f>ROUND(IF(O375=1,INDEX(新属性投放!$E$14:$E$33,卡牌属性!P375),INDEX(新属性投放!$E$41:$E$60,卡牌属性!P375))*INDEX($G$5:$G$42,L375),2)</f>
        <v>20.55</v>
      </c>
      <c r="AA375" s="31" t="s">
        <v>191</v>
      </c>
      <c r="AB375" s="16">
        <f>ROUND(IF(O375=1,INDEX(新属性投放!$F$14:$F$33,卡牌属性!P375),INDEX(新属性投放!$F$41:$F$60,卡牌属性!P375))*INDEX($G$5:$G$42,L375)*SQRT(INDEX($I$5:$I$42,L375)),2)</f>
        <v>184</v>
      </c>
      <c r="AD375" s="16">
        <f t="shared" si="130"/>
        <v>411</v>
      </c>
      <c r="AE375" s="16">
        <f t="shared" si="131"/>
        <v>205</v>
      </c>
      <c r="AF375" s="16">
        <f t="shared" si="132"/>
        <v>1840</v>
      </c>
      <c r="AH375" s="16">
        <f t="shared" si="123"/>
        <v>37363</v>
      </c>
      <c r="AI375" s="16">
        <f t="shared" si="124"/>
        <v>18660</v>
      </c>
      <c r="AJ375" s="16">
        <f t="shared" si="125"/>
        <v>146127</v>
      </c>
    </row>
    <row r="376" spans="11:36" ht="16.5" x14ac:dyDescent="0.2">
      <c r="K376" s="15">
        <v>373</v>
      </c>
      <c r="L376" s="15">
        <f t="shared" si="126"/>
        <v>19</v>
      </c>
      <c r="M376" s="16">
        <f t="shared" si="127"/>
        <v>1102003</v>
      </c>
      <c r="N376" s="31" t="s">
        <v>686</v>
      </c>
      <c r="O376" s="16">
        <f t="shared" si="128"/>
        <v>2</v>
      </c>
      <c r="P376" s="16">
        <f t="shared" si="129"/>
        <v>13</v>
      </c>
      <c r="Q376" s="16" t="s">
        <v>51</v>
      </c>
      <c r="R376" s="16">
        <f>ROUND(IF(O376=1,INDEX(新属性投放!$J$14:$J$33,卡牌属性!P376),INDEX(新属性投放!$J$41:$J$60,卡牌属性!P376))*INDEX($G$5:$G$42,L376)/SQRT(INDEX($I$5:$I$42,L376)),2)</f>
        <v>2030.1</v>
      </c>
      <c r="S376" s="31" t="s">
        <v>190</v>
      </c>
      <c r="T376" s="16">
        <f>ROUND(IF(O376=1,INDEX(新属性投放!$K$14:$K$33,卡牌属性!P376),INDEX(新属性投放!$K$41:$K$60,卡牌属性!P376))*INDEX($G$5:$G$42,L376),2)</f>
        <v>992.62</v>
      </c>
      <c r="U376" s="31" t="s">
        <v>191</v>
      </c>
      <c r="V376" s="16">
        <f>ROUND(IF(O376=1,INDEX(新属性投放!$L$14:$L$33,卡牌属性!P376),INDEX(新属性投放!$L$41:$L$60,卡牌属性!P376))*INDEX($G$5:$G$42,L376)*SQRT(INDEX($I$5:$I$42,L376)),2)</f>
        <v>10964.1</v>
      </c>
      <c r="W376" s="31" t="s">
        <v>189</v>
      </c>
      <c r="X376" s="16">
        <f>ROUND(IF(O376=1,INDEX(新属性投放!$D$14:$D$33,卡牌属性!P376),INDEX(新属性投放!$D$41:$D$60,卡牌属性!P376))*INDEX($G$5:$G$42,L376)/SQRT(INDEX($I$5:$I$42,L376)),2)</f>
        <v>47.53</v>
      </c>
      <c r="Y376" s="31" t="s">
        <v>190</v>
      </c>
      <c r="Z376" s="16">
        <f>ROUND(IF(O376=1,INDEX(新属性投放!$E$14:$E$33,卡牌属性!P376),INDEX(新属性投放!$E$41:$E$60,卡牌属性!P376))*INDEX($G$5:$G$42,L376),2)</f>
        <v>23.76</v>
      </c>
      <c r="AA376" s="31" t="s">
        <v>191</v>
      </c>
      <c r="AB376" s="16">
        <f>ROUND(IF(O376=1,INDEX(新属性投放!$F$14:$F$33,卡牌属性!P376),INDEX(新属性投放!$F$41:$F$60,卡牌属性!P376))*INDEX($G$5:$G$42,L376)*SQRT(INDEX($I$5:$I$42,L376)),2)</f>
        <v>212.75</v>
      </c>
      <c r="AD376" s="16">
        <f t="shared" si="130"/>
        <v>475</v>
      </c>
      <c r="AE376" s="16">
        <f t="shared" si="131"/>
        <v>237</v>
      </c>
      <c r="AF376" s="16">
        <f t="shared" si="132"/>
        <v>2127</v>
      </c>
      <c r="AH376" s="16">
        <f t="shared" si="123"/>
        <v>37838</v>
      </c>
      <c r="AI376" s="16">
        <f t="shared" si="124"/>
        <v>18897</v>
      </c>
      <c r="AJ376" s="16">
        <f t="shared" si="125"/>
        <v>148254</v>
      </c>
    </row>
    <row r="377" spans="11:36" ht="16.5" x14ac:dyDescent="0.2">
      <c r="K377" s="15">
        <v>374</v>
      </c>
      <c r="L377" s="15">
        <f t="shared" si="126"/>
        <v>19</v>
      </c>
      <c r="M377" s="16">
        <f t="shared" si="127"/>
        <v>1102003</v>
      </c>
      <c r="N377" s="31" t="s">
        <v>686</v>
      </c>
      <c r="O377" s="16">
        <f t="shared" si="128"/>
        <v>2</v>
      </c>
      <c r="P377" s="16">
        <f t="shared" si="129"/>
        <v>14</v>
      </c>
      <c r="Q377" s="16" t="s">
        <v>51</v>
      </c>
      <c r="R377" s="16">
        <f>ROUND(IF(O377=1,INDEX(新属性投放!$J$14:$J$33,卡牌属性!P377),INDEX(新属性投放!$J$41:$J$60,卡牌属性!P377))*INDEX($G$5:$G$42,L377)/SQRT(INDEX($I$5:$I$42,L377)),2)</f>
        <v>2336.7399999999998</v>
      </c>
      <c r="S377" s="31" t="s">
        <v>190</v>
      </c>
      <c r="T377" s="16">
        <f>ROUND(IF(O377=1,INDEX(新属性投放!$K$14:$K$33,卡牌属性!P377),INDEX(新属性投放!$K$41:$K$60,卡牌属性!P377))*INDEX($G$5:$G$42,L377),2)</f>
        <v>1145.95</v>
      </c>
      <c r="U377" s="31" t="s">
        <v>191</v>
      </c>
      <c r="V377" s="16">
        <f>ROUND(IF(O377=1,INDEX(新属性投放!$L$14:$L$33,卡牌属性!P377),INDEX(新属性投放!$L$41:$L$60,卡牌属性!P377))*INDEX($G$5:$G$42,L377)*SQRT(INDEX($I$5:$I$42,L377)),2)</f>
        <v>12648.85</v>
      </c>
      <c r="W377" s="31" t="s">
        <v>189</v>
      </c>
      <c r="X377" s="16">
        <f>ROUND(IF(O377=1,INDEX(新属性投放!$D$14:$D$33,卡牌属性!P377),INDEX(新属性投放!$D$41:$D$60,卡牌属性!P377))*INDEX($G$5:$G$42,L377)/SQRT(INDEX($I$5:$I$42,L377)),2)</f>
        <v>54.97</v>
      </c>
      <c r="Y377" s="31" t="s">
        <v>190</v>
      </c>
      <c r="Z377" s="16">
        <f>ROUND(IF(O377=1,INDEX(新属性投放!$E$14:$E$33,卡牌属性!P377),INDEX(新属性投放!$E$41:$E$60,卡牌属性!P377))*INDEX($G$5:$G$42,L377),2)</f>
        <v>27.49</v>
      </c>
      <c r="AA377" s="31" t="s">
        <v>191</v>
      </c>
      <c r="AB377" s="16">
        <f>ROUND(IF(O377=1,INDEX(新属性投放!$F$14:$F$33,卡牌属性!P377),INDEX(新属性投放!$F$41:$F$60,卡牌属性!P377))*INDEX($G$5:$G$42,L377)*SQRT(INDEX($I$5:$I$42,L377)),2)</f>
        <v>247.25</v>
      </c>
      <c r="AD377" s="16">
        <f t="shared" si="130"/>
        <v>549</v>
      </c>
      <c r="AE377" s="16">
        <f t="shared" si="131"/>
        <v>274</v>
      </c>
      <c r="AF377" s="16">
        <f t="shared" si="132"/>
        <v>2472</v>
      </c>
      <c r="AH377" s="16">
        <f t="shared" si="123"/>
        <v>38387</v>
      </c>
      <c r="AI377" s="16">
        <f t="shared" si="124"/>
        <v>19171</v>
      </c>
      <c r="AJ377" s="16">
        <f t="shared" si="125"/>
        <v>150726</v>
      </c>
    </row>
    <row r="378" spans="11:36" ht="16.5" x14ac:dyDescent="0.2">
      <c r="K378" s="15">
        <v>375</v>
      </c>
      <c r="L378" s="15">
        <f t="shared" si="126"/>
        <v>19</v>
      </c>
      <c r="M378" s="16">
        <f t="shared" si="127"/>
        <v>1102003</v>
      </c>
      <c r="N378" s="31" t="s">
        <v>686</v>
      </c>
      <c r="O378" s="16">
        <f t="shared" si="128"/>
        <v>2</v>
      </c>
      <c r="P378" s="16">
        <f t="shared" si="129"/>
        <v>15</v>
      </c>
      <c r="Q378" s="16" t="s">
        <v>51</v>
      </c>
      <c r="R378" s="16">
        <f>ROUND(IF(O378=1,INDEX(新属性投放!$J$14:$J$33,卡牌属性!P378),INDEX(新属性投放!$J$41:$J$60,卡牌属性!P378))*INDEX($G$5:$G$42,L378)/SQRT(INDEX($I$5:$I$42,L378)),2)</f>
        <v>2690.94</v>
      </c>
      <c r="S378" s="31" t="s">
        <v>190</v>
      </c>
      <c r="T378" s="16">
        <f>ROUND(IF(O378=1,INDEX(新属性投放!$K$14:$K$33,卡牌属性!P378),INDEX(新属性投放!$K$41:$K$60,卡牌属性!P378))*INDEX($G$5:$G$42,L378),2)</f>
        <v>1323.62</v>
      </c>
      <c r="U378" s="31" t="s">
        <v>191</v>
      </c>
      <c r="V378" s="16">
        <f>ROUND(IF(O378=1,INDEX(新属性投放!$L$14:$L$33,卡牌属性!P378),INDEX(新属性投放!$L$41:$L$60,卡牌属性!P378))*INDEX($G$5:$G$42,L378)*SQRT(INDEX($I$5:$I$42,L378)),2)</f>
        <v>14599.25</v>
      </c>
      <c r="W378" s="31" t="s">
        <v>189</v>
      </c>
      <c r="X378" s="16">
        <f>ROUND(IF(O378=1,INDEX(新属性投放!$D$14:$D$33,卡牌属性!P378),INDEX(新属性投放!$D$41:$D$60,卡牌属性!P378))*INDEX($G$5:$G$42,L378)/SQRT(INDEX($I$5:$I$42,L378)),2)</f>
        <v>63.56</v>
      </c>
      <c r="Y378" s="31" t="s">
        <v>190</v>
      </c>
      <c r="Z378" s="16">
        <f>ROUND(IF(O378=1,INDEX(新属性投放!$E$14:$E$33,卡牌属性!P378),INDEX(新属性投放!$E$41:$E$60,卡牌属性!P378))*INDEX($G$5:$G$42,L378),2)</f>
        <v>31.78</v>
      </c>
      <c r="AA378" s="31" t="s">
        <v>191</v>
      </c>
      <c r="AB378" s="16">
        <f>ROUND(IF(O378=1,INDEX(新属性投放!$F$14:$F$33,卡牌属性!P378),INDEX(新属性投放!$F$41:$F$60,卡牌属性!P378))*INDEX($G$5:$G$42,L378)*SQRT(INDEX($I$5:$I$42,L378)),2)</f>
        <v>285.2</v>
      </c>
      <c r="AD378" s="16">
        <f t="shared" si="130"/>
        <v>635</v>
      </c>
      <c r="AE378" s="16">
        <f t="shared" si="131"/>
        <v>317</v>
      </c>
      <c r="AF378" s="16">
        <f t="shared" si="132"/>
        <v>2852</v>
      </c>
      <c r="AH378" s="16">
        <f t="shared" si="123"/>
        <v>39022</v>
      </c>
      <c r="AI378" s="16">
        <f t="shared" si="124"/>
        <v>19488</v>
      </c>
      <c r="AJ378" s="16">
        <f t="shared" si="125"/>
        <v>153578</v>
      </c>
    </row>
    <row r="379" spans="11:36" ht="16.5" x14ac:dyDescent="0.2">
      <c r="K379" s="15">
        <v>376</v>
      </c>
      <c r="L379" s="15">
        <f t="shared" si="126"/>
        <v>19</v>
      </c>
      <c r="M379" s="16">
        <f t="shared" si="127"/>
        <v>1102003</v>
      </c>
      <c r="N379" s="31" t="s">
        <v>686</v>
      </c>
      <c r="O379" s="16">
        <f t="shared" si="128"/>
        <v>2</v>
      </c>
      <c r="P379" s="16">
        <f t="shared" si="129"/>
        <v>16</v>
      </c>
      <c r="Q379" s="16" t="s">
        <v>51</v>
      </c>
      <c r="R379" s="16">
        <f>ROUND(IF(O379=1,INDEX(新属性投放!$J$14:$J$33,卡牌属性!P379),INDEX(新属性投放!$J$41:$J$60,卡牌属性!P379))*INDEX($G$5:$G$42,L379)/SQRT(INDEX($I$5:$I$42,L379)),2)</f>
        <v>3100.75</v>
      </c>
      <c r="S379" s="31" t="s">
        <v>190</v>
      </c>
      <c r="T379" s="16">
        <f>ROUND(IF(O379=1,INDEX(新属性投放!$K$14:$K$33,卡牌属性!P379),INDEX(新属性投放!$K$41:$K$60,卡牌属性!P379))*INDEX($G$5:$G$42,L379),2)</f>
        <v>1528.52</v>
      </c>
      <c r="U379" s="31" t="s">
        <v>191</v>
      </c>
      <c r="V379" s="16">
        <f>ROUND(IF(O379=1,INDEX(新属性投放!$L$14:$L$33,卡牌属性!P379),INDEX(新属性投放!$L$41:$L$60,卡牌属性!P379))*INDEX($G$5:$G$42,L379)*SQRT(INDEX($I$5:$I$42,L379)),2)</f>
        <v>16853.25</v>
      </c>
      <c r="W379" s="31" t="s">
        <v>189</v>
      </c>
      <c r="X379" s="16">
        <f>ROUND(IF(O379=1,INDEX(新属性投放!$D$14:$D$33,卡牌属性!P379),INDEX(新属性投放!$D$41:$D$60,卡牌属性!P379))*INDEX($G$5:$G$42,L379)/SQRT(INDEX($I$5:$I$42,L379)),2)</f>
        <v>73.5</v>
      </c>
      <c r="Y379" s="31" t="s">
        <v>190</v>
      </c>
      <c r="Z379" s="16">
        <f>ROUND(IF(O379=1,INDEX(新属性投放!$E$14:$E$33,卡牌属性!P379),INDEX(新属性投放!$E$41:$E$60,卡牌属性!P379))*INDEX($G$5:$G$42,L379),2)</f>
        <v>36.75</v>
      </c>
      <c r="AA379" s="31" t="s">
        <v>191</v>
      </c>
      <c r="AB379" s="16">
        <f>ROUND(IF(O379=1,INDEX(新属性投放!$F$14:$F$33,卡牌属性!P379),INDEX(新属性投放!$F$41:$F$60,卡牌属性!P379))*INDEX($G$5:$G$42,L379)*SQRT(INDEX($I$5:$I$42,L379)),2)</f>
        <v>330.05</v>
      </c>
      <c r="AD379" s="16">
        <f t="shared" si="130"/>
        <v>735</v>
      </c>
      <c r="AE379" s="16">
        <f t="shared" si="131"/>
        <v>367</v>
      </c>
      <c r="AF379" s="16">
        <f t="shared" si="132"/>
        <v>3300</v>
      </c>
      <c r="AH379" s="16">
        <f t="shared" si="123"/>
        <v>39757</v>
      </c>
      <c r="AI379" s="16">
        <f t="shared" si="124"/>
        <v>19855</v>
      </c>
      <c r="AJ379" s="16">
        <f t="shared" si="125"/>
        <v>156878</v>
      </c>
    </row>
    <row r="380" spans="11:36" ht="16.5" x14ac:dyDescent="0.2">
      <c r="K380" s="15">
        <v>377</v>
      </c>
      <c r="L380" s="15">
        <f t="shared" si="126"/>
        <v>19</v>
      </c>
      <c r="M380" s="16">
        <f t="shared" si="127"/>
        <v>1102003</v>
      </c>
      <c r="N380" s="31" t="s">
        <v>686</v>
      </c>
      <c r="O380" s="16">
        <f t="shared" si="128"/>
        <v>2</v>
      </c>
      <c r="P380" s="16">
        <f t="shared" si="129"/>
        <v>17</v>
      </c>
      <c r="Q380" s="16" t="s">
        <v>51</v>
      </c>
      <c r="R380" s="16">
        <f>ROUND(IF(O380=1,INDEX(新属性投放!$J$14:$J$33,卡牌属性!P380),INDEX(新属性投放!$J$41:$J$60,卡牌属性!P380))*INDEX($G$5:$G$42,L380)/SQRT(INDEX($I$5:$I$42,L380)),2)</f>
        <v>3574.03</v>
      </c>
      <c r="S380" s="31" t="s">
        <v>190</v>
      </c>
      <c r="T380" s="16">
        <f>ROUND(IF(O380=1,INDEX(新属性投放!$K$14:$K$33,卡牌属性!P380),INDEX(新属性投放!$K$41:$K$60,卡牌属性!P380))*INDEX($G$5:$G$42,L380),2)</f>
        <v>1765.16</v>
      </c>
      <c r="U380" s="31" t="s">
        <v>191</v>
      </c>
      <c r="V380" s="16">
        <f>ROUND(IF(O380=1,INDEX(新属性投放!$L$14:$L$33,卡牌属性!P380),INDEX(新属性投放!$L$41:$L$60,卡牌属性!P380))*INDEX($G$5:$G$42,L380)*SQRT(INDEX($I$5:$I$42,L380)),2)</f>
        <v>19455.7</v>
      </c>
      <c r="W380" s="31" t="s">
        <v>189</v>
      </c>
      <c r="X380" s="16">
        <f>ROUND(IF(O380=1,INDEX(新属性投放!$D$14:$D$33,卡牌属性!P380),INDEX(新属性投放!$D$41:$D$60,卡牌属性!P380))*INDEX($G$5:$G$42,L380)/SQRT(INDEX($I$5:$I$42,L380)),2)</f>
        <v>84.99</v>
      </c>
      <c r="Y380" s="31" t="s">
        <v>190</v>
      </c>
      <c r="Z380" s="16">
        <f>ROUND(IF(O380=1,INDEX(新属性投放!$E$14:$E$33,卡牌属性!P380),INDEX(新属性投放!$E$41:$E$60,卡牌属性!P380))*INDEX($G$5:$G$42,L380),2)</f>
        <v>42.49</v>
      </c>
      <c r="AA380" s="31" t="s">
        <v>191</v>
      </c>
      <c r="AB380" s="16">
        <f>ROUND(IF(O380=1,INDEX(新属性投放!$F$14:$F$33,卡牌属性!P380),INDEX(新属性投放!$F$41:$F$60,卡牌属性!P380))*INDEX($G$5:$G$42,L380)*SQRT(INDEX($I$5:$I$42,L380)),2)</f>
        <v>381.8</v>
      </c>
      <c r="AD380" s="16">
        <f t="shared" si="130"/>
        <v>849</v>
      </c>
      <c r="AE380" s="16">
        <f t="shared" si="131"/>
        <v>424</v>
      </c>
      <c r="AF380" s="16">
        <f t="shared" si="132"/>
        <v>3818</v>
      </c>
      <c r="AH380" s="16">
        <f t="shared" si="123"/>
        <v>40606</v>
      </c>
      <c r="AI380" s="16">
        <f t="shared" si="124"/>
        <v>20279</v>
      </c>
      <c r="AJ380" s="16">
        <f t="shared" si="125"/>
        <v>160696</v>
      </c>
    </row>
    <row r="381" spans="11:36" ht="16.5" x14ac:dyDescent="0.2">
      <c r="K381" s="15">
        <v>378</v>
      </c>
      <c r="L381" s="15">
        <f t="shared" si="126"/>
        <v>19</v>
      </c>
      <c r="M381" s="16">
        <f t="shared" si="127"/>
        <v>1102003</v>
      </c>
      <c r="N381" s="31" t="s">
        <v>686</v>
      </c>
      <c r="O381" s="16">
        <f t="shared" si="128"/>
        <v>2</v>
      </c>
      <c r="P381" s="16">
        <f t="shared" si="129"/>
        <v>18</v>
      </c>
      <c r="Q381" s="16" t="s">
        <v>51</v>
      </c>
      <c r="R381" s="16">
        <f>ROUND(IF(O381=1,INDEX(新属性投放!$J$14:$J$33,卡牌属性!P381),INDEX(新属性投放!$J$41:$J$60,卡牌属性!P381))*INDEX($G$5:$G$42,L381)/SQRT(INDEX($I$5:$I$42,L381)),2)</f>
        <v>4122</v>
      </c>
      <c r="S381" s="31" t="s">
        <v>190</v>
      </c>
      <c r="T381" s="16">
        <f>ROUND(IF(O381=1,INDEX(新属性投放!$K$14:$K$33,卡牌属性!P381),INDEX(新属性投放!$K$41:$K$60,卡牌属性!P381))*INDEX($G$5:$G$42,L381),2)</f>
        <v>2038.58</v>
      </c>
      <c r="U381" s="31" t="s">
        <v>191</v>
      </c>
      <c r="V381" s="16">
        <f>ROUND(IF(O381=1,INDEX(新属性投放!$L$14:$L$33,卡牌属性!P381),INDEX(新属性投放!$L$41:$L$60,卡牌属性!P381))*INDEX($G$5:$G$42,L381)*SQRT(INDEX($I$5:$I$42,L381)),2)</f>
        <v>22472.15</v>
      </c>
      <c r="W381" s="31" t="s">
        <v>189</v>
      </c>
      <c r="X381" s="16">
        <f>ROUND(IF(O381=1,INDEX(新属性投放!$D$14:$D$33,卡牌属性!P381),INDEX(新属性投放!$D$41:$D$60,卡牌属性!P381))*INDEX($G$5:$G$42,L381)/SQRT(INDEX($I$5:$I$42,L381)),2)</f>
        <v>98.24</v>
      </c>
      <c r="Y381" s="31" t="s">
        <v>190</v>
      </c>
      <c r="Z381" s="16">
        <f>ROUND(IF(O381=1,INDEX(新属性投放!$E$14:$E$33,卡牌属性!P381),INDEX(新属性投放!$E$41:$E$60,卡牌属性!P381))*INDEX($G$5:$G$42,L381),2)</f>
        <v>49.12</v>
      </c>
      <c r="AA381" s="31" t="s">
        <v>191</v>
      </c>
      <c r="AB381" s="16">
        <f>ROUND(IF(O381=1,INDEX(新属性投放!$F$14:$F$33,卡牌属性!P381),INDEX(新属性投放!$F$41:$F$60,卡牌属性!P381))*INDEX($G$5:$G$42,L381)*SQRT(INDEX($I$5:$I$42,L381)),2)</f>
        <v>441.6</v>
      </c>
      <c r="AD381" s="16">
        <f t="shared" si="130"/>
        <v>982</v>
      </c>
      <c r="AE381" s="16">
        <f t="shared" si="131"/>
        <v>491</v>
      </c>
      <c r="AF381" s="16">
        <f t="shared" si="132"/>
        <v>4416</v>
      </c>
      <c r="AH381" s="16">
        <f t="shared" si="123"/>
        <v>41588</v>
      </c>
      <c r="AI381" s="16">
        <f t="shared" si="124"/>
        <v>20770</v>
      </c>
      <c r="AJ381" s="16">
        <f t="shared" si="125"/>
        <v>165112</v>
      </c>
    </row>
    <row r="382" spans="11:36" ht="16.5" x14ac:dyDescent="0.2">
      <c r="K382" s="15">
        <v>379</v>
      </c>
      <c r="L382" s="15">
        <f t="shared" si="126"/>
        <v>19</v>
      </c>
      <c r="M382" s="16">
        <f t="shared" si="127"/>
        <v>1102003</v>
      </c>
      <c r="N382" s="31" t="s">
        <v>686</v>
      </c>
      <c r="O382" s="16">
        <f t="shared" si="128"/>
        <v>2</v>
      </c>
      <c r="P382" s="16">
        <f t="shared" si="129"/>
        <v>19</v>
      </c>
      <c r="Q382" s="16" t="s">
        <v>51</v>
      </c>
      <c r="R382" s="16">
        <f>ROUND(IF(O382=1,INDEX(新属性投放!$J$14:$J$33,卡牌属性!P382),INDEX(新属性投放!$J$41:$J$60,卡牌属性!P382))*INDEX($G$5:$G$42,L382)/SQRT(INDEX($I$5:$I$42,L382)),2)</f>
        <v>4754.68</v>
      </c>
      <c r="S382" s="31" t="s">
        <v>190</v>
      </c>
      <c r="T382" s="16">
        <f>ROUND(IF(O382=1,INDEX(新属性投放!$K$14:$K$33,卡牌属性!P382),INDEX(新属性投放!$K$41:$K$60,卡牌属性!P382))*INDEX($G$5:$G$42,L382),2)</f>
        <v>2355.4899999999998</v>
      </c>
      <c r="U382" s="31" t="s">
        <v>191</v>
      </c>
      <c r="V382" s="16">
        <f>ROUND(IF(O382=1,INDEX(新属性投放!$L$14:$L$33,卡牌属性!P382),INDEX(新属性投放!$L$41:$L$60,卡牌属性!P382))*INDEX($G$5:$G$42,L382)*SQRT(INDEX($I$5:$I$42,L382)),2)</f>
        <v>25953.200000000001</v>
      </c>
      <c r="W382" s="31" t="s">
        <v>189</v>
      </c>
      <c r="X382" s="16">
        <f>ROUND(IF(O382=1,INDEX(新属性投放!$D$14:$D$33,卡牌属性!P382),INDEX(新属性投放!$D$41:$D$60,卡牌属性!P382))*INDEX($G$5:$G$42,L382)/SQRT(INDEX($I$5:$I$42,L382)),2)</f>
        <v>113.61</v>
      </c>
      <c r="Y382" s="31" t="s">
        <v>190</v>
      </c>
      <c r="Z382" s="16">
        <f>ROUND(IF(O382=1,INDEX(新属性投放!$E$14:$E$33,卡牌属性!P382),INDEX(新属性投放!$E$41:$E$60,卡牌属性!P382))*INDEX($G$5:$G$42,L382),2)</f>
        <v>56.8</v>
      </c>
      <c r="AA382" s="31" t="s">
        <v>191</v>
      </c>
      <c r="AB382" s="16">
        <f>ROUND(IF(O382=1,INDEX(新属性投放!$F$14:$F$33,卡牌属性!P382),INDEX(新属性投放!$F$41:$F$60,卡牌属性!P382))*INDEX($G$5:$G$42,L382)*SQRT(INDEX($I$5:$I$42,L382)),2)</f>
        <v>510.6</v>
      </c>
      <c r="AD382" s="16">
        <f t="shared" si="130"/>
        <v>1136</v>
      </c>
      <c r="AE382" s="16">
        <f t="shared" si="131"/>
        <v>568</v>
      </c>
      <c r="AF382" s="16">
        <f t="shared" si="132"/>
        <v>5106</v>
      </c>
      <c r="AH382" s="16">
        <f t="shared" si="123"/>
        <v>42724</v>
      </c>
      <c r="AI382" s="16">
        <f t="shared" si="124"/>
        <v>21338</v>
      </c>
      <c r="AJ382" s="16">
        <f t="shared" si="125"/>
        <v>170218</v>
      </c>
    </row>
    <row r="383" spans="11:36" ht="16.5" x14ac:dyDescent="0.2">
      <c r="K383" s="15">
        <v>380</v>
      </c>
      <c r="L383" s="15">
        <f t="shared" si="126"/>
        <v>19</v>
      </c>
      <c r="M383" s="16">
        <f t="shared" si="127"/>
        <v>1102003</v>
      </c>
      <c r="N383" s="31" t="s">
        <v>686</v>
      </c>
      <c r="O383" s="16">
        <f t="shared" si="128"/>
        <v>2</v>
      </c>
      <c r="P383" s="16">
        <f t="shared" si="129"/>
        <v>20</v>
      </c>
      <c r="Q383" s="16" t="s">
        <v>51</v>
      </c>
      <c r="R383" s="16">
        <f>ROUND(IF(O383=1,INDEX(新属性投放!$J$14:$J$33,卡牌属性!P383),INDEX(新属性投放!$J$41:$J$60,卡牌属性!P383))*INDEX($G$5:$G$42,L383)/SQRT(INDEX($I$5:$I$42,L383)),2)</f>
        <v>5487.17</v>
      </c>
      <c r="S383" s="31" t="s">
        <v>190</v>
      </c>
      <c r="T383" s="16">
        <f>ROUND(IF(O383=1,INDEX(新属性投放!$K$14:$K$33,卡牌属性!P383),INDEX(新属性投放!$K$41:$K$60,卡牌属性!P383))*INDEX($G$5:$G$42,L383),2)</f>
        <v>2721.16</v>
      </c>
      <c r="U383" s="31" t="s">
        <v>191</v>
      </c>
      <c r="V383" s="16">
        <f>ROUND(IF(O383=1,INDEX(新属性投放!$L$14:$L$33,卡牌属性!P383),INDEX(新属性投放!$L$41:$L$60,卡牌属性!P383))*INDEX($G$5:$G$42,L383)*SQRT(INDEX($I$5:$I$42,L383)),2)</f>
        <v>29986.25</v>
      </c>
      <c r="W383" s="31" t="s">
        <v>189</v>
      </c>
      <c r="X383" s="16">
        <f>ROUND(IF(O383=1,INDEX(新属性投放!$D$14:$D$33,卡牌属性!P383),INDEX(新属性投放!$D$41:$D$60,卡牌属性!P383))*INDEX($G$5:$G$42,L383)/SQRT(INDEX($I$5:$I$42,L383)),2)</f>
        <v>131.34</v>
      </c>
      <c r="Y383" s="31" t="s">
        <v>190</v>
      </c>
      <c r="Z383" s="16">
        <f>ROUND(IF(O383=1,INDEX(新属性投放!$E$14:$E$33,卡牌属性!P383),INDEX(新属性投放!$E$41:$E$60,卡牌属性!P383))*INDEX($G$5:$G$42,L383),2)</f>
        <v>65.67</v>
      </c>
      <c r="AA383" s="31" t="s">
        <v>191</v>
      </c>
      <c r="AB383" s="16">
        <f>ROUND(IF(O383=1,INDEX(新属性投放!$F$14:$F$33,卡牌属性!P383),INDEX(新属性投放!$F$41:$F$60,卡牌属性!P383))*INDEX($G$5:$G$42,L383)*SQRT(INDEX($I$5:$I$42,L383)),2)</f>
        <v>589.95000000000005</v>
      </c>
      <c r="AD383" s="16">
        <f t="shared" si="130"/>
        <v>1313</v>
      </c>
      <c r="AE383" s="16">
        <f t="shared" si="131"/>
        <v>656</v>
      </c>
      <c r="AF383" s="16">
        <f t="shared" si="132"/>
        <v>5899</v>
      </c>
      <c r="AH383" s="16">
        <f t="shared" ref="AH383:AH446" si="133">AH382+AD383</f>
        <v>44037</v>
      </c>
      <c r="AI383" s="16">
        <f t="shared" ref="AI383:AI446" si="134">AI382+AE383</f>
        <v>21994</v>
      </c>
      <c r="AJ383" s="16">
        <f t="shared" ref="AJ383:AJ446" si="135">AJ382+AF383</f>
        <v>176117</v>
      </c>
    </row>
    <row r="384" spans="11:36" ht="16.5" x14ac:dyDescent="0.2">
      <c r="K384" s="15">
        <v>381</v>
      </c>
      <c r="L384" s="15">
        <f t="shared" si="126"/>
        <v>20</v>
      </c>
      <c r="M384" s="16">
        <f t="shared" si="127"/>
        <v>1102004</v>
      </c>
      <c r="N384" s="31" t="s">
        <v>686</v>
      </c>
      <c r="O384" s="16">
        <f t="shared" si="128"/>
        <v>2</v>
      </c>
      <c r="P384" s="16">
        <f t="shared" si="129"/>
        <v>1</v>
      </c>
      <c r="Q384" s="16" t="s">
        <v>51</v>
      </c>
      <c r="R384" s="16">
        <f>ROUND(IF(O384=1,INDEX(新属性投放!$J$14:$J$33,卡牌属性!P384),INDEX(新属性投放!$J$41:$J$60,卡牌属性!P384))*INDEX($G$5:$G$42,L384)/SQRT(INDEX($I$5:$I$42,L384)),2)</f>
        <v>70</v>
      </c>
      <c r="S384" s="31" t="s">
        <v>190</v>
      </c>
      <c r="T384" s="16">
        <f>ROUND(IF(O384=1,INDEX(新属性投放!$K$14:$K$33,卡牌属性!P384),INDEX(新属性投放!$K$41:$K$60,卡牌属性!P384))*INDEX($G$5:$G$42,L384),2)</f>
        <v>20</v>
      </c>
      <c r="U384" s="31" t="s">
        <v>191</v>
      </c>
      <c r="V384" s="16">
        <f>ROUND(IF(O384=1,INDEX(新属性投放!$L$14:$L$33,卡牌属性!P384),INDEX(新属性投放!$L$41:$L$60,卡牌属性!P384))*INDEX($G$5:$G$42,L384)*SQRT(INDEX($I$5:$I$42,L384)),2)</f>
        <v>150</v>
      </c>
      <c r="W384" s="31" t="s">
        <v>189</v>
      </c>
      <c r="X384" s="16">
        <f>ROUND(IF(O384=1,INDEX(新属性投放!$D$14:$D$33,卡牌属性!P384),INDEX(新属性投放!$D$41:$D$60,卡牌属性!P384))*INDEX($G$5:$G$42,L384)/SQRT(INDEX($I$5:$I$42,L384)),2)</f>
        <v>2.5</v>
      </c>
      <c r="Y384" s="31" t="s">
        <v>190</v>
      </c>
      <c r="Z384" s="16">
        <f>ROUND(IF(O384=1,INDEX(新属性投放!$E$14:$E$33,卡牌属性!P384),INDEX(新属性投放!$E$41:$E$60,卡牌属性!P384))*INDEX($G$5:$G$42,L384),2)</f>
        <v>1.25</v>
      </c>
      <c r="AA384" s="31" t="s">
        <v>191</v>
      </c>
      <c r="AB384" s="16">
        <f>ROUND(IF(O384=1,INDEX(新属性投放!$F$14:$F$33,卡牌属性!P384),INDEX(新属性投放!$F$41:$F$60,卡牌属性!P384))*INDEX($G$5:$G$42,L384)*SQRT(INDEX($I$5:$I$42,L384)),2)</f>
        <v>11</v>
      </c>
      <c r="AD384" s="16">
        <f t="shared" si="130"/>
        <v>25</v>
      </c>
      <c r="AE384" s="16">
        <f t="shared" si="131"/>
        <v>12</v>
      </c>
      <c r="AF384" s="16">
        <f t="shared" si="132"/>
        <v>110</v>
      </c>
      <c r="AH384" s="16">
        <f t="shared" si="133"/>
        <v>44062</v>
      </c>
      <c r="AI384" s="16">
        <f t="shared" si="134"/>
        <v>22006</v>
      </c>
      <c r="AJ384" s="16">
        <f t="shared" si="135"/>
        <v>176227</v>
      </c>
    </row>
    <row r="385" spans="11:36" ht="16.5" x14ac:dyDescent="0.2">
      <c r="K385" s="15">
        <v>382</v>
      </c>
      <c r="L385" s="15">
        <f t="shared" si="126"/>
        <v>20</v>
      </c>
      <c r="M385" s="16">
        <f t="shared" si="127"/>
        <v>1102004</v>
      </c>
      <c r="N385" s="31" t="s">
        <v>686</v>
      </c>
      <c r="O385" s="16">
        <f t="shared" si="128"/>
        <v>2</v>
      </c>
      <c r="P385" s="16">
        <f t="shared" si="129"/>
        <v>2</v>
      </c>
      <c r="Q385" s="16" t="s">
        <v>51</v>
      </c>
      <c r="R385" s="16">
        <f>ROUND(IF(O385=1,INDEX(新属性投放!$J$14:$J$33,卡牌属性!P385),INDEX(新属性投放!$J$41:$J$60,卡牌属性!P385))*INDEX($G$5:$G$42,L385)/SQRT(INDEX($I$5:$I$42,L385)),2)</f>
        <v>114</v>
      </c>
      <c r="S385" s="31" t="s">
        <v>190</v>
      </c>
      <c r="T385" s="16">
        <f>ROUND(IF(O385=1,INDEX(新属性投放!$K$14:$K$33,卡牌属性!P385),INDEX(新属性投放!$K$41:$K$60,卡牌属性!P385))*INDEX($G$5:$G$42,L385),2)</f>
        <v>37.5</v>
      </c>
      <c r="U385" s="31" t="s">
        <v>191</v>
      </c>
      <c r="V385" s="16">
        <f>ROUND(IF(O385=1,INDEX(新属性投放!$L$14:$L$33,卡牌属性!P385),INDEX(新属性投放!$L$41:$L$60,卡牌属性!P385))*INDEX($G$5:$G$42,L385)*SQRT(INDEX($I$5:$I$42,L385)),2)</f>
        <v>385</v>
      </c>
      <c r="W385" s="31" t="s">
        <v>189</v>
      </c>
      <c r="X385" s="16">
        <f>ROUND(IF(O385=1,INDEX(新属性投放!$D$14:$D$33,卡牌属性!P385),INDEX(新属性投放!$D$41:$D$60,卡牌属性!P385))*INDEX($G$5:$G$42,L385)/SQRT(INDEX($I$5:$I$42,L385)),2)</f>
        <v>4</v>
      </c>
      <c r="Y385" s="31" t="s">
        <v>190</v>
      </c>
      <c r="Z385" s="16">
        <f>ROUND(IF(O385=1,INDEX(新属性投放!$E$14:$E$33,卡牌属性!P385),INDEX(新属性投放!$E$41:$E$60,卡牌属性!P385))*INDEX($G$5:$G$42,L385),2)</f>
        <v>2</v>
      </c>
      <c r="AA385" s="31" t="s">
        <v>191</v>
      </c>
      <c r="AB385" s="16">
        <f>ROUND(IF(O385=1,INDEX(新属性投放!$F$14:$F$33,卡牌属性!P385),INDEX(新属性投放!$F$41:$F$60,卡牌属性!P385))*INDEX($G$5:$G$42,L385)*SQRT(INDEX($I$5:$I$42,L385)),2)</f>
        <v>18</v>
      </c>
      <c r="AD385" s="16">
        <f t="shared" si="130"/>
        <v>40</v>
      </c>
      <c r="AE385" s="16">
        <f t="shared" si="131"/>
        <v>20</v>
      </c>
      <c r="AF385" s="16">
        <f t="shared" si="132"/>
        <v>180</v>
      </c>
      <c r="AH385" s="16">
        <f t="shared" si="133"/>
        <v>44102</v>
      </c>
      <c r="AI385" s="16">
        <f t="shared" si="134"/>
        <v>22026</v>
      </c>
      <c r="AJ385" s="16">
        <f t="shared" si="135"/>
        <v>176407</v>
      </c>
    </row>
    <row r="386" spans="11:36" ht="16.5" x14ac:dyDescent="0.2">
      <c r="K386" s="15">
        <v>383</v>
      </c>
      <c r="L386" s="15">
        <f t="shared" si="126"/>
        <v>20</v>
      </c>
      <c r="M386" s="16">
        <f t="shared" si="127"/>
        <v>1102004</v>
      </c>
      <c r="N386" s="31" t="s">
        <v>686</v>
      </c>
      <c r="O386" s="16">
        <f t="shared" si="128"/>
        <v>2</v>
      </c>
      <c r="P386" s="16">
        <f t="shared" si="129"/>
        <v>3</v>
      </c>
      <c r="Q386" s="16" t="s">
        <v>51</v>
      </c>
      <c r="R386" s="16">
        <f>ROUND(IF(O386=1,INDEX(新属性投放!$J$14:$J$33,卡牌属性!P386),INDEX(新属性投放!$J$41:$J$60,卡牌属性!P386))*INDEX($G$5:$G$42,L386)/SQRT(INDEX($I$5:$I$42,L386)),2)</f>
        <v>197</v>
      </c>
      <c r="S386" s="31" t="s">
        <v>190</v>
      </c>
      <c r="T386" s="16">
        <f>ROUND(IF(O386=1,INDEX(新属性投放!$K$14:$K$33,卡牌属性!P386),INDEX(新属性投放!$K$41:$K$60,卡牌属性!P386))*INDEX($G$5:$G$42,L386),2)</f>
        <v>78.5</v>
      </c>
      <c r="U386" s="31" t="s">
        <v>191</v>
      </c>
      <c r="V386" s="16">
        <f>ROUND(IF(O386=1,INDEX(新属性投放!$L$14:$L$33,卡牌属性!P386),INDEX(新属性投放!$L$41:$L$60,卡牌属性!P386))*INDEX($G$5:$G$42,L386)*SQRT(INDEX($I$5:$I$42,L386)),2)</f>
        <v>862</v>
      </c>
      <c r="W386" s="31" t="s">
        <v>189</v>
      </c>
      <c r="X386" s="16">
        <f>ROUND(IF(O386=1,INDEX(新属性投放!$D$14:$D$33,卡牌属性!P386),INDEX(新属性投放!$D$41:$D$60,卡牌属性!P386))*INDEX($G$5:$G$42,L386)/SQRT(INDEX($I$5:$I$42,L386)),2)</f>
        <v>6.03</v>
      </c>
      <c r="Y386" s="31" t="s">
        <v>190</v>
      </c>
      <c r="Z386" s="16">
        <f>ROUND(IF(O386=1,INDEX(新属性投放!$E$14:$E$33,卡牌属性!P386),INDEX(新属性投放!$E$41:$E$60,卡牌属性!P386))*INDEX($G$5:$G$42,L386),2)</f>
        <v>3.02</v>
      </c>
      <c r="AA386" s="31" t="s">
        <v>191</v>
      </c>
      <c r="AB386" s="16">
        <f>ROUND(IF(O386=1,INDEX(新属性投放!$F$14:$F$33,卡牌属性!P386),INDEX(新属性投放!$F$41:$F$60,卡牌属性!P386))*INDEX($G$5:$G$42,L386)*SQRT(INDEX($I$5:$I$42,L386)),2)</f>
        <v>27</v>
      </c>
      <c r="AD386" s="16">
        <f t="shared" si="130"/>
        <v>60</v>
      </c>
      <c r="AE386" s="16">
        <f t="shared" si="131"/>
        <v>30</v>
      </c>
      <c r="AF386" s="16">
        <f t="shared" si="132"/>
        <v>270</v>
      </c>
      <c r="AH386" s="16">
        <f t="shared" si="133"/>
        <v>44162</v>
      </c>
      <c r="AI386" s="16">
        <f t="shared" si="134"/>
        <v>22056</v>
      </c>
      <c r="AJ386" s="16">
        <f t="shared" si="135"/>
        <v>176677</v>
      </c>
    </row>
    <row r="387" spans="11:36" ht="16.5" x14ac:dyDescent="0.2">
      <c r="K387" s="15">
        <v>384</v>
      </c>
      <c r="L387" s="15">
        <f t="shared" si="126"/>
        <v>20</v>
      </c>
      <c r="M387" s="16">
        <f t="shared" si="127"/>
        <v>1102004</v>
      </c>
      <c r="N387" s="31" t="s">
        <v>686</v>
      </c>
      <c r="O387" s="16">
        <f t="shared" si="128"/>
        <v>2</v>
      </c>
      <c r="P387" s="16">
        <f t="shared" si="129"/>
        <v>4</v>
      </c>
      <c r="Q387" s="16" t="s">
        <v>51</v>
      </c>
      <c r="R387" s="16">
        <f>ROUND(IF(O387=1,INDEX(新属性投放!$J$14:$J$33,卡牌属性!P387),INDEX(新属性投放!$J$41:$J$60,卡牌属性!P387))*INDEX($G$5:$G$42,L387)/SQRT(INDEX($I$5:$I$42,L387)),2)</f>
        <v>277.3</v>
      </c>
      <c r="S387" s="31" t="s">
        <v>190</v>
      </c>
      <c r="T387" s="16">
        <f>ROUND(IF(O387=1,INDEX(新属性投放!$K$14:$K$33,卡牌属性!P387),INDEX(新属性投放!$K$41:$K$60,卡牌属性!P387))*INDEX($G$5:$G$42,L387),2)</f>
        <v>118.65</v>
      </c>
      <c r="U387" s="31" t="s">
        <v>191</v>
      </c>
      <c r="V387" s="16">
        <f>ROUND(IF(O387=1,INDEX(新属性投放!$L$14:$L$33,卡牌属性!P387),INDEX(新属性投放!$L$41:$L$60,卡牌属性!P387))*INDEX($G$5:$G$42,L387)*SQRT(INDEX($I$5:$I$42,L387)),2)</f>
        <v>1312</v>
      </c>
      <c r="W387" s="31" t="s">
        <v>189</v>
      </c>
      <c r="X387" s="16">
        <f>ROUND(IF(O387=1,INDEX(新属性投放!$D$14:$D$33,卡牌属性!P387),INDEX(新属性投放!$D$41:$D$60,卡牌属性!P387))*INDEX($G$5:$G$42,L387)/SQRT(INDEX($I$5:$I$42,L387)),2)</f>
        <v>8</v>
      </c>
      <c r="Y387" s="31" t="s">
        <v>190</v>
      </c>
      <c r="Z387" s="16">
        <f>ROUND(IF(O387=1,INDEX(新属性投放!$E$14:$E$33,卡牌属性!P387),INDEX(新属性投放!$E$41:$E$60,卡牌属性!P387))*INDEX($G$5:$G$42,L387),2)</f>
        <v>4</v>
      </c>
      <c r="AA387" s="31" t="s">
        <v>191</v>
      </c>
      <c r="AB387" s="16">
        <f>ROUND(IF(O387=1,INDEX(新属性投放!$F$14:$F$33,卡牌属性!P387),INDEX(新属性投放!$F$41:$F$60,卡牌属性!P387))*INDEX($G$5:$G$42,L387)*SQRT(INDEX($I$5:$I$42,L387)),2)</f>
        <v>36</v>
      </c>
      <c r="AD387" s="16">
        <f t="shared" si="130"/>
        <v>80</v>
      </c>
      <c r="AE387" s="16">
        <f t="shared" si="131"/>
        <v>40</v>
      </c>
      <c r="AF387" s="16">
        <f t="shared" si="132"/>
        <v>360</v>
      </c>
      <c r="AH387" s="16">
        <f t="shared" si="133"/>
        <v>44242</v>
      </c>
      <c r="AI387" s="16">
        <f t="shared" si="134"/>
        <v>22096</v>
      </c>
      <c r="AJ387" s="16">
        <f t="shared" si="135"/>
        <v>177037</v>
      </c>
    </row>
    <row r="388" spans="11:36" ht="16.5" x14ac:dyDescent="0.2">
      <c r="K388" s="15">
        <v>385</v>
      </c>
      <c r="L388" s="15">
        <f t="shared" si="126"/>
        <v>20</v>
      </c>
      <c r="M388" s="16">
        <f t="shared" si="127"/>
        <v>1102004</v>
      </c>
      <c r="N388" s="31" t="s">
        <v>686</v>
      </c>
      <c r="O388" s="16">
        <f t="shared" si="128"/>
        <v>2</v>
      </c>
      <c r="P388" s="16">
        <f t="shared" si="129"/>
        <v>5</v>
      </c>
      <c r="Q388" s="16" t="s">
        <v>51</v>
      </c>
      <c r="R388" s="16">
        <f>ROUND(IF(O388=1,INDEX(新属性投放!$J$14:$J$33,卡牌属性!P388),INDEX(新属性投放!$J$41:$J$60,卡牌属性!P388))*INDEX($G$5:$G$42,L388)/SQRT(INDEX($I$5:$I$42,L388)),2)</f>
        <v>382.3</v>
      </c>
      <c r="S388" s="31" t="s">
        <v>190</v>
      </c>
      <c r="T388" s="16">
        <f>ROUND(IF(O388=1,INDEX(新属性投放!$K$14:$K$33,卡牌属性!P388),INDEX(新属性投放!$K$41:$K$60,卡牌属性!P388))*INDEX($G$5:$G$42,L388),2)</f>
        <v>171.65</v>
      </c>
      <c r="U388" s="31" t="s">
        <v>191</v>
      </c>
      <c r="V388" s="16">
        <f>ROUND(IF(O388=1,INDEX(新属性投放!$L$14:$L$33,卡牌属性!P388),INDEX(新属性投放!$L$41:$L$60,卡牌属性!P388))*INDEX($G$5:$G$42,L388)*SQRT(INDEX($I$5:$I$42,L388)),2)</f>
        <v>1897</v>
      </c>
      <c r="W388" s="31" t="s">
        <v>189</v>
      </c>
      <c r="X388" s="16">
        <f>ROUND(IF(O388=1,INDEX(新属性投放!$D$14:$D$33,卡牌属性!P388),INDEX(新属性投放!$D$41:$D$60,卡牌属性!P388))*INDEX($G$5:$G$42,L388)/SQRT(INDEX($I$5:$I$42,L388)),2)</f>
        <v>10.02</v>
      </c>
      <c r="Y388" s="31" t="s">
        <v>190</v>
      </c>
      <c r="Z388" s="16">
        <f>ROUND(IF(O388=1,INDEX(新属性投放!$E$14:$E$33,卡牌属性!P388),INDEX(新属性投放!$E$41:$E$60,卡牌属性!P388))*INDEX($G$5:$G$42,L388),2)</f>
        <v>5.01</v>
      </c>
      <c r="AA388" s="31" t="s">
        <v>191</v>
      </c>
      <c r="AB388" s="16">
        <f>ROUND(IF(O388=1,INDEX(新属性投放!$F$14:$F$33,卡牌属性!P388),INDEX(新属性投放!$F$41:$F$60,卡牌属性!P388))*INDEX($G$5:$G$42,L388)*SQRT(INDEX($I$5:$I$42,L388)),2)</f>
        <v>45</v>
      </c>
      <c r="AD388" s="16">
        <f t="shared" si="130"/>
        <v>100</v>
      </c>
      <c r="AE388" s="16">
        <f t="shared" si="131"/>
        <v>50</v>
      </c>
      <c r="AF388" s="16">
        <f t="shared" si="132"/>
        <v>450</v>
      </c>
      <c r="AH388" s="16">
        <f t="shared" si="133"/>
        <v>44342</v>
      </c>
      <c r="AI388" s="16">
        <f t="shared" si="134"/>
        <v>22146</v>
      </c>
      <c r="AJ388" s="16">
        <f t="shared" si="135"/>
        <v>177487</v>
      </c>
    </row>
    <row r="389" spans="11:36" ht="16.5" x14ac:dyDescent="0.2">
      <c r="K389" s="15">
        <v>386</v>
      </c>
      <c r="L389" s="15">
        <f t="shared" ref="L389:L452" si="136">MATCH(K389-1,$F$4:$F$41,1)</f>
        <v>20</v>
      </c>
      <c r="M389" s="16">
        <f t="shared" ref="M389:M452" si="137">INDEX($A$4:$A$42,L389+1)</f>
        <v>1102004</v>
      </c>
      <c r="N389" s="31" t="s">
        <v>686</v>
      </c>
      <c r="O389" s="16">
        <f t="shared" ref="O389:O452" si="138">INDEX($C$4:$C$42,L389+1)</f>
        <v>2</v>
      </c>
      <c r="P389" s="16">
        <f t="shared" ref="P389:P452" si="139">K389-INDEX($F$4:$F$42,L389)</f>
        <v>6</v>
      </c>
      <c r="Q389" s="16" t="s">
        <v>51</v>
      </c>
      <c r="R389" s="16">
        <f>ROUND(IF(O389=1,INDEX(新属性投放!$J$14:$J$33,卡牌属性!P389),INDEX(新属性投放!$J$41:$J$60,卡牌属性!P389))*INDEX($G$5:$G$42,L389)/SQRT(INDEX($I$5:$I$42,L389)),2)</f>
        <v>513.5</v>
      </c>
      <c r="S389" s="31" t="s">
        <v>190</v>
      </c>
      <c r="T389" s="16">
        <f>ROUND(IF(O389=1,INDEX(新属性投放!$K$14:$K$33,卡牌属性!P389),INDEX(新属性投放!$K$41:$K$60,卡牌属性!P389))*INDEX($G$5:$G$42,L389),2)</f>
        <v>237.75</v>
      </c>
      <c r="U389" s="31" t="s">
        <v>191</v>
      </c>
      <c r="V389" s="16">
        <f>ROUND(IF(O389=1,INDEX(新属性投放!$L$14:$L$33,卡牌属性!P389),INDEX(新属性投放!$L$41:$L$60,卡牌属性!P389))*INDEX($G$5:$G$42,L389)*SQRT(INDEX($I$5:$I$42,L389)),2)</f>
        <v>2626</v>
      </c>
      <c r="W389" s="31" t="s">
        <v>189</v>
      </c>
      <c r="X389" s="16">
        <f>ROUND(IF(O389=1,INDEX(新属性投放!$D$14:$D$33,卡牌属性!P389),INDEX(新属性投放!$D$41:$D$60,卡牌属性!P389))*INDEX($G$5:$G$42,L389)/SQRT(INDEX($I$5:$I$42,L389)),2)</f>
        <v>12.53</v>
      </c>
      <c r="Y389" s="31" t="s">
        <v>190</v>
      </c>
      <c r="Z389" s="16">
        <f>ROUND(IF(O389=1,INDEX(新属性投放!$E$14:$E$33,卡牌属性!P389),INDEX(新属性投放!$E$41:$E$60,卡牌属性!P389))*INDEX($G$5:$G$42,L389),2)</f>
        <v>6.27</v>
      </c>
      <c r="AA389" s="31" t="s">
        <v>191</v>
      </c>
      <c r="AB389" s="16">
        <f>ROUND(IF(O389=1,INDEX(新属性投放!$F$14:$F$33,卡牌属性!P389),INDEX(新属性投放!$F$41:$F$60,卡牌属性!P389))*INDEX($G$5:$G$42,L389)*SQRT(INDEX($I$5:$I$42,L389)),2)</f>
        <v>56</v>
      </c>
      <c r="AD389" s="16">
        <f t="shared" ref="AD389:AD452" si="140">INT(X389*AD$2*10)</f>
        <v>125</v>
      </c>
      <c r="AE389" s="16">
        <f t="shared" ref="AE389:AE452" si="141">INT(Z389*AD$2*10)</f>
        <v>62</v>
      </c>
      <c r="AF389" s="16">
        <f t="shared" ref="AF389:AF452" si="142">INT(AB389*AD$2*10)</f>
        <v>560</v>
      </c>
      <c r="AH389" s="16">
        <f t="shared" si="133"/>
        <v>44467</v>
      </c>
      <c r="AI389" s="16">
        <f t="shared" si="134"/>
        <v>22208</v>
      </c>
      <c r="AJ389" s="16">
        <f t="shared" si="135"/>
        <v>178047</v>
      </c>
    </row>
    <row r="390" spans="11:36" ht="16.5" x14ac:dyDescent="0.2">
      <c r="K390" s="15">
        <v>387</v>
      </c>
      <c r="L390" s="15">
        <f t="shared" si="136"/>
        <v>20</v>
      </c>
      <c r="M390" s="16">
        <f t="shared" si="137"/>
        <v>1102004</v>
      </c>
      <c r="N390" s="31" t="s">
        <v>686</v>
      </c>
      <c r="O390" s="16">
        <f t="shared" si="138"/>
        <v>2</v>
      </c>
      <c r="P390" s="16">
        <f t="shared" si="139"/>
        <v>7</v>
      </c>
      <c r="Q390" s="16" t="s">
        <v>51</v>
      </c>
      <c r="R390" s="16">
        <f>ROUND(IF(O390=1,INDEX(新属性投放!$J$14:$J$33,卡牌属性!P390),INDEX(新属性投放!$J$41:$J$60,卡牌属性!P390))*INDEX($G$5:$G$42,L390)/SQRT(INDEX($I$5:$I$42,L390)),2)</f>
        <v>677.8</v>
      </c>
      <c r="S390" s="31" t="s">
        <v>190</v>
      </c>
      <c r="T390" s="16">
        <f>ROUND(IF(O390=1,INDEX(新属性投放!$K$14:$K$33,卡牌属性!P390),INDEX(新属性投放!$K$41:$K$60,卡牌属性!P390))*INDEX($G$5:$G$42,L390),2)</f>
        <v>320.39999999999998</v>
      </c>
      <c r="U390" s="31" t="s">
        <v>191</v>
      </c>
      <c r="V390" s="16">
        <f>ROUND(IF(O390=1,INDEX(新属性投放!$L$14:$L$33,卡牌属性!P390),INDEX(新属性投放!$L$41:$L$60,卡牌属性!P390))*INDEX($G$5:$G$42,L390)*SQRT(INDEX($I$5:$I$42,L390)),2)</f>
        <v>3537</v>
      </c>
      <c r="W390" s="31" t="s">
        <v>189</v>
      </c>
      <c r="X390" s="16">
        <f>ROUND(IF(O390=1,INDEX(新属性投放!$D$14:$D$33,卡牌属性!P390),INDEX(新属性投放!$D$41:$D$60,卡牌属性!P390))*INDEX($G$5:$G$42,L390)/SQRT(INDEX($I$5:$I$42,L390)),2)</f>
        <v>15.7</v>
      </c>
      <c r="Y390" s="31" t="s">
        <v>190</v>
      </c>
      <c r="Z390" s="16">
        <f>ROUND(IF(O390=1,INDEX(新属性投放!$E$14:$E$33,卡牌属性!P390),INDEX(新属性投放!$E$41:$E$60,卡牌属性!P390))*INDEX($G$5:$G$42,L390),2)</f>
        <v>7.85</v>
      </c>
      <c r="AA390" s="31" t="s">
        <v>191</v>
      </c>
      <c r="AB390" s="16">
        <f>ROUND(IF(O390=1,INDEX(新属性投放!$F$14:$F$33,卡牌属性!P390),INDEX(新属性投放!$F$41:$F$60,卡牌属性!P390))*INDEX($G$5:$G$42,L390)*SQRT(INDEX($I$5:$I$42,L390)),2)</f>
        <v>70</v>
      </c>
      <c r="AD390" s="16">
        <f t="shared" si="140"/>
        <v>157</v>
      </c>
      <c r="AE390" s="16">
        <f t="shared" si="141"/>
        <v>78</v>
      </c>
      <c r="AF390" s="16">
        <f t="shared" si="142"/>
        <v>700</v>
      </c>
      <c r="AH390" s="16">
        <f t="shared" si="133"/>
        <v>44624</v>
      </c>
      <c r="AI390" s="16">
        <f t="shared" si="134"/>
        <v>22286</v>
      </c>
      <c r="AJ390" s="16">
        <f t="shared" si="135"/>
        <v>178747</v>
      </c>
    </row>
    <row r="391" spans="11:36" ht="16.5" x14ac:dyDescent="0.2">
      <c r="K391" s="15">
        <v>388</v>
      </c>
      <c r="L391" s="15">
        <f t="shared" si="136"/>
        <v>20</v>
      </c>
      <c r="M391" s="16">
        <f t="shared" si="137"/>
        <v>1102004</v>
      </c>
      <c r="N391" s="31" t="s">
        <v>686</v>
      </c>
      <c r="O391" s="16">
        <f t="shared" si="138"/>
        <v>2</v>
      </c>
      <c r="P391" s="16">
        <f t="shared" si="139"/>
        <v>8</v>
      </c>
      <c r="Q391" s="16" t="s">
        <v>51</v>
      </c>
      <c r="R391" s="16">
        <f>ROUND(IF(O391=1,INDEX(新属性投放!$J$14:$J$33,卡牌属性!P391),INDEX(新属性投放!$J$41:$J$60,卡牌属性!P391))*INDEX($G$5:$G$42,L391)/SQRT(INDEX($I$5:$I$42,L391)),2)</f>
        <v>884.8</v>
      </c>
      <c r="S391" s="31" t="s">
        <v>190</v>
      </c>
      <c r="T391" s="16">
        <f>ROUND(IF(O391=1,INDEX(新属性投放!$K$14:$K$33,卡牌属性!P391),INDEX(新属性投放!$K$41:$K$60,卡牌属性!P391))*INDEX($G$5:$G$42,L391),2)</f>
        <v>423.9</v>
      </c>
      <c r="U391" s="31" t="s">
        <v>191</v>
      </c>
      <c r="V391" s="16">
        <f>ROUND(IF(O391=1,INDEX(新属性投放!$L$14:$L$33,卡牌属性!P391),INDEX(新属性投放!$L$41:$L$60,卡牌属性!P391))*INDEX($G$5:$G$42,L391)*SQRT(INDEX($I$5:$I$42,L391)),2)</f>
        <v>4687</v>
      </c>
      <c r="W391" s="31" t="s">
        <v>189</v>
      </c>
      <c r="X391" s="16">
        <f>ROUND(IF(O391=1,INDEX(新属性投放!$D$14:$D$33,卡牌属性!P391),INDEX(新属性投放!$D$41:$D$60,卡牌属性!P391))*INDEX($G$5:$G$42,L391)/SQRT(INDEX($I$5:$I$42,L391)),2)</f>
        <v>20</v>
      </c>
      <c r="Y391" s="31" t="s">
        <v>190</v>
      </c>
      <c r="Z391" s="16">
        <f>ROUND(IF(O391=1,INDEX(新属性投放!$E$14:$E$33,卡牌属性!P391),INDEX(新属性投放!$E$41:$E$60,卡牌属性!P391))*INDEX($G$5:$G$42,L391),2)</f>
        <v>10</v>
      </c>
      <c r="AA391" s="31" t="s">
        <v>191</v>
      </c>
      <c r="AB391" s="16">
        <f>ROUND(IF(O391=1,INDEX(新属性投放!$F$14:$F$33,卡牌属性!P391),INDEX(新属性投放!$F$41:$F$60,卡牌属性!P391))*INDEX($G$5:$G$42,L391)*SQRT(INDEX($I$5:$I$42,L391)),2)</f>
        <v>90</v>
      </c>
      <c r="AD391" s="16">
        <f t="shared" si="140"/>
        <v>200</v>
      </c>
      <c r="AE391" s="16">
        <f t="shared" si="141"/>
        <v>100</v>
      </c>
      <c r="AF391" s="16">
        <f t="shared" si="142"/>
        <v>900</v>
      </c>
      <c r="AH391" s="16">
        <f t="shared" si="133"/>
        <v>44824</v>
      </c>
      <c r="AI391" s="16">
        <f t="shared" si="134"/>
        <v>22386</v>
      </c>
      <c r="AJ391" s="16">
        <f t="shared" si="135"/>
        <v>179647</v>
      </c>
    </row>
    <row r="392" spans="11:36" ht="16.5" x14ac:dyDescent="0.2">
      <c r="K392" s="15">
        <v>389</v>
      </c>
      <c r="L392" s="15">
        <f t="shared" si="136"/>
        <v>20</v>
      </c>
      <c r="M392" s="16">
        <f t="shared" si="137"/>
        <v>1102004</v>
      </c>
      <c r="N392" s="31" t="s">
        <v>686</v>
      </c>
      <c r="O392" s="16">
        <f t="shared" si="138"/>
        <v>2</v>
      </c>
      <c r="P392" s="16">
        <f t="shared" si="139"/>
        <v>9</v>
      </c>
      <c r="Q392" s="16" t="s">
        <v>51</v>
      </c>
      <c r="R392" s="16">
        <f>ROUND(IF(O392=1,INDEX(新属性投放!$J$14:$J$33,卡牌属性!P392),INDEX(新属性投放!$J$41:$J$60,卡牌属性!P392))*INDEX($G$5:$G$42,L392)/SQRT(INDEX($I$5:$I$42,L392)),2)</f>
        <v>1013.8</v>
      </c>
      <c r="S392" s="31" t="s">
        <v>190</v>
      </c>
      <c r="T392" s="16">
        <f>ROUND(IF(O392=1,INDEX(新属性投放!$K$14:$K$33,卡牌属性!P392),INDEX(新属性投放!$K$41:$K$60,卡牌属性!P392))*INDEX($G$5:$G$42,L392),2)</f>
        <v>487.9</v>
      </c>
      <c r="U392" s="31" t="s">
        <v>191</v>
      </c>
      <c r="V392" s="16">
        <f>ROUND(IF(O392=1,INDEX(新属性投放!$L$14:$L$33,卡牌属性!P392),INDEX(新属性投放!$L$41:$L$60,卡牌属性!P392))*INDEX($G$5:$G$42,L392)*SQRT(INDEX($I$5:$I$42,L392)),2)</f>
        <v>5398</v>
      </c>
      <c r="W392" s="31" t="s">
        <v>189</v>
      </c>
      <c r="X392" s="16">
        <f>ROUND(IF(O392=1,INDEX(新属性投放!$D$14:$D$33,卡牌属性!P392),INDEX(新属性投放!$D$41:$D$60,卡牌属性!P392))*INDEX($G$5:$G$42,L392)/SQRT(INDEX($I$5:$I$42,L392)),2)</f>
        <v>23.12</v>
      </c>
      <c r="Y392" s="31" t="s">
        <v>190</v>
      </c>
      <c r="Z392" s="16">
        <f>ROUND(IF(O392=1,INDEX(新属性投放!$E$14:$E$33,卡牌属性!P392),INDEX(新属性投放!$E$41:$E$60,卡牌属性!P392))*INDEX($G$5:$G$42,L392),2)</f>
        <v>11.56</v>
      </c>
      <c r="AA392" s="31" t="s">
        <v>191</v>
      </c>
      <c r="AB392" s="16">
        <f>ROUND(IF(O392=1,INDEX(新属性投放!$F$14:$F$33,卡牌属性!P392),INDEX(新属性投放!$F$41:$F$60,卡牌属性!P392))*INDEX($G$5:$G$42,L392)*SQRT(INDEX($I$5:$I$42,L392)),2)</f>
        <v>104</v>
      </c>
      <c r="AD392" s="16">
        <f t="shared" si="140"/>
        <v>231</v>
      </c>
      <c r="AE392" s="16">
        <f t="shared" si="141"/>
        <v>115</v>
      </c>
      <c r="AF392" s="16">
        <f t="shared" si="142"/>
        <v>1040</v>
      </c>
      <c r="AH392" s="16">
        <f t="shared" si="133"/>
        <v>45055</v>
      </c>
      <c r="AI392" s="16">
        <f t="shared" si="134"/>
        <v>22501</v>
      </c>
      <c r="AJ392" s="16">
        <f t="shared" si="135"/>
        <v>180687</v>
      </c>
    </row>
    <row r="393" spans="11:36" ht="16.5" x14ac:dyDescent="0.2">
      <c r="K393" s="15">
        <v>390</v>
      </c>
      <c r="L393" s="15">
        <f t="shared" si="136"/>
        <v>20</v>
      </c>
      <c r="M393" s="16">
        <f t="shared" si="137"/>
        <v>1102004</v>
      </c>
      <c r="N393" s="31" t="s">
        <v>686</v>
      </c>
      <c r="O393" s="16">
        <f t="shared" si="138"/>
        <v>2</v>
      </c>
      <c r="P393" s="16">
        <f t="shared" si="139"/>
        <v>10</v>
      </c>
      <c r="Q393" s="16" t="s">
        <v>51</v>
      </c>
      <c r="R393" s="16">
        <f>ROUND(IF(O393=1,INDEX(新属性投放!$J$14:$J$33,卡牌属性!P393),INDEX(新属性投放!$J$41:$J$60,卡牌属性!P393))*INDEX($G$5:$G$42,L393)/SQRT(INDEX($I$5:$I$42,L393)),2)</f>
        <v>1162.4000000000001</v>
      </c>
      <c r="S393" s="31" t="s">
        <v>190</v>
      </c>
      <c r="T393" s="16">
        <f>ROUND(IF(O393=1,INDEX(新属性投放!$K$14:$K$33,卡牌属性!P393),INDEX(新属性投放!$K$41:$K$60,卡牌属性!P393))*INDEX($G$5:$G$42,L393),2)</f>
        <v>562.70000000000005</v>
      </c>
      <c r="U393" s="31" t="s">
        <v>191</v>
      </c>
      <c r="V393" s="16">
        <f>ROUND(IF(O393=1,INDEX(新属性投放!$L$14:$L$33,卡牌属性!P393),INDEX(新属性投放!$L$41:$L$60,卡牌属性!P393))*INDEX($G$5:$G$42,L393)*SQRT(INDEX($I$5:$I$42,L393)),2)</f>
        <v>6215</v>
      </c>
      <c r="W393" s="31" t="s">
        <v>189</v>
      </c>
      <c r="X393" s="16">
        <f>ROUND(IF(O393=1,INDEX(新属性投放!$D$14:$D$33,卡牌属性!P393),INDEX(新属性投放!$D$41:$D$60,卡牌属性!P393))*INDEX($G$5:$G$42,L393)/SQRT(INDEX($I$5:$I$42,L393)),2)</f>
        <v>26.74</v>
      </c>
      <c r="Y393" s="31" t="s">
        <v>190</v>
      </c>
      <c r="Z393" s="16">
        <f>ROUND(IF(O393=1,INDEX(新属性投放!$E$14:$E$33,卡牌属性!P393),INDEX(新属性投放!$E$41:$E$60,卡牌属性!P393))*INDEX($G$5:$G$42,L393),2)</f>
        <v>13.37</v>
      </c>
      <c r="AA393" s="31" t="s">
        <v>191</v>
      </c>
      <c r="AB393" s="16">
        <f>ROUND(IF(O393=1,INDEX(新属性投放!$F$14:$F$33,卡牌属性!P393),INDEX(新属性投放!$F$41:$F$60,卡牌属性!P393))*INDEX($G$5:$G$42,L393)*SQRT(INDEX($I$5:$I$42,L393)),2)</f>
        <v>120</v>
      </c>
      <c r="AD393" s="16">
        <f t="shared" si="140"/>
        <v>267</v>
      </c>
      <c r="AE393" s="16">
        <f t="shared" si="141"/>
        <v>133</v>
      </c>
      <c r="AF393" s="16">
        <f t="shared" si="142"/>
        <v>1200</v>
      </c>
      <c r="AH393" s="16">
        <f t="shared" si="133"/>
        <v>45322</v>
      </c>
      <c r="AI393" s="16">
        <f t="shared" si="134"/>
        <v>22634</v>
      </c>
      <c r="AJ393" s="16">
        <f t="shared" si="135"/>
        <v>181887</v>
      </c>
    </row>
    <row r="394" spans="11:36" ht="16.5" x14ac:dyDescent="0.2">
      <c r="K394" s="15">
        <v>391</v>
      </c>
      <c r="L394" s="15">
        <f t="shared" si="136"/>
        <v>20</v>
      </c>
      <c r="M394" s="16">
        <f t="shared" si="137"/>
        <v>1102004</v>
      </c>
      <c r="N394" s="31" t="s">
        <v>686</v>
      </c>
      <c r="O394" s="16">
        <f t="shared" si="138"/>
        <v>2</v>
      </c>
      <c r="P394" s="16">
        <f t="shared" si="139"/>
        <v>11</v>
      </c>
      <c r="Q394" s="16" t="s">
        <v>51</v>
      </c>
      <c r="R394" s="16">
        <f>ROUND(IF(O394=1,INDEX(新属性投放!$J$14:$J$33,卡牌属性!P394),INDEX(新属性投放!$J$41:$J$60,卡牌属性!P394))*INDEX($G$5:$G$42,L394)/SQRT(INDEX($I$5:$I$42,L394)),2)</f>
        <v>1335.1</v>
      </c>
      <c r="S394" s="31" t="s">
        <v>190</v>
      </c>
      <c r="T394" s="16">
        <f>ROUND(IF(O394=1,INDEX(新属性投放!$K$14:$K$33,卡牌属性!P394),INDEX(新属性投放!$K$41:$K$60,卡牌属性!P394))*INDEX($G$5:$G$42,L394),2)</f>
        <v>648.54999999999995</v>
      </c>
      <c r="U394" s="31" t="s">
        <v>191</v>
      </c>
      <c r="V394" s="16">
        <f>ROUND(IF(O394=1,INDEX(新属性投放!$L$14:$L$33,卡牌属性!P394),INDEX(新属性投放!$L$41:$L$60,卡牌属性!P394))*INDEX($G$5:$G$42,L394)*SQRT(INDEX($I$5:$I$42,L394)),2)</f>
        <v>7166</v>
      </c>
      <c r="W394" s="31" t="s">
        <v>189</v>
      </c>
      <c r="X394" s="16">
        <f>ROUND(IF(O394=1,INDEX(新属性投放!$D$14:$D$33,卡牌属性!P394),INDEX(新属性投放!$D$41:$D$60,卡牌属性!P394))*INDEX($G$5:$G$42,L394)/SQRT(INDEX($I$5:$I$42,L394)),2)</f>
        <v>30.9</v>
      </c>
      <c r="Y394" s="31" t="s">
        <v>190</v>
      </c>
      <c r="Z394" s="16">
        <f>ROUND(IF(O394=1,INDEX(新属性投放!$E$14:$E$33,卡牌属性!P394),INDEX(新属性投放!$E$41:$E$60,卡牌属性!P394))*INDEX($G$5:$G$42,L394),2)</f>
        <v>15.45</v>
      </c>
      <c r="AA394" s="31" t="s">
        <v>191</v>
      </c>
      <c r="AB394" s="16">
        <f>ROUND(IF(O394=1,INDEX(新属性投放!$F$14:$F$33,卡牌属性!P394),INDEX(新属性投放!$F$41:$F$60,卡牌属性!P394))*INDEX($G$5:$G$42,L394)*SQRT(INDEX($I$5:$I$42,L394)),2)</f>
        <v>139</v>
      </c>
      <c r="AD394" s="16">
        <f t="shared" si="140"/>
        <v>309</v>
      </c>
      <c r="AE394" s="16">
        <f t="shared" si="141"/>
        <v>154</v>
      </c>
      <c r="AF394" s="16">
        <f t="shared" si="142"/>
        <v>1390</v>
      </c>
      <c r="AH394" s="16">
        <f t="shared" si="133"/>
        <v>45631</v>
      </c>
      <c r="AI394" s="16">
        <f t="shared" si="134"/>
        <v>22788</v>
      </c>
      <c r="AJ394" s="16">
        <f t="shared" si="135"/>
        <v>183277</v>
      </c>
    </row>
    <row r="395" spans="11:36" ht="16.5" x14ac:dyDescent="0.2">
      <c r="K395" s="15">
        <v>392</v>
      </c>
      <c r="L395" s="15">
        <f t="shared" si="136"/>
        <v>20</v>
      </c>
      <c r="M395" s="16">
        <f t="shared" si="137"/>
        <v>1102004</v>
      </c>
      <c r="N395" s="31" t="s">
        <v>686</v>
      </c>
      <c r="O395" s="16">
        <f t="shared" si="138"/>
        <v>2</v>
      </c>
      <c r="P395" s="16">
        <f t="shared" si="139"/>
        <v>12</v>
      </c>
      <c r="Q395" s="16" t="s">
        <v>51</v>
      </c>
      <c r="R395" s="16">
        <f>ROUND(IF(O395=1,INDEX(新属性投放!$J$14:$J$33,卡牌属性!P395),INDEX(新属性投放!$J$41:$J$60,卡牌属性!P395))*INDEX($G$5:$G$42,L395)/SQRT(INDEX($I$5:$I$42,L395)),2)</f>
        <v>1534.6</v>
      </c>
      <c r="S395" s="31" t="s">
        <v>190</v>
      </c>
      <c r="T395" s="16">
        <f>ROUND(IF(O395=1,INDEX(新属性投放!$K$14:$K$33,卡牌属性!P395),INDEX(新属性投放!$K$41:$K$60,卡牌属性!P395))*INDEX($G$5:$G$42,L395),2)</f>
        <v>747.8</v>
      </c>
      <c r="U395" s="31" t="s">
        <v>191</v>
      </c>
      <c r="V395" s="16">
        <f>ROUND(IF(O395=1,INDEX(新属性投放!$L$14:$L$33,卡牌属性!P395),INDEX(新属性投放!$L$41:$L$60,卡牌属性!P395))*INDEX($G$5:$G$42,L395)*SQRT(INDEX($I$5:$I$42,L395)),2)</f>
        <v>8266</v>
      </c>
      <c r="W395" s="31" t="s">
        <v>189</v>
      </c>
      <c r="X395" s="16">
        <f>ROUND(IF(O395=1,INDEX(新属性投放!$D$14:$D$33,卡牌属性!P395),INDEX(新属性投放!$D$41:$D$60,卡牌属性!P395))*INDEX($G$5:$G$42,L395)/SQRT(INDEX($I$5:$I$42,L395)),2)</f>
        <v>35.74</v>
      </c>
      <c r="Y395" s="31" t="s">
        <v>190</v>
      </c>
      <c r="Z395" s="16">
        <f>ROUND(IF(O395=1,INDEX(新属性投放!$E$14:$E$33,卡牌属性!P395),INDEX(新属性投放!$E$41:$E$60,卡牌属性!P395))*INDEX($G$5:$G$42,L395),2)</f>
        <v>17.87</v>
      </c>
      <c r="AA395" s="31" t="s">
        <v>191</v>
      </c>
      <c r="AB395" s="16">
        <f>ROUND(IF(O395=1,INDEX(新属性投放!$F$14:$F$33,卡牌属性!P395),INDEX(新属性投放!$F$41:$F$60,卡牌属性!P395))*INDEX($G$5:$G$42,L395)*SQRT(INDEX($I$5:$I$42,L395)),2)</f>
        <v>160</v>
      </c>
      <c r="AD395" s="16">
        <f t="shared" si="140"/>
        <v>357</v>
      </c>
      <c r="AE395" s="16">
        <f t="shared" si="141"/>
        <v>178</v>
      </c>
      <c r="AF395" s="16">
        <f t="shared" si="142"/>
        <v>1600</v>
      </c>
      <c r="AH395" s="16">
        <f t="shared" si="133"/>
        <v>45988</v>
      </c>
      <c r="AI395" s="16">
        <f t="shared" si="134"/>
        <v>22966</v>
      </c>
      <c r="AJ395" s="16">
        <f t="shared" si="135"/>
        <v>184877</v>
      </c>
    </row>
    <row r="396" spans="11:36" ht="16.5" x14ac:dyDescent="0.2">
      <c r="K396" s="15">
        <v>393</v>
      </c>
      <c r="L396" s="15">
        <f t="shared" si="136"/>
        <v>20</v>
      </c>
      <c r="M396" s="16">
        <f t="shared" si="137"/>
        <v>1102004</v>
      </c>
      <c r="N396" s="31" t="s">
        <v>686</v>
      </c>
      <c r="O396" s="16">
        <f t="shared" si="138"/>
        <v>2</v>
      </c>
      <c r="P396" s="16">
        <f t="shared" si="139"/>
        <v>13</v>
      </c>
      <c r="Q396" s="16" t="s">
        <v>51</v>
      </c>
      <c r="R396" s="16">
        <f>ROUND(IF(O396=1,INDEX(新属性投放!$J$14:$J$33,卡牌属性!P396),INDEX(新属性投放!$J$41:$J$60,卡牌属性!P396))*INDEX($G$5:$G$42,L396)/SQRT(INDEX($I$5:$I$42,L396)),2)</f>
        <v>1765.3</v>
      </c>
      <c r="S396" s="31" t="s">
        <v>190</v>
      </c>
      <c r="T396" s="16">
        <f>ROUND(IF(O396=1,INDEX(新属性投放!$K$14:$K$33,卡牌属性!P396),INDEX(新属性投放!$K$41:$K$60,卡牌属性!P396))*INDEX($G$5:$G$42,L396),2)</f>
        <v>863.15</v>
      </c>
      <c r="U396" s="31" t="s">
        <v>191</v>
      </c>
      <c r="V396" s="16">
        <f>ROUND(IF(O396=1,INDEX(新属性投放!$L$14:$L$33,卡牌属性!P396),INDEX(新属性投放!$L$41:$L$60,卡牌属性!P396))*INDEX($G$5:$G$42,L396)*SQRT(INDEX($I$5:$I$42,L396)),2)</f>
        <v>9534</v>
      </c>
      <c r="W396" s="31" t="s">
        <v>189</v>
      </c>
      <c r="X396" s="16">
        <f>ROUND(IF(O396=1,INDEX(新属性投放!$D$14:$D$33,卡牌属性!P396),INDEX(新属性投放!$D$41:$D$60,卡牌属性!P396))*INDEX($G$5:$G$42,L396)/SQRT(INDEX($I$5:$I$42,L396)),2)</f>
        <v>41.33</v>
      </c>
      <c r="Y396" s="31" t="s">
        <v>190</v>
      </c>
      <c r="Z396" s="16">
        <f>ROUND(IF(O396=1,INDEX(新属性投放!$E$14:$E$33,卡牌属性!P396),INDEX(新属性投放!$E$41:$E$60,卡牌属性!P396))*INDEX($G$5:$G$42,L396),2)</f>
        <v>20.67</v>
      </c>
      <c r="AA396" s="31" t="s">
        <v>191</v>
      </c>
      <c r="AB396" s="16">
        <f>ROUND(IF(O396=1,INDEX(新属性投放!$F$14:$F$33,卡牌属性!P396),INDEX(新属性投放!$F$41:$F$60,卡牌属性!P396))*INDEX($G$5:$G$42,L396)*SQRT(INDEX($I$5:$I$42,L396)),2)</f>
        <v>185</v>
      </c>
      <c r="AD396" s="16">
        <f t="shared" si="140"/>
        <v>413</v>
      </c>
      <c r="AE396" s="16">
        <f t="shared" si="141"/>
        <v>206</v>
      </c>
      <c r="AF396" s="16">
        <f t="shared" si="142"/>
        <v>1850</v>
      </c>
      <c r="AH396" s="16">
        <f t="shared" si="133"/>
        <v>46401</v>
      </c>
      <c r="AI396" s="16">
        <f t="shared" si="134"/>
        <v>23172</v>
      </c>
      <c r="AJ396" s="16">
        <f t="shared" si="135"/>
        <v>186727</v>
      </c>
    </row>
    <row r="397" spans="11:36" ht="16.5" x14ac:dyDescent="0.2">
      <c r="K397" s="15">
        <v>394</v>
      </c>
      <c r="L397" s="15">
        <f t="shared" si="136"/>
        <v>20</v>
      </c>
      <c r="M397" s="16">
        <f t="shared" si="137"/>
        <v>1102004</v>
      </c>
      <c r="N397" s="31" t="s">
        <v>686</v>
      </c>
      <c r="O397" s="16">
        <f t="shared" si="138"/>
        <v>2</v>
      </c>
      <c r="P397" s="16">
        <f t="shared" si="139"/>
        <v>14</v>
      </c>
      <c r="Q397" s="16" t="s">
        <v>51</v>
      </c>
      <c r="R397" s="16">
        <f>ROUND(IF(O397=1,INDEX(新属性投放!$J$14:$J$33,卡牌属性!P397),INDEX(新属性投放!$J$41:$J$60,卡牌属性!P397))*INDEX($G$5:$G$42,L397)/SQRT(INDEX($I$5:$I$42,L397)),2)</f>
        <v>2031.95</v>
      </c>
      <c r="S397" s="31" t="s">
        <v>190</v>
      </c>
      <c r="T397" s="16">
        <f>ROUND(IF(O397=1,INDEX(新属性投放!$K$14:$K$33,卡牌属性!P397),INDEX(新属性投放!$K$41:$K$60,卡牌属性!P397))*INDEX($G$5:$G$42,L397),2)</f>
        <v>996.48</v>
      </c>
      <c r="U397" s="31" t="s">
        <v>191</v>
      </c>
      <c r="V397" s="16">
        <f>ROUND(IF(O397=1,INDEX(新属性投放!$L$14:$L$33,卡牌属性!P397),INDEX(新属性投放!$L$41:$L$60,卡牌属性!P397))*INDEX($G$5:$G$42,L397)*SQRT(INDEX($I$5:$I$42,L397)),2)</f>
        <v>10999</v>
      </c>
      <c r="W397" s="31" t="s">
        <v>189</v>
      </c>
      <c r="X397" s="16">
        <f>ROUND(IF(O397=1,INDEX(新属性投放!$D$14:$D$33,卡牌属性!P397),INDEX(新属性投放!$D$41:$D$60,卡牌属性!P397))*INDEX($G$5:$G$42,L397)/SQRT(INDEX($I$5:$I$42,L397)),2)</f>
        <v>47.8</v>
      </c>
      <c r="Y397" s="31" t="s">
        <v>190</v>
      </c>
      <c r="Z397" s="16">
        <f>ROUND(IF(O397=1,INDEX(新属性投放!$E$14:$E$33,卡牌属性!P397),INDEX(新属性投放!$E$41:$E$60,卡牌属性!P397))*INDEX($G$5:$G$42,L397),2)</f>
        <v>23.9</v>
      </c>
      <c r="AA397" s="31" t="s">
        <v>191</v>
      </c>
      <c r="AB397" s="16">
        <f>ROUND(IF(O397=1,INDEX(新属性投放!$F$14:$F$33,卡牌属性!P397),INDEX(新属性投放!$F$41:$F$60,卡牌属性!P397))*INDEX($G$5:$G$42,L397)*SQRT(INDEX($I$5:$I$42,L397)),2)</f>
        <v>215</v>
      </c>
      <c r="AD397" s="16">
        <f t="shared" si="140"/>
        <v>478</v>
      </c>
      <c r="AE397" s="16">
        <f t="shared" si="141"/>
        <v>239</v>
      </c>
      <c r="AF397" s="16">
        <f t="shared" si="142"/>
        <v>2150</v>
      </c>
      <c r="AH397" s="16">
        <f t="shared" si="133"/>
        <v>46879</v>
      </c>
      <c r="AI397" s="16">
        <f t="shared" si="134"/>
        <v>23411</v>
      </c>
      <c r="AJ397" s="16">
        <f t="shared" si="135"/>
        <v>188877</v>
      </c>
    </row>
    <row r="398" spans="11:36" ht="16.5" x14ac:dyDescent="0.2">
      <c r="K398" s="15">
        <v>395</v>
      </c>
      <c r="L398" s="15">
        <f t="shared" si="136"/>
        <v>20</v>
      </c>
      <c r="M398" s="16">
        <f t="shared" si="137"/>
        <v>1102004</v>
      </c>
      <c r="N398" s="31" t="s">
        <v>686</v>
      </c>
      <c r="O398" s="16">
        <f t="shared" si="138"/>
        <v>2</v>
      </c>
      <c r="P398" s="16">
        <f t="shared" si="139"/>
        <v>15</v>
      </c>
      <c r="Q398" s="16" t="s">
        <v>51</v>
      </c>
      <c r="R398" s="16">
        <f>ROUND(IF(O398=1,INDEX(新属性投放!$J$14:$J$33,卡牌属性!P398),INDEX(新属性投放!$J$41:$J$60,卡牌属性!P398))*INDEX($G$5:$G$42,L398)/SQRT(INDEX($I$5:$I$42,L398)),2)</f>
        <v>2339.9499999999998</v>
      </c>
      <c r="S398" s="31" t="s">
        <v>190</v>
      </c>
      <c r="T398" s="16">
        <f>ROUND(IF(O398=1,INDEX(新属性投放!$K$14:$K$33,卡牌属性!P398),INDEX(新属性投放!$K$41:$K$60,卡牌属性!P398))*INDEX($G$5:$G$42,L398),2)</f>
        <v>1150.98</v>
      </c>
      <c r="U398" s="31" t="s">
        <v>191</v>
      </c>
      <c r="V398" s="16">
        <f>ROUND(IF(O398=1,INDEX(新属性投放!$L$14:$L$33,卡牌属性!P398),INDEX(新属性投放!$L$41:$L$60,卡牌属性!P398))*INDEX($G$5:$G$42,L398)*SQRT(INDEX($I$5:$I$42,L398)),2)</f>
        <v>12695</v>
      </c>
      <c r="W398" s="31" t="s">
        <v>189</v>
      </c>
      <c r="X398" s="16">
        <f>ROUND(IF(O398=1,INDEX(新属性投放!$D$14:$D$33,卡牌属性!P398),INDEX(新属性投放!$D$41:$D$60,卡牌属性!P398))*INDEX($G$5:$G$42,L398)/SQRT(INDEX($I$5:$I$42,L398)),2)</f>
        <v>55.27</v>
      </c>
      <c r="Y398" s="31" t="s">
        <v>190</v>
      </c>
      <c r="Z398" s="16">
        <f>ROUND(IF(O398=1,INDEX(新属性投放!$E$14:$E$33,卡牌属性!P398),INDEX(新属性投放!$E$41:$E$60,卡牌属性!P398))*INDEX($G$5:$G$42,L398),2)</f>
        <v>27.64</v>
      </c>
      <c r="AA398" s="31" t="s">
        <v>191</v>
      </c>
      <c r="AB398" s="16">
        <f>ROUND(IF(O398=1,INDEX(新属性投放!$F$14:$F$33,卡牌属性!P398),INDEX(新属性投放!$F$41:$F$60,卡牌属性!P398))*INDEX($G$5:$G$42,L398)*SQRT(INDEX($I$5:$I$42,L398)),2)</f>
        <v>248</v>
      </c>
      <c r="AD398" s="16">
        <f t="shared" si="140"/>
        <v>552</v>
      </c>
      <c r="AE398" s="16">
        <f t="shared" si="141"/>
        <v>276</v>
      </c>
      <c r="AF398" s="16">
        <f t="shared" si="142"/>
        <v>2480</v>
      </c>
      <c r="AH398" s="16">
        <f t="shared" si="133"/>
        <v>47431</v>
      </c>
      <c r="AI398" s="16">
        <f t="shared" si="134"/>
        <v>23687</v>
      </c>
      <c r="AJ398" s="16">
        <f t="shared" si="135"/>
        <v>191357</v>
      </c>
    </row>
    <row r="399" spans="11:36" ht="16.5" x14ac:dyDescent="0.2">
      <c r="K399" s="15">
        <v>396</v>
      </c>
      <c r="L399" s="15">
        <f t="shared" si="136"/>
        <v>20</v>
      </c>
      <c r="M399" s="16">
        <f t="shared" si="137"/>
        <v>1102004</v>
      </c>
      <c r="N399" s="31" t="s">
        <v>686</v>
      </c>
      <c r="O399" s="16">
        <f t="shared" si="138"/>
        <v>2</v>
      </c>
      <c r="P399" s="16">
        <f t="shared" si="139"/>
        <v>16</v>
      </c>
      <c r="Q399" s="16" t="s">
        <v>51</v>
      </c>
      <c r="R399" s="16">
        <f>ROUND(IF(O399=1,INDEX(新属性投放!$J$14:$J$33,卡牌属性!P399),INDEX(新属性投放!$J$41:$J$60,卡牌属性!P399))*INDEX($G$5:$G$42,L399)/SQRT(INDEX($I$5:$I$42,L399)),2)</f>
        <v>2696.3</v>
      </c>
      <c r="S399" s="31" t="s">
        <v>190</v>
      </c>
      <c r="T399" s="16">
        <f>ROUND(IF(O399=1,INDEX(新属性投放!$K$14:$K$33,卡牌属性!P399),INDEX(新属性投放!$K$41:$K$60,卡牌属性!P399))*INDEX($G$5:$G$42,L399),2)</f>
        <v>1329.15</v>
      </c>
      <c r="U399" s="31" t="s">
        <v>191</v>
      </c>
      <c r="V399" s="16">
        <f>ROUND(IF(O399=1,INDEX(新属性投放!$L$14:$L$33,卡牌属性!P399),INDEX(新属性投放!$L$41:$L$60,卡牌属性!P399))*INDEX($G$5:$G$42,L399)*SQRT(INDEX($I$5:$I$42,L399)),2)</f>
        <v>14655</v>
      </c>
      <c r="W399" s="31" t="s">
        <v>189</v>
      </c>
      <c r="X399" s="16">
        <f>ROUND(IF(O399=1,INDEX(新属性投放!$D$14:$D$33,卡牌属性!P399),INDEX(新属性投放!$D$41:$D$60,卡牌属性!P399))*INDEX($G$5:$G$42,L399)/SQRT(INDEX($I$5:$I$42,L399)),2)</f>
        <v>63.91</v>
      </c>
      <c r="Y399" s="31" t="s">
        <v>190</v>
      </c>
      <c r="Z399" s="16">
        <f>ROUND(IF(O399=1,INDEX(新属性投放!$E$14:$E$33,卡牌属性!P399),INDEX(新属性投放!$E$41:$E$60,卡牌属性!P399))*INDEX($G$5:$G$42,L399),2)</f>
        <v>31.96</v>
      </c>
      <c r="AA399" s="31" t="s">
        <v>191</v>
      </c>
      <c r="AB399" s="16">
        <f>ROUND(IF(O399=1,INDEX(新属性投放!$F$14:$F$33,卡牌属性!P399),INDEX(新属性投放!$F$41:$F$60,卡牌属性!P399))*INDEX($G$5:$G$42,L399)*SQRT(INDEX($I$5:$I$42,L399)),2)</f>
        <v>287</v>
      </c>
      <c r="AD399" s="16">
        <f t="shared" si="140"/>
        <v>639</v>
      </c>
      <c r="AE399" s="16">
        <f t="shared" si="141"/>
        <v>319</v>
      </c>
      <c r="AF399" s="16">
        <f t="shared" si="142"/>
        <v>2870</v>
      </c>
      <c r="AH399" s="16">
        <f t="shared" si="133"/>
        <v>48070</v>
      </c>
      <c r="AI399" s="16">
        <f t="shared" si="134"/>
        <v>24006</v>
      </c>
      <c r="AJ399" s="16">
        <f t="shared" si="135"/>
        <v>194227</v>
      </c>
    </row>
    <row r="400" spans="11:36" ht="16.5" x14ac:dyDescent="0.2">
      <c r="K400" s="15">
        <v>397</v>
      </c>
      <c r="L400" s="15">
        <f t="shared" si="136"/>
        <v>20</v>
      </c>
      <c r="M400" s="16">
        <f t="shared" si="137"/>
        <v>1102004</v>
      </c>
      <c r="N400" s="31" t="s">
        <v>686</v>
      </c>
      <c r="O400" s="16">
        <f t="shared" si="138"/>
        <v>2</v>
      </c>
      <c r="P400" s="16">
        <f t="shared" si="139"/>
        <v>17</v>
      </c>
      <c r="Q400" s="16" t="s">
        <v>51</v>
      </c>
      <c r="R400" s="16">
        <f>ROUND(IF(O400=1,INDEX(新属性投放!$J$14:$J$33,卡牌属性!P400),INDEX(新属性投放!$J$41:$J$60,卡牌属性!P400))*INDEX($G$5:$G$42,L400)/SQRT(INDEX($I$5:$I$42,L400)),2)</f>
        <v>3107.85</v>
      </c>
      <c r="S400" s="31" t="s">
        <v>190</v>
      </c>
      <c r="T400" s="16">
        <f>ROUND(IF(O400=1,INDEX(新属性投放!$K$14:$K$33,卡牌属性!P400),INDEX(新属性投放!$K$41:$K$60,卡牌属性!P400))*INDEX($G$5:$G$42,L400),2)</f>
        <v>1534.93</v>
      </c>
      <c r="U400" s="31" t="s">
        <v>191</v>
      </c>
      <c r="V400" s="16">
        <f>ROUND(IF(O400=1,INDEX(新属性投放!$L$14:$L$33,卡牌属性!P400),INDEX(新属性投放!$L$41:$L$60,卡牌属性!P400))*INDEX($G$5:$G$42,L400)*SQRT(INDEX($I$5:$I$42,L400)),2)</f>
        <v>16918</v>
      </c>
      <c r="W400" s="31" t="s">
        <v>189</v>
      </c>
      <c r="X400" s="16">
        <f>ROUND(IF(O400=1,INDEX(新属性投放!$D$14:$D$33,卡牌属性!P400),INDEX(新属性投放!$D$41:$D$60,卡牌属性!P400))*INDEX($G$5:$G$42,L400)/SQRT(INDEX($I$5:$I$42,L400)),2)</f>
        <v>73.900000000000006</v>
      </c>
      <c r="Y400" s="31" t="s">
        <v>190</v>
      </c>
      <c r="Z400" s="16">
        <f>ROUND(IF(O400=1,INDEX(新属性投放!$E$14:$E$33,卡牌属性!P400),INDEX(新属性投放!$E$41:$E$60,卡牌属性!P400))*INDEX($G$5:$G$42,L400),2)</f>
        <v>36.950000000000003</v>
      </c>
      <c r="AA400" s="31" t="s">
        <v>191</v>
      </c>
      <c r="AB400" s="16">
        <f>ROUND(IF(O400=1,INDEX(新属性投放!$F$14:$F$33,卡牌属性!P400),INDEX(新属性投放!$F$41:$F$60,卡牌属性!P400))*INDEX($G$5:$G$42,L400)*SQRT(INDEX($I$5:$I$42,L400)),2)</f>
        <v>332</v>
      </c>
      <c r="AD400" s="16">
        <f t="shared" si="140"/>
        <v>739</v>
      </c>
      <c r="AE400" s="16">
        <f t="shared" si="141"/>
        <v>369</v>
      </c>
      <c r="AF400" s="16">
        <f t="shared" si="142"/>
        <v>3320</v>
      </c>
      <c r="AH400" s="16">
        <f t="shared" si="133"/>
        <v>48809</v>
      </c>
      <c r="AI400" s="16">
        <f t="shared" si="134"/>
        <v>24375</v>
      </c>
      <c r="AJ400" s="16">
        <f t="shared" si="135"/>
        <v>197547</v>
      </c>
    </row>
    <row r="401" spans="11:36" ht="16.5" x14ac:dyDescent="0.2">
      <c r="K401" s="15">
        <v>398</v>
      </c>
      <c r="L401" s="15">
        <f t="shared" si="136"/>
        <v>20</v>
      </c>
      <c r="M401" s="16">
        <f t="shared" si="137"/>
        <v>1102004</v>
      </c>
      <c r="N401" s="31" t="s">
        <v>686</v>
      </c>
      <c r="O401" s="16">
        <f t="shared" si="138"/>
        <v>2</v>
      </c>
      <c r="P401" s="16">
        <f t="shared" si="139"/>
        <v>18</v>
      </c>
      <c r="Q401" s="16" t="s">
        <v>51</v>
      </c>
      <c r="R401" s="16">
        <f>ROUND(IF(O401=1,INDEX(新属性投放!$J$14:$J$33,卡牌属性!P401),INDEX(新属性投放!$J$41:$J$60,卡牌属性!P401))*INDEX($G$5:$G$42,L401)/SQRT(INDEX($I$5:$I$42,L401)),2)</f>
        <v>3584.35</v>
      </c>
      <c r="S401" s="31" t="s">
        <v>190</v>
      </c>
      <c r="T401" s="16">
        <f>ROUND(IF(O401=1,INDEX(新属性投放!$K$14:$K$33,卡牌属性!P401),INDEX(新属性投放!$K$41:$K$60,卡牌属性!P401))*INDEX($G$5:$G$42,L401),2)</f>
        <v>1772.68</v>
      </c>
      <c r="U401" s="31" t="s">
        <v>191</v>
      </c>
      <c r="V401" s="16">
        <f>ROUND(IF(O401=1,INDEX(新属性投放!$L$14:$L$33,卡牌属性!P401),INDEX(新属性投放!$L$41:$L$60,卡牌属性!P401))*INDEX($G$5:$G$42,L401)*SQRT(INDEX($I$5:$I$42,L401)),2)</f>
        <v>19541</v>
      </c>
      <c r="W401" s="31" t="s">
        <v>189</v>
      </c>
      <c r="X401" s="16">
        <f>ROUND(IF(O401=1,INDEX(新属性投放!$D$14:$D$33,卡牌属性!P401),INDEX(新属性投放!$D$41:$D$60,卡牌属性!P401))*INDEX($G$5:$G$42,L401)/SQRT(INDEX($I$5:$I$42,L401)),2)</f>
        <v>85.43</v>
      </c>
      <c r="Y401" s="31" t="s">
        <v>190</v>
      </c>
      <c r="Z401" s="16">
        <f>ROUND(IF(O401=1,INDEX(新属性投放!$E$14:$E$33,卡牌属性!P401),INDEX(新属性投放!$E$41:$E$60,卡牌属性!P401))*INDEX($G$5:$G$42,L401),2)</f>
        <v>42.72</v>
      </c>
      <c r="AA401" s="31" t="s">
        <v>191</v>
      </c>
      <c r="AB401" s="16">
        <f>ROUND(IF(O401=1,INDEX(新属性投放!$F$14:$F$33,卡牌属性!P401),INDEX(新属性投放!$F$41:$F$60,卡牌属性!P401))*INDEX($G$5:$G$42,L401)*SQRT(INDEX($I$5:$I$42,L401)),2)</f>
        <v>384</v>
      </c>
      <c r="AD401" s="16">
        <f t="shared" si="140"/>
        <v>854</v>
      </c>
      <c r="AE401" s="16">
        <f t="shared" si="141"/>
        <v>427</v>
      </c>
      <c r="AF401" s="16">
        <f t="shared" si="142"/>
        <v>3840</v>
      </c>
      <c r="AH401" s="16">
        <f t="shared" si="133"/>
        <v>49663</v>
      </c>
      <c r="AI401" s="16">
        <f t="shared" si="134"/>
        <v>24802</v>
      </c>
      <c r="AJ401" s="16">
        <f t="shared" si="135"/>
        <v>201387</v>
      </c>
    </row>
    <row r="402" spans="11:36" ht="16.5" x14ac:dyDescent="0.2">
      <c r="K402" s="15">
        <v>399</v>
      </c>
      <c r="L402" s="15">
        <f t="shared" si="136"/>
        <v>20</v>
      </c>
      <c r="M402" s="16">
        <f t="shared" si="137"/>
        <v>1102004</v>
      </c>
      <c r="N402" s="31" t="s">
        <v>686</v>
      </c>
      <c r="O402" s="16">
        <f t="shared" si="138"/>
        <v>2</v>
      </c>
      <c r="P402" s="16">
        <f t="shared" si="139"/>
        <v>19</v>
      </c>
      <c r="Q402" s="16" t="s">
        <v>51</v>
      </c>
      <c r="R402" s="16">
        <f>ROUND(IF(O402=1,INDEX(新属性投放!$J$14:$J$33,卡牌属性!P402),INDEX(新属性投放!$J$41:$J$60,卡牌属性!P402))*INDEX($G$5:$G$42,L402)/SQRT(INDEX($I$5:$I$42,L402)),2)</f>
        <v>4134.5</v>
      </c>
      <c r="S402" s="31" t="s">
        <v>190</v>
      </c>
      <c r="T402" s="16">
        <f>ROUND(IF(O402=1,INDEX(新属性投放!$K$14:$K$33,卡牌属性!P402),INDEX(新属性投放!$K$41:$K$60,卡牌属性!P402))*INDEX($G$5:$G$42,L402),2)</f>
        <v>2048.25</v>
      </c>
      <c r="U402" s="31" t="s">
        <v>191</v>
      </c>
      <c r="V402" s="16">
        <f>ROUND(IF(O402=1,INDEX(新属性投放!$L$14:$L$33,卡牌属性!P402),INDEX(新属性投放!$L$41:$L$60,卡牌属性!P402))*INDEX($G$5:$G$42,L402)*SQRT(INDEX($I$5:$I$42,L402)),2)</f>
        <v>22568</v>
      </c>
      <c r="W402" s="31" t="s">
        <v>189</v>
      </c>
      <c r="X402" s="16">
        <f>ROUND(IF(O402=1,INDEX(新属性投放!$D$14:$D$33,卡牌属性!P402),INDEX(新属性投放!$D$41:$D$60,卡牌属性!P402))*INDEX($G$5:$G$42,L402)/SQRT(INDEX($I$5:$I$42,L402)),2)</f>
        <v>98.79</v>
      </c>
      <c r="Y402" s="31" t="s">
        <v>190</v>
      </c>
      <c r="Z402" s="16">
        <f>ROUND(IF(O402=1,INDEX(新属性投放!$E$14:$E$33,卡牌属性!P402),INDEX(新属性投放!$E$41:$E$60,卡牌属性!P402))*INDEX($G$5:$G$42,L402),2)</f>
        <v>49.4</v>
      </c>
      <c r="AA402" s="31" t="s">
        <v>191</v>
      </c>
      <c r="AB402" s="16">
        <f>ROUND(IF(O402=1,INDEX(新属性投放!$F$14:$F$33,卡牌属性!P402),INDEX(新属性投放!$F$41:$F$60,卡牌属性!P402))*INDEX($G$5:$G$42,L402)*SQRT(INDEX($I$5:$I$42,L402)),2)</f>
        <v>444</v>
      </c>
      <c r="AD402" s="16">
        <f t="shared" si="140"/>
        <v>987</v>
      </c>
      <c r="AE402" s="16">
        <f t="shared" si="141"/>
        <v>494</v>
      </c>
      <c r="AF402" s="16">
        <f t="shared" si="142"/>
        <v>4440</v>
      </c>
      <c r="AH402" s="16">
        <f t="shared" si="133"/>
        <v>50650</v>
      </c>
      <c r="AI402" s="16">
        <f t="shared" si="134"/>
        <v>25296</v>
      </c>
      <c r="AJ402" s="16">
        <f t="shared" si="135"/>
        <v>205827</v>
      </c>
    </row>
    <row r="403" spans="11:36" ht="16.5" x14ac:dyDescent="0.2">
      <c r="K403" s="15">
        <v>400</v>
      </c>
      <c r="L403" s="15">
        <f t="shared" si="136"/>
        <v>20</v>
      </c>
      <c r="M403" s="16">
        <f t="shared" si="137"/>
        <v>1102004</v>
      </c>
      <c r="N403" s="31" t="s">
        <v>686</v>
      </c>
      <c r="O403" s="16">
        <f t="shared" si="138"/>
        <v>2</v>
      </c>
      <c r="P403" s="16">
        <f t="shared" si="139"/>
        <v>20</v>
      </c>
      <c r="Q403" s="16" t="s">
        <v>51</v>
      </c>
      <c r="R403" s="16">
        <f>ROUND(IF(O403=1,INDEX(新属性投放!$J$14:$J$33,卡牌属性!P403),INDEX(新属性投放!$J$41:$J$60,卡牌属性!P403))*INDEX($G$5:$G$42,L403)/SQRT(INDEX($I$5:$I$42,L403)),2)</f>
        <v>4771.45</v>
      </c>
      <c r="S403" s="31" t="s">
        <v>190</v>
      </c>
      <c r="T403" s="16">
        <f>ROUND(IF(O403=1,INDEX(新属性投放!$K$14:$K$33,卡牌属性!P403),INDEX(新属性投放!$K$41:$K$60,卡牌属性!P403))*INDEX($G$5:$G$42,L403),2)</f>
        <v>2366.23</v>
      </c>
      <c r="U403" s="31" t="s">
        <v>191</v>
      </c>
      <c r="V403" s="16">
        <f>ROUND(IF(O403=1,INDEX(新属性投放!$L$14:$L$33,卡牌属性!P403),INDEX(新属性投放!$L$41:$L$60,卡牌属性!P403))*INDEX($G$5:$G$42,L403)*SQRT(INDEX($I$5:$I$42,L403)),2)</f>
        <v>26075</v>
      </c>
      <c r="W403" s="31" t="s">
        <v>189</v>
      </c>
      <c r="X403" s="16">
        <f>ROUND(IF(O403=1,INDEX(新属性投放!$D$14:$D$33,卡牌属性!P403),INDEX(新属性投放!$D$41:$D$60,卡牌属性!P403))*INDEX($G$5:$G$42,L403)/SQRT(INDEX($I$5:$I$42,L403)),2)</f>
        <v>114.21</v>
      </c>
      <c r="Y403" s="31" t="s">
        <v>190</v>
      </c>
      <c r="Z403" s="16">
        <f>ROUND(IF(O403=1,INDEX(新属性投放!$E$14:$E$33,卡牌属性!P403),INDEX(新属性投放!$E$41:$E$60,卡牌属性!P403))*INDEX($G$5:$G$42,L403),2)</f>
        <v>57.11</v>
      </c>
      <c r="AA403" s="31" t="s">
        <v>191</v>
      </c>
      <c r="AB403" s="16">
        <f>ROUND(IF(O403=1,INDEX(新属性投放!$F$14:$F$33,卡牌属性!P403),INDEX(新属性投放!$F$41:$F$60,卡牌属性!P403))*INDEX($G$5:$G$42,L403)*SQRT(INDEX($I$5:$I$42,L403)),2)</f>
        <v>513</v>
      </c>
      <c r="AD403" s="16">
        <f t="shared" si="140"/>
        <v>1142</v>
      </c>
      <c r="AE403" s="16">
        <f t="shared" si="141"/>
        <v>571</v>
      </c>
      <c r="AF403" s="16">
        <f t="shared" si="142"/>
        <v>5130</v>
      </c>
      <c r="AH403" s="16">
        <f t="shared" si="133"/>
        <v>51792</v>
      </c>
      <c r="AI403" s="16">
        <f t="shared" si="134"/>
        <v>25867</v>
      </c>
      <c r="AJ403" s="16">
        <f t="shared" si="135"/>
        <v>210957</v>
      </c>
    </row>
    <row r="404" spans="11:36" ht="16.5" x14ac:dyDescent="0.2">
      <c r="K404" s="15">
        <v>401</v>
      </c>
      <c r="L404" s="15">
        <f t="shared" si="136"/>
        <v>21</v>
      </c>
      <c r="M404" s="16">
        <f t="shared" si="137"/>
        <v>1102005</v>
      </c>
      <c r="N404" s="31" t="s">
        <v>686</v>
      </c>
      <c r="O404" s="16">
        <f t="shared" si="138"/>
        <v>2</v>
      </c>
      <c r="P404" s="16">
        <f t="shared" si="139"/>
        <v>1</v>
      </c>
      <c r="Q404" s="16" t="s">
        <v>51</v>
      </c>
      <c r="R404" s="16">
        <f>ROUND(IF(O404=1,INDEX(新属性投放!$J$14:$J$33,卡牌属性!P404),INDEX(新属性投放!$J$41:$J$60,卡牌属性!P404))*INDEX($G$5:$G$42,L404)/SQRT(INDEX($I$5:$I$42,L404)),2)</f>
        <v>80.5</v>
      </c>
      <c r="S404" s="31" t="s">
        <v>190</v>
      </c>
      <c r="T404" s="16">
        <f>ROUND(IF(O404=1,INDEX(新属性投放!$K$14:$K$33,卡牌属性!P404),INDEX(新属性投放!$K$41:$K$60,卡牌属性!P404))*INDEX($G$5:$G$42,L404),2)</f>
        <v>23</v>
      </c>
      <c r="U404" s="31" t="s">
        <v>191</v>
      </c>
      <c r="V404" s="16">
        <f>ROUND(IF(O404=1,INDEX(新属性投放!$L$14:$L$33,卡牌属性!P404),INDEX(新属性投放!$L$41:$L$60,卡牌属性!P404))*INDEX($G$5:$G$42,L404)*SQRT(INDEX($I$5:$I$42,L404)),2)</f>
        <v>172.5</v>
      </c>
      <c r="W404" s="31" t="s">
        <v>189</v>
      </c>
      <c r="X404" s="16">
        <f>ROUND(IF(O404=1,INDEX(新属性投放!$D$14:$D$33,卡牌属性!P404),INDEX(新属性投放!$D$41:$D$60,卡牌属性!P404))*INDEX($G$5:$G$42,L404)/SQRT(INDEX($I$5:$I$42,L404)),2)</f>
        <v>2.88</v>
      </c>
      <c r="Y404" s="31" t="s">
        <v>190</v>
      </c>
      <c r="Z404" s="16">
        <f>ROUND(IF(O404=1,INDEX(新属性投放!$E$14:$E$33,卡牌属性!P404),INDEX(新属性投放!$E$41:$E$60,卡牌属性!P404))*INDEX($G$5:$G$42,L404),2)</f>
        <v>1.44</v>
      </c>
      <c r="AA404" s="31" t="s">
        <v>191</v>
      </c>
      <c r="AB404" s="16">
        <f>ROUND(IF(O404=1,INDEX(新属性投放!$F$14:$F$33,卡牌属性!P404),INDEX(新属性投放!$F$41:$F$60,卡牌属性!P404))*INDEX($G$5:$G$42,L404)*SQRT(INDEX($I$5:$I$42,L404)),2)</f>
        <v>12.65</v>
      </c>
      <c r="AD404" s="16">
        <f t="shared" si="140"/>
        <v>28</v>
      </c>
      <c r="AE404" s="16">
        <f t="shared" si="141"/>
        <v>14</v>
      </c>
      <c r="AF404" s="16">
        <f t="shared" si="142"/>
        <v>126</v>
      </c>
      <c r="AH404" s="16">
        <f t="shared" si="133"/>
        <v>51820</v>
      </c>
      <c r="AI404" s="16">
        <f t="shared" si="134"/>
        <v>25881</v>
      </c>
      <c r="AJ404" s="16">
        <f t="shared" si="135"/>
        <v>211083</v>
      </c>
    </row>
    <row r="405" spans="11:36" ht="16.5" x14ac:dyDescent="0.2">
      <c r="K405" s="15">
        <v>402</v>
      </c>
      <c r="L405" s="15">
        <f t="shared" si="136"/>
        <v>21</v>
      </c>
      <c r="M405" s="16">
        <f t="shared" si="137"/>
        <v>1102005</v>
      </c>
      <c r="N405" s="31" t="s">
        <v>686</v>
      </c>
      <c r="O405" s="16">
        <f t="shared" si="138"/>
        <v>2</v>
      </c>
      <c r="P405" s="16">
        <f t="shared" si="139"/>
        <v>2</v>
      </c>
      <c r="Q405" s="16" t="s">
        <v>51</v>
      </c>
      <c r="R405" s="16">
        <f>ROUND(IF(O405=1,INDEX(新属性投放!$J$14:$J$33,卡牌属性!P405),INDEX(新属性投放!$J$41:$J$60,卡牌属性!P405))*INDEX($G$5:$G$42,L405)/SQRT(INDEX($I$5:$I$42,L405)),2)</f>
        <v>131.1</v>
      </c>
      <c r="S405" s="31" t="s">
        <v>190</v>
      </c>
      <c r="T405" s="16">
        <f>ROUND(IF(O405=1,INDEX(新属性投放!$K$14:$K$33,卡牌属性!P405),INDEX(新属性投放!$K$41:$K$60,卡牌属性!P405))*INDEX($G$5:$G$42,L405),2)</f>
        <v>43.13</v>
      </c>
      <c r="U405" s="31" t="s">
        <v>191</v>
      </c>
      <c r="V405" s="16">
        <f>ROUND(IF(O405=1,INDEX(新属性投放!$L$14:$L$33,卡牌属性!P405),INDEX(新属性投放!$L$41:$L$60,卡牌属性!P405))*INDEX($G$5:$G$42,L405)*SQRT(INDEX($I$5:$I$42,L405)),2)</f>
        <v>442.75</v>
      </c>
      <c r="W405" s="31" t="s">
        <v>189</v>
      </c>
      <c r="X405" s="16">
        <f>ROUND(IF(O405=1,INDEX(新属性投放!$D$14:$D$33,卡牌属性!P405),INDEX(新属性投放!$D$41:$D$60,卡牌属性!P405))*INDEX($G$5:$G$42,L405)/SQRT(INDEX($I$5:$I$42,L405)),2)</f>
        <v>4.5999999999999996</v>
      </c>
      <c r="Y405" s="31" t="s">
        <v>190</v>
      </c>
      <c r="Z405" s="16">
        <f>ROUND(IF(O405=1,INDEX(新属性投放!$E$14:$E$33,卡牌属性!P405),INDEX(新属性投放!$E$41:$E$60,卡牌属性!P405))*INDEX($G$5:$G$42,L405),2)</f>
        <v>2.2999999999999998</v>
      </c>
      <c r="AA405" s="31" t="s">
        <v>191</v>
      </c>
      <c r="AB405" s="16">
        <f>ROUND(IF(O405=1,INDEX(新属性投放!$F$14:$F$33,卡牌属性!P405),INDEX(新属性投放!$F$41:$F$60,卡牌属性!P405))*INDEX($G$5:$G$42,L405)*SQRT(INDEX($I$5:$I$42,L405)),2)</f>
        <v>20.7</v>
      </c>
      <c r="AD405" s="16">
        <f t="shared" si="140"/>
        <v>46</v>
      </c>
      <c r="AE405" s="16">
        <f t="shared" si="141"/>
        <v>23</v>
      </c>
      <c r="AF405" s="16">
        <f t="shared" si="142"/>
        <v>207</v>
      </c>
      <c r="AH405" s="16">
        <f t="shared" si="133"/>
        <v>51866</v>
      </c>
      <c r="AI405" s="16">
        <f t="shared" si="134"/>
        <v>25904</v>
      </c>
      <c r="AJ405" s="16">
        <f t="shared" si="135"/>
        <v>211290</v>
      </c>
    </row>
    <row r="406" spans="11:36" ht="16.5" x14ac:dyDescent="0.2">
      <c r="K406" s="15">
        <v>403</v>
      </c>
      <c r="L406" s="15">
        <f t="shared" si="136"/>
        <v>21</v>
      </c>
      <c r="M406" s="16">
        <f t="shared" si="137"/>
        <v>1102005</v>
      </c>
      <c r="N406" s="31" t="s">
        <v>686</v>
      </c>
      <c r="O406" s="16">
        <f t="shared" si="138"/>
        <v>2</v>
      </c>
      <c r="P406" s="16">
        <f t="shared" si="139"/>
        <v>3</v>
      </c>
      <c r="Q406" s="16" t="s">
        <v>51</v>
      </c>
      <c r="R406" s="16">
        <f>ROUND(IF(O406=1,INDEX(新属性投放!$J$14:$J$33,卡牌属性!P406),INDEX(新属性投放!$J$41:$J$60,卡牌属性!P406))*INDEX($G$5:$G$42,L406)/SQRT(INDEX($I$5:$I$42,L406)),2)</f>
        <v>226.55</v>
      </c>
      <c r="S406" s="31" t="s">
        <v>190</v>
      </c>
      <c r="T406" s="16">
        <f>ROUND(IF(O406=1,INDEX(新属性投放!$K$14:$K$33,卡牌属性!P406),INDEX(新属性投放!$K$41:$K$60,卡牌属性!P406))*INDEX($G$5:$G$42,L406),2)</f>
        <v>90.28</v>
      </c>
      <c r="U406" s="31" t="s">
        <v>191</v>
      </c>
      <c r="V406" s="16">
        <f>ROUND(IF(O406=1,INDEX(新属性投放!$L$14:$L$33,卡牌属性!P406),INDEX(新属性投放!$L$41:$L$60,卡牌属性!P406))*INDEX($G$5:$G$42,L406)*SQRT(INDEX($I$5:$I$42,L406)),2)</f>
        <v>991.3</v>
      </c>
      <c r="W406" s="31" t="s">
        <v>189</v>
      </c>
      <c r="X406" s="16">
        <f>ROUND(IF(O406=1,INDEX(新属性投放!$D$14:$D$33,卡牌属性!P406),INDEX(新属性投放!$D$41:$D$60,卡牌属性!P406))*INDEX($G$5:$G$42,L406)/SQRT(INDEX($I$5:$I$42,L406)),2)</f>
        <v>6.93</v>
      </c>
      <c r="Y406" s="31" t="s">
        <v>190</v>
      </c>
      <c r="Z406" s="16">
        <f>ROUND(IF(O406=1,INDEX(新属性投放!$E$14:$E$33,卡牌属性!P406),INDEX(新属性投放!$E$41:$E$60,卡牌属性!P406))*INDEX($G$5:$G$42,L406),2)</f>
        <v>3.47</v>
      </c>
      <c r="AA406" s="31" t="s">
        <v>191</v>
      </c>
      <c r="AB406" s="16">
        <f>ROUND(IF(O406=1,INDEX(新属性投放!$F$14:$F$33,卡牌属性!P406),INDEX(新属性投放!$F$41:$F$60,卡牌属性!P406))*INDEX($G$5:$G$42,L406)*SQRT(INDEX($I$5:$I$42,L406)),2)</f>
        <v>31.05</v>
      </c>
      <c r="AD406" s="16">
        <f t="shared" si="140"/>
        <v>69</v>
      </c>
      <c r="AE406" s="16">
        <f t="shared" si="141"/>
        <v>34</v>
      </c>
      <c r="AF406" s="16">
        <f t="shared" si="142"/>
        <v>310</v>
      </c>
      <c r="AH406" s="16">
        <f t="shared" si="133"/>
        <v>51935</v>
      </c>
      <c r="AI406" s="16">
        <f t="shared" si="134"/>
        <v>25938</v>
      </c>
      <c r="AJ406" s="16">
        <f t="shared" si="135"/>
        <v>211600</v>
      </c>
    </row>
    <row r="407" spans="11:36" ht="16.5" x14ac:dyDescent="0.2">
      <c r="K407" s="15">
        <v>404</v>
      </c>
      <c r="L407" s="15">
        <f t="shared" si="136"/>
        <v>21</v>
      </c>
      <c r="M407" s="16">
        <f t="shared" si="137"/>
        <v>1102005</v>
      </c>
      <c r="N407" s="31" t="s">
        <v>686</v>
      </c>
      <c r="O407" s="16">
        <f t="shared" si="138"/>
        <v>2</v>
      </c>
      <c r="P407" s="16">
        <f t="shared" si="139"/>
        <v>4</v>
      </c>
      <c r="Q407" s="16" t="s">
        <v>51</v>
      </c>
      <c r="R407" s="16">
        <f>ROUND(IF(O407=1,INDEX(新属性投放!$J$14:$J$33,卡牌属性!P407),INDEX(新属性投放!$J$41:$J$60,卡牌属性!P407))*INDEX($G$5:$G$42,L407)/SQRT(INDEX($I$5:$I$42,L407)),2)</f>
        <v>318.89999999999998</v>
      </c>
      <c r="S407" s="31" t="s">
        <v>190</v>
      </c>
      <c r="T407" s="16">
        <f>ROUND(IF(O407=1,INDEX(新属性投放!$K$14:$K$33,卡牌属性!P407),INDEX(新属性投放!$K$41:$K$60,卡牌属性!P407))*INDEX($G$5:$G$42,L407),2)</f>
        <v>136.44999999999999</v>
      </c>
      <c r="U407" s="31" t="s">
        <v>191</v>
      </c>
      <c r="V407" s="16">
        <f>ROUND(IF(O407=1,INDEX(新属性投放!$L$14:$L$33,卡牌属性!P407),INDEX(新属性投放!$L$41:$L$60,卡牌属性!P407))*INDEX($G$5:$G$42,L407)*SQRT(INDEX($I$5:$I$42,L407)),2)</f>
        <v>1508.8</v>
      </c>
      <c r="W407" s="31" t="s">
        <v>189</v>
      </c>
      <c r="X407" s="16">
        <f>ROUND(IF(O407=1,INDEX(新属性投放!$D$14:$D$33,卡牌属性!P407),INDEX(新属性投放!$D$41:$D$60,卡牌属性!P407))*INDEX($G$5:$G$42,L407)/SQRT(INDEX($I$5:$I$42,L407)),2)</f>
        <v>9.1999999999999993</v>
      </c>
      <c r="Y407" s="31" t="s">
        <v>190</v>
      </c>
      <c r="Z407" s="16">
        <f>ROUND(IF(O407=1,INDEX(新属性投放!$E$14:$E$33,卡牌属性!P407),INDEX(新属性投放!$E$41:$E$60,卡牌属性!P407))*INDEX($G$5:$G$42,L407),2)</f>
        <v>4.5999999999999996</v>
      </c>
      <c r="AA407" s="31" t="s">
        <v>191</v>
      </c>
      <c r="AB407" s="16">
        <f>ROUND(IF(O407=1,INDEX(新属性投放!$F$14:$F$33,卡牌属性!P407),INDEX(新属性投放!$F$41:$F$60,卡牌属性!P407))*INDEX($G$5:$G$42,L407)*SQRT(INDEX($I$5:$I$42,L407)),2)</f>
        <v>41.4</v>
      </c>
      <c r="AD407" s="16">
        <f t="shared" si="140"/>
        <v>92</v>
      </c>
      <c r="AE407" s="16">
        <f t="shared" si="141"/>
        <v>46</v>
      </c>
      <c r="AF407" s="16">
        <f t="shared" si="142"/>
        <v>414</v>
      </c>
      <c r="AH407" s="16">
        <f t="shared" si="133"/>
        <v>52027</v>
      </c>
      <c r="AI407" s="16">
        <f t="shared" si="134"/>
        <v>25984</v>
      </c>
      <c r="AJ407" s="16">
        <f t="shared" si="135"/>
        <v>212014</v>
      </c>
    </row>
    <row r="408" spans="11:36" ht="16.5" x14ac:dyDescent="0.2">
      <c r="K408" s="15">
        <v>405</v>
      </c>
      <c r="L408" s="15">
        <f t="shared" si="136"/>
        <v>21</v>
      </c>
      <c r="M408" s="16">
        <f t="shared" si="137"/>
        <v>1102005</v>
      </c>
      <c r="N408" s="31" t="s">
        <v>686</v>
      </c>
      <c r="O408" s="16">
        <f t="shared" si="138"/>
        <v>2</v>
      </c>
      <c r="P408" s="16">
        <f t="shared" si="139"/>
        <v>5</v>
      </c>
      <c r="Q408" s="16" t="s">
        <v>51</v>
      </c>
      <c r="R408" s="16">
        <f>ROUND(IF(O408=1,INDEX(新属性投放!$J$14:$J$33,卡牌属性!P408),INDEX(新属性投放!$J$41:$J$60,卡牌属性!P408))*INDEX($G$5:$G$42,L408)/SQRT(INDEX($I$5:$I$42,L408)),2)</f>
        <v>439.65</v>
      </c>
      <c r="S408" s="31" t="s">
        <v>190</v>
      </c>
      <c r="T408" s="16">
        <f>ROUND(IF(O408=1,INDEX(新属性投放!$K$14:$K$33,卡牌属性!P408),INDEX(新属性投放!$K$41:$K$60,卡牌属性!P408))*INDEX($G$5:$G$42,L408),2)</f>
        <v>197.4</v>
      </c>
      <c r="U408" s="31" t="s">
        <v>191</v>
      </c>
      <c r="V408" s="16">
        <f>ROUND(IF(O408=1,INDEX(新属性投放!$L$14:$L$33,卡牌属性!P408),INDEX(新属性投放!$L$41:$L$60,卡牌属性!P408))*INDEX($G$5:$G$42,L408)*SQRT(INDEX($I$5:$I$42,L408)),2)</f>
        <v>2181.5500000000002</v>
      </c>
      <c r="W408" s="31" t="s">
        <v>189</v>
      </c>
      <c r="X408" s="16">
        <f>ROUND(IF(O408=1,INDEX(新属性投放!$D$14:$D$33,卡牌属性!P408),INDEX(新属性投放!$D$41:$D$60,卡牌属性!P408))*INDEX($G$5:$G$42,L408)/SQRT(INDEX($I$5:$I$42,L408)),2)</f>
        <v>11.52</v>
      </c>
      <c r="Y408" s="31" t="s">
        <v>190</v>
      </c>
      <c r="Z408" s="16">
        <f>ROUND(IF(O408=1,INDEX(新属性投放!$E$14:$E$33,卡牌属性!P408),INDEX(新属性投放!$E$41:$E$60,卡牌属性!P408))*INDEX($G$5:$G$42,L408),2)</f>
        <v>5.76</v>
      </c>
      <c r="AA408" s="31" t="s">
        <v>191</v>
      </c>
      <c r="AB408" s="16">
        <f>ROUND(IF(O408=1,INDEX(新属性投放!$F$14:$F$33,卡牌属性!P408),INDEX(新属性投放!$F$41:$F$60,卡牌属性!P408))*INDEX($G$5:$G$42,L408)*SQRT(INDEX($I$5:$I$42,L408)),2)</f>
        <v>51.75</v>
      </c>
      <c r="AD408" s="16">
        <f t="shared" si="140"/>
        <v>115</v>
      </c>
      <c r="AE408" s="16">
        <f t="shared" si="141"/>
        <v>57</v>
      </c>
      <c r="AF408" s="16">
        <f t="shared" si="142"/>
        <v>517</v>
      </c>
      <c r="AH408" s="16">
        <f t="shared" si="133"/>
        <v>52142</v>
      </c>
      <c r="AI408" s="16">
        <f t="shared" si="134"/>
        <v>26041</v>
      </c>
      <c r="AJ408" s="16">
        <f t="shared" si="135"/>
        <v>212531</v>
      </c>
    </row>
    <row r="409" spans="11:36" ht="16.5" x14ac:dyDescent="0.2">
      <c r="K409" s="15">
        <v>406</v>
      </c>
      <c r="L409" s="15">
        <f t="shared" si="136"/>
        <v>21</v>
      </c>
      <c r="M409" s="16">
        <f t="shared" si="137"/>
        <v>1102005</v>
      </c>
      <c r="N409" s="31" t="s">
        <v>686</v>
      </c>
      <c r="O409" s="16">
        <f t="shared" si="138"/>
        <v>2</v>
      </c>
      <c r="P409" s="16">
        <f t="shared" si="139"/>
        <v>6</v>
      </c>
      <c r="Q409" s="16" t="s">
        <v>51</v>
      </c>
      <c r="R409" s="16">
        <f>ROUND(IF(O409=1,INDEX(新属性投放!$J$14:$J$33,卡牌属性!P409),INDEX(新属性投放!$J$41:$J$60,卡牌属性!P409))*INDEX($G$5:$G$42,L409)/SQRT(INDEX($I$5:$I$42,L409)),2)</f>
        <v>590.53</v>
      </c>
      <c r="S409" s="31" t="s">
        <v>190</v>
      </c>
      <c r="T409" s="16">
        <f>ROUND(IF(O409=1,INDEX(新属性投放!$K$14:$K$33,卡牌属性!P409),INDEX(新属性投放!$K$41:$K$60,卡牌属性!P409))*INDEX($G$5:$G$42,L409),2)</f>
        <v>273.41000000000003</v>
      </c>
      <c r="U409" s="31" t="s">
        <v>191</v>
      </c>
      <c r="V409" s="16">
        <f>ROUND(IF(O409=1,INDEX(新属性投放!$L$14:$L$33,卡牌属性!P409),INDEX(新属性投放!$L$41:$L$60,卡牌属性!P409))*INDEX($G$5:$G$42,L409)*SQRT(INDEX($I$5:$I$42,L409)),2)</f>
        <v>3019.9</v>
      </c>
      <c r="W409" s="31" t="s">
        <v>189</v>
      </c>
      <c r="X409" s="16">
        <f>ROUND(IF(O409=1,INDEX(新属性投放!$D$14:$D$33,卡牌属性!P409),INDEX(新属性投放!$D$41:$D$60,卡牌属性!P409))*INDEX($G$5:$G$42,L409)/SQRT(INDEX($I$5:$I$42,L409)),2)</f>
        <v>14.41</v>
      </c>
      <c r="Y409" s="31" t="s">
        <v>190</v>
      </c>
      <c r="Z409" s="16">
        <f>ROUND(IF(O409=1,INDEX(新属性投放!$E$14:$E$33,卡牌属性!P409),INDEX(新属性投放!$E$41:$E$60,卡牌属性!P409))*INDEX($G$5:$G$42,L409),2)</f>
        <v>7.2</v>
      </c>
      <c r="AA409" s="31" t="s">
        <v>191</v>
      </c>
      <c r="AB409" s="16">
        <f>ROUND(IF(O409=1,INDEX(新属性投放!$F$14:$F$33,卡牌属性!P409),INDEX(新属性投放!$F$41:$F$60,卡牌属性!P409))*INDEX($G$5:$G$42,L409)*SQRT(INDEX($I$5:$I$42,L409)),2)</f>
        <v>64.400000000000006</v>
      </c>
      <c r="AD409" s="16">
        <f t="shared" si="140"/>
        <v>144</v>
      </c>
      <c r="AE409" s="16">
        <f t="shared" si="141"/>
        <v>72</v>
      </c>
      <c r="AF409" s="16">
        <f t="shared" si="142"/>
        <v>644</v>
      </c>
      <c r="AH409" s="16">
        <f t="shared" si="133"/>
        <v>52286</v>
      </c>
      <c r="AI409" s="16">
        <f t="shared" si="134"/>
        <v>26113</v>
      </c>
      <c r="AJ409" s="16">
        <f t="shared" si="135"/>
        <v>213175</v>
      </c>
    </row>
    <row r="410" spans="11:36" ht="16.5" x14ac:dyDescent="0.2">
      <c r="K410" s="15">
        <v>407</v>
      </c>
      <c r="L410" s="15">
        <f t="shared" si="136"/>
        <v>21</v>
      </c>
      <c r="M410" s="16">
        <f t="shared" si="137"/>
        <v>1102005</v>
      </c>
      <c r="N410" s="31" t="s">
        <v>686</v>
      </c>
      <c r="O410" s="16">
        <f t="shared" si="138"/>
        <v>2</v>
      </c>
      <c r="P410" s="16">
        <f t="shared" si="139"/>
        <v>7</v>
      </c>
      <c r="Q410" s="16" t="s">
        <v>51</v>
      </c>
      <c r="R410" s="16">
        <f>ROUND(IF(O410=1,INDEX(新属性投放!$J$14:$J$33,卡牌属性!P410),INDEX(新属性投放!$J$41:$J$60,卡牌属性!P410))*INDEX($G$5:$G$42,L410)/SQRT(INDEX($I$5:$I$42,L410)),2)</f>
        <v>779.47</v>
      </c>
      <c r="S410" s="31" t="s">
        <v>190</v>
      </c>
      <c r="T410" s="16">
        <f>ROUND(IF(O410=1,INDEX(新属性投放!$K$14:$K$33,卡牌属性!P410),INDEX(新属性投放!$K$41:$K$60,卡牌属性!P410))*INDEX($G$5:$G$42,L410),2)</f>
        <v>368.46</v>
      </c>
      <c r="U410" s="31" t="s">
        <v>191</v>
      </c>
      <c r="V410" s="16">
        <f>ROUND(IF(O410=1,INDEX(新属性投放!$L$14:$L$33,卡牌属性!P410),INDEX(新属性投放!$L$41:$L$60,卡牌属性!P410))*INDEX($G$5:$G$42,L410)*SQRT(INDEX($I$5:$I$42,L410)),2)</f>
        <v>4067.55</v>
      </c>
      <c r="W410" s="31" t="s">
        <v>189</v>
      </c>
      <c r="X410" s="16">
        <f>ROUND(IF(O410=1,INDEX(新属性投放!$D$14:$D$33,卡牌属性!P410),INDEX(新属性投放!$D$41:$D$60,卡牌属性!P410))*INDEX($G$5:$G$42,L410)/SQRT(INDEX($I$5:$I$42,L410)),2)</f>
        <v>18.059999999999999</v>
      </c>
      <c r="Y410" s="31" t="s">
        <v>190</v>
      </c>
      <c r="Z410" s="16">
        <f>ROUND(IF(O410=1,INDEX(新属性投放!$E$14:$E$33,卡牌属性!P410),INDEX(新属性投放!$E$41:$E$60,卡牌属性!P410))*INDEX($G$5:$G$42,L410),2)</f>
        <v>9.0299999999999994</v>
      </c>
      <c r="AA410" s="31" t="s">
        <v>191</v>
      </c>
      <c r="AB410" s="16">
        <f>ROUND(IF(O410=1,INDEX(新属性投放!$F$14:$F$33,卡牌属性!P410),INDEX(新属性投放!$F$41:$F$60,卡牌属性!P410))*INDEX($G$5:$G$42,L410)*SQRT(INDEX($I$5:$I$42,L410)),2)</f>
        <v>80.5</v>
      </c>
      <c r="AD410" s="16">
        <f t="shared" si="140"/>
        <v>180</v>
      </c>
      <c r="AE410" s="16">
        <f t="shared" si="141"/>
        <v>90</v>
      </c>
      <c r="AF410" s="16">
        <f t="shared" si="142"/>
        <v>805</v>
      </c>
      <c r="AH410" s="16">
        <f t="shared" si="133"/>
        <v>52466</v>
      </c>
      <c r="AI410" s="16">
        <f t="shared" si="134"/>
        <v>26203</v>
      </c>
      <c r="AJ410" s="16">
        <f t="shared" si="135"/>
        <v>213980</v>
      </c>
    </row>
    <row r="411" spans="11:36" ht="16.5" x14ac:dyDescent="0.2">
      <c r="K411" s="15">
        <v>408</v>
      </c>
      <c r="L411" s="15">
        <f t="shared" si="136"/>
        <v>21</v>
      </c>
      <c r="M411" s="16">
        <f t="shared" si="137"/>
        <v>1102005</v>
      </c>
      <c r="N411" s="31" t="s">
        <v>686</v>
      </c>
      <c r="O411" s="16">
        <f t="shared" si="138"/>
        <v>2</v>
      </c>
      <c r="P411" s="16">
        <f t="shared" si="139"/>
        <v>8</v>
      </c>
      <c r="Q411" s="16" t="s">
        <v>51</v>
      </c>
      <c r="R411" s="16">
        <f>ROUND(IF(O411=1,INDEX(新属性投放!$J$14:$J$33,卡牌属性!P411),INDEX(新属性投放!$J$41:$J$60,卡牌属性!P411))*INDEX($G$5:$G$42,L411)/SQRT(INDEX($I$5:$I$42,L411)),2)</f>
        <v>1017.52</v>
      </c>
      <c r="S411" s="31" t="s">
        <v>190</v>
      </c>
      <c r="T411" s="16">
        <f>ROUND(IF(O411=1,INDEX(新属性投放!$K$14:$K$33,卡牌属性!P411),INDEX(新属性投放!$K$41:$K$60,卡牌属性!P411))*INDEX($G$5:$G$42,L411),2)</f>
        <v>487.49</v>
      </c>
      <c r="U411" s="31" t="s">
        <v>191</v>
      </c>
      <c r="V411" s="16">
        <f>ROUND(IF(O411=1,INDEX(新属性投放!$L$14:$L$33,卡牌属性!P411),INDEX(新属性投放!$L$41:$L$60,卡牌属性!P411))*INDEX($G$5:$G$42,L411)*SQRT(INDEX($I$5:$I$42,L411)),2)</f>
        <v>5390.05</v>
      </c>
      <c r="W411" s="31" t="s">
        <v>189</v>
      </c>
      <c r="X411" s="16">
        <f>ROUND(IF(O411=1,INDEX(新属性投放!$D$14:$D$33,卡牌属性!P411),INDEX(新属性投放!$D$41:$D$60,卡牌属性!P411))*INDEX($G$5:$G$42,L411)/SQRT(INDEX($I$5:$I$42,L411)),2)</f>
        <v>23</v>
      </c>
      <c r="Y411" s="31" t="s">
        <v>190</v>
      </c>
      <c r="Z411" s="16">
        <f>ROUND(IF(O411=1,INDEX(新属性投放!$E$14:$E$33,卡牌属性!P411),INDEX(新属性投放!$E$41:$E$60,卡牌属性!P411))*INDEX($G$5:$G$42,L411),2)</f>
        <v>11.5</v>
      </c>
      <c r="AA411" s="31" t="s">
        <v>191</v>
      </c>
      <c r="AB411" s="16">
        <f>ROUND(IF(O411=1,INDEX(新属性投放!$F$14:$F$33,卡牌属性!P411),INDEX(新属性投放!$F$41:$F$60,卡牌属性!P411))*INDEX($G$5:$G$42,L411)*SQRT(INDEX($I$5:$I$42,L411)),2)</f>
        <v>103.5</v>
      </c>
      <c r="AD411" s="16">
        <f t="shared" si="140"/>
        <v>230</v>
      </c>
      <c r="AE411" s="16">
        <f t="shared" si="141"/>
        <v>115</v>
      </c>
      <c r="AF411" s="16">
        <f t="shared" si="142"/>
        <v>1035</v>
      </c>
      <c r="AH411" s="16">
        <f t="shared" si="133"/>
        <v>52696</v>
      </c>
      <c r="AI411" s="16">
        <f t="shared" si="134"/>
        <v>26318</v>
      </c>
      <c r="AJ411" s="16">
        <f t="shared" si="135"/>
        <v>215015</v>
      </c>
    </row>
    <row r="412" spans="11:36" ht="16.5" x14ac:dyDescent="0.2">
      <c r="K412" s="15">
        <v>409</v>
      </c>
      <c r="L412" s="15">
        <f t="shared" si="136"/>
        <v>21</v>
      </c>
      <c r="M412" s="16">
        <f t="shared" si="137"/>
        <v>1102005</v>
      </c>
      <c r="N412" s="31" t="s">
        <v>686</v>
      </c>
      <c r="O412" s="16">
        <f t="shared" si="138"/>
        <v>2</v>
      </c>
      <c r="P412" s="16">
        <f t="shared" si="139"/>
        <v>9</v>
      </c>
      <c r="Q412" s="16" t="s">
        <v>51</v>
      </c>
      <c r="R412" s="16">
        <f>ROUND(IF(O412=1,INDEX(新属性投放!$J$14:$J$33,卡牌属性!P412),INDEX(新属性投放!$J$41:$J$60,卡牌属性!P412))*INDEX($G$5:$G$42,L412)/SQRT(INDEX($I$5:$I$42,L412)),2)</f>
        <v>1165.8699999999999</v>
      </c>
      <c r="S412" s="31" t="s">
        <v>190</v>
      </c>
      <c r="T412" s="16">
        <f>ROUND(IF(O412=1,INDEX(新属性投放!$K$14:$K$33,卡牌属性!P412),INDEX(新属性投放!$K$41:$K$60,卡牌属性!P412))*INDEX($G$5:$G$42,L412),2)</f>
        <v>561.09</v>
      </c>
      <c r="U412" s="31" t="s">
        <v>191</v>
      </c>
      <c r="V412" s="16">
        <f>ROUND(IF(O412=1,INDEX(新属性投放!$L$14:$L$33,卡牌属性!P412),INDEX(新属性投放!$L$41:$L$60,卡牌属性!P412))*INDEX($G$5:$G$42,L412)*SQRT(INDEX($I$5:$I$42,L412)),2)</f>
        <v>6207.7</v>
      </c>
      <c r="W412" s="31" t="s">
        <v>189</v>
      </c>
      <c r="X412" s="16">
        <f>ROUND(IF(O412=1,INDEX(新属性投放!$D$14:$D$33,卡牌属性!P412),INDEX(新属性投放!$D$41:$D$60,卡牌属性!P412))*INDEX($G$5:$G$42,L412)/SQRT(INDEX($I$5:$I$42,L412)),2)</f>
        <v>26.59</v>
      </c>
      <c r="Y412" s="31" t="s">
        <v>190</v>
      </c>
      <c r="Z412" s="16">
        <f>ROUND(IF(O412=1,INDEX(新属性投放!$E$14:$E$33,卡牌属性!P412),INDEX(新属性投放!$E$41:$E$60,卡牌属性!P412))*INDEX($G$5:$G$42,L412),2)</f>
        <v>13.29</v>
      </c>
      <c r="AA412" s="31" t="s">
        <v>191</v>
      </c>
      <c r="AB412" s="16">
        <f>ROUND(IF(O412=1,INDEX(新属性投放!$F$14:$F$33,卡牌属性!P412),INDEX(新属性投放!$F$41:$F$60,卡牌属性!P412))*INDEX($G$5:$G$42,L412)*SQRT(INDEX($I$5:$I$42,L412)),2)</f>
        <v>119.6</v>
      </c>
      <c r="AD412" s="16">
        <f t="shared" si="140"/>
        <v>265</v>
      </c>
      <c r="AE412" s="16">
        <f t="shared" si="141"/>
        <v>132</v>
      </c>
      <c r="AF412" s="16">
        <f t="shared" si="142"/>
        <v>1196</v>
      </c>
      <c r="AH412" s="16">
        <f t="shared" si="133"/>
        <v>52961</v>
      </c>
      <c r="AI412" s="16">
        <f t="shared" si="134"/>
        <v>26450</v>
      </c>
      <c r="AJ412" s="16">
        <f t="shared" si="135"/>
        <v>216211</v>
      </c>
    </row>
    <row r="413" spans="11:36" ht="16.5" x14ac:dyDescent="0.2">
      <c r="K413" s="15">
        <v>410</v>
      </c>
      <c r="L413" s="15">
        <f t="shared" si="136"/>
        <v>21</v>
      </c>
      <c r="M413" s="16">
        <f t="shared" si="137"/>
        <v>1102005</v>
      </c>
      <c r="N413" s="31" t="s">
        <v>686</v>
      </c>
      <c r="O413" s="16">
        <f t="shared" si="138"/>
        <v>2</v>
      </c>
      <c r="P413" s="16">
        <f t="shared" si="139"/>
        <v>10</v>
      </c>
      <c r="Q413" s="16" t="s">
        <v>51</v>
      </c>
      <c r="R413" s="16">
        <f>ROUND(IF(O413=1,INDEX(新属性投放!$J$14:$J$33,卡牌属性!P413),INDEX(新属性投放!$J$41:$J$60,卡牌属性!P413))*INDEX($G$5:$G$42,L413)/SQRT(INDEX($I$5:$I$42,L413)),2)</f>
        <v>1336.76</v>
      </c>
      <c r="S413" s="31" t="s">
        <v>190</v>
      </c>
      <c r="T413" s="16">
        <f>ROUND(IF(O413=1,INDEX(新属性投放!$K$14:$K$33,卡牌属性!P413),INDEX(新属性投放!$K$41:$K$60,卡牌属性!P413))*INDEX($G$5:$G$42,L413),2)</f>
        <v>647.11</v>
      </c>
      <c r="U413" s="31" t="s">
        <v>191</v>
      </c>
      <c r="V413" s="16">
        <f>ROUND(IF(O413=1,INDEX(新属性投放!$L$14:$L$33,卡牌属性!P413),INDEX(新属性投放!$L$41:$L$60,卡牌属性!P413))*INDEX($G$5:$G$42,L413)*SQRT(INDEX($I$5:$I$42,L413)),2)</f>
        <v>7147.25</v>
      </c>
      <c r="W413" s="31" t="s">
        <v>189</v>
      </c>
      <c r="X413" s="16">
        <f>ROUND(IF(O413=1,INDEX(新属性投放!$D$14:$D$33,卡牌属性!P413),INDEX(新属性投放!$D$41:$D$60,卡牌属性!P413))*INDEX($G$5:$G$42,L413)/SQRT(INDEX($I$5:$I$42,L413)),2)</f>
        <v>30.75</v>
      </c>
      <c r="Y413" s="31" t="s">
        <v>190</v>
      </c>
      <c r="Z413" s="16">
        <f>ROUND(IF(O413=1,INDEX(新属性投放!$E$14:$E$33,卡牌属性!P413),INDEX(新属性投放!$E$41:$E$60,卡牌属性!P413))*INDEX($G$5:$G$42,L413),2)</f>
        <v>15.38</v>
      </c>
      <c r="AA413" s="31" t="s">
        <v>191</v>
      </c>
      <c r="AB413" s="16">
        <f>ROUND(IF(O413=1,INDEX(新属性投放!$F$14:$F$33,卡牌属性!P413),INDEX(新属性投放!$F$41:$F$60,卡牌属性!P413))*INDEX($G$5:$G$42,L413)*SQRT(INDEX($I$5:$I$42,L413)),2)</f>
        <v>138</v>
      </c>
      <c r="AD413" s="16">
        <f t="shared" si="140"/>
        <v>307</v>
      </c>
      <c r="AE413" s="16">
        <f t="shared" si="141"/>
        <v>153</v>
      </c>
      <c r="AF413" s="16">
        <f t="shared" si="142"/>
        <v>1380</v>
      </c>
      <c r="AH413" s="16">
        <f t="shared" si="133"/>
        <v>53268</v>
      </c>
      <c r="AI413" s="16">
        <f t="shared" si="134"/>
        <v>26603</v>
      </c>
      <c r="AJ413" s="16">
        <f t="shared" si="135"/>
        <v>217591</v>
      </c>
    </row>
    <row r="414" spans="11:36" ht="16.5" x14ac:dyDescent="0.2">
      <c r="K414" s="15">
        <v>411</v>
      </c>
      <c r="L414" s="15">
        <f t="shared" si="136"/>
        <v>21</v>
      </c>
      <c r="M414" s="16">
        <f t="shared" si="137"/>
        <v>1102005</v>
      </c>
      <c r="N414" s="31" t="s">
        <v>686</v>
      </c>
      <c r="O414" s="16">
        <f t="shared" si="138"/>
        <v>2</v>
      </c>
      <c r="P414" s="16">
        <f t="shared" si="139"/>
        <v>11</v>
      </c>
      <c r="Q414" s="16" t="s">
        <v>51</v>
      </c>
      <c r="R414" s="16">
        <f>ROUND(IF(O414=1,INDEX(新属性投放!$J$14:$J$33,卡牌属性!P414),INDEX(新属性投放!$J$41:$J$60,卡牌属性!P414))*INDEX($G$5:$G$42,L414)/SQRT(INDEX($I$5:$I$42,L414)),2)</f>
        <v>1535.37</v>
      </c>
      <c r="S414" s="31" t="s">
        <v>190</v>
      </c>
      <c r="T414" s="16">
        <f>ROUND(IF(O414=1,INDEX(新属性投放!$K$14:$K$33,卡牌属性!P414),INDEX(新属性投放!$K$41:$K$60,卡牌属性!P414))*INDEX($G$5:$G$42,L414),2)</f>
        <v>745.83</v>
      </c>
      <c r="U414" s="31" t="s">
        <v>191</v>
      </c>
      <c r="V414" s="16">
        <f>ROUND(IF(O414=1,INDEX(新属性投放!$L$14:$L$33,卡牌属性!P414),INDEX(新属性投放!$L$41:$L$60,卡牌属性!P414))*INDEX($G$5:$G$42,L414)*SQRT(INDEX($I$5:$I$42,L414)),2)</f>
        <v>8240.9</v>
      </c>
      <c r="W414" s="31" t="s">
        <v>189</v>
      </c>
      <c r="X414" s="16">
        <f>ROUND(IF(O414=1,INDEX(新属性投放!$D$14:$D$33,卡牌属性!P414),INDEX(新属性投放!$D$41:$D$60,卡牌属性!P414))*INDEX($G$5:$G$42,L414)/SQRT(INDEX($I$5:$I$42,L414)),2)</f>
        <v>35.54</v>
      </c>
      <c r="Y414" s="31" t="s">
        <v>190</v>
      </c>
      <c r="Z414" s="16">
        <f>ROUND(IF(O414=1,INDEX(新属性投放!$E$14:$E$33,卡牌属性!P414),INDEX(新属性投放!$E$41:$E$60,卡牌属性!P414))*INDEX($G$5:$G$42,L414),2)</f>
        <v>17.77</v>
      </c>
      <c r="AA414" s="31" t="s">
        <v>191</v>
      </c>
      <c r="AB414" s="16">
        <f>ROUND(IF(O414=1,INDEX(新属性投放!$F$14:$F$33,卡牌属性!P414),INDEX(新属性投放!$F$41:$F$60,卡牌属性!P414))*INDEX($G$5:$G$42,L414)*SQRT(INDEX($I$5:$I$42,L414)),2)</f>
        <v>159.85</v>
      </c>
      <c r="AD414" s="16">
        <f t="shared" si="140"/>
        <v>355</v>
      </c>
      <c r="AE414" s="16">
        <f t="shared" si="141"/>
        <v>177</v>
      </c>
      <c r="AF414" s="16">
        <f t="shared" si="142"/>
        <v>1598</v>
      </c>
      <c r="AH414" s="16">
        <f t="shared" si="133"/>
        <v>53623</v>
      </c>
      <c r="AI414" s="16">
        <f t="shared" si="134"/>
        <v>26780</v>
      </c>
      <c r="AJ414" s="16">
        <f t="shared" si="135"/>
        <v>219189</v>
      </c>
    </row>
    <row r="415" spans="11:36" ht="16.5" x14ac:dyDescent="0.2">
      <c r="K415" s="15">
        <v>412</v>
      </c>
      <c r="L415" s="15">
        <f t="shared" si="136"/>
        <v>21</v>
      </c>
      <c r="M415" s="16">
        <f t="shared" si="137"/>
        <v>1102005</v>
      </c>
      <c r="N415" s="31" t="s">
        <v>686</v>
      </c>
      <c r="O415" s="16">
        <f t="shared" si="138"/>
        <v>2</v>
      </c>
      <c r="P415" s="16">
        <f t="shared" si="139"/>
        <v>12</v>
      </c>
      <c r="Q415" s="16" t="s">
        <v>51</v>
      </c>
      <c r="R415" s="16">
        <f>ROUND(IF(O415=1,INDEX(新属性投放!$J$14:$J$33,卡牌属性!P415),INDEX(新属性投放!$J$41:$J$60,卡牌属性!P415))*INDEX($G$5:$G$42,L415)/SQRT(INDEX($I$5:$I$42,L415)),2)</f>
        <v>1764.79</v>
      </c>
      <c r="S415" s="31" t="s">
        <v>190</v>
      </c>
      <c r="T415" s="16">
        <f>ROUND(IF(O415=1,INDEX(新属性投放!$K$14:$K$33,卡牌属性!P415),INDEX(新属性投放!$K$41:$K$60,卡牌属性!P415))*INDEX($G$5:$G$42,L415),2)</f>
        <v>859.97</v>
      </c>
      <c r="U415" s="31" t="s">
        <v>191</v>
      </c>
      <c r="V415" s="16">
        <f>ROUND(IF(O415=1,INDEX(新属性投放!$L$14:$L$33,卡牌属性!P415),INDEX(新属性投放!$L$41:$L$60,卡牌属性!P415))*INDEX($G$5:$G$42,L415)*SQRT(INDEX($I$5:$I$42,L415)),2)</f>
        <v>9505.9</v>
      </c>
      <c r="W415" s="31" t="s">
        <v>189</v>
      </c>
      <c r="X415" s="16">
        <f>ROUND(IF(O415=1,INDEX(新属性投放!$D$14:$D$33,卡牌属性!P415),INDEX(新属性投放!$D$41:$D$60,卡牌属性!P415))*INDEX($G$5:$G$42,L415)/SQRT(INDEX($I$5:$I$42,L415)),2)</f>
        <v>41.1</v>
      </c>
      <c r="Y415" s="31" t="s">
        <v>190</v>
      </c>
      <c r="Z415" s="16">
        <f>ROUND(IF(O415=1,INDEX(新属性投放!$E$14:$E$33,卡牌属性!P415),INDEX(新属性投放!$E$41:$E$60,卡牌属性!P415))*INDEX($G$5:$G$42,L415),2)</f>
        <v>20.55</v>
      </c>
      <c r="AA415" s="31" t="s">
        <v>191</v>
      </c>
      <c r="AB415" s="16">
        <f>ROUND(IF(O415=1,INDEX(新属性投放!$F$14:$F$33,卡牌属性!P415),INDEX(新属性投放!$F$41:$F$60,卡牌属性!P415))*INDEX($G$5:$G$42,L415)*SQRT(INDEX($I$5:$I$42,L415)),2)</f>
        <v>184</v>
      </c>
      <c r="AD415" s="16">
        <f t="shared" si="140"/>
        <v>411</v>
      </c>
      <c r="AE415" s="16">
        <f t="shared" si="141"/>
        <v>205</v>
      </c>
      <c r="AF415" s="16">
        <f t="shared" si="142"/>
        <v>1840</v>
      </c>
      <c r="AH415" s="16">
        <f t="shared" si="133"/>
        <v>54034</v>
      </c>
      <c r="AI415" s="16">
        <f t="shared" si="134"/>
        <v>26985</v>
      </c>
      <c r="AJ415" s="16">
        <f t="shared" si="135"/>
        <v>221029</v>
      </c>
    </row>
    <row r="416" spans="11:36" ht="16.5" x14ac:dyDescent="0.2">
      <c r="K416" s="15">
        <v>413</v>
      </c>
      <c r="L416" s="15">
        <f t="shared" si="136"/>
        <v>21</v>
      </c>
      <c r="M416" s="16">
        <f t="shared" si="137"/>
        <v>1102005</v>
      </c>
      <c r="N416" s="31" t="s">
        <v>686</v>
      </c>
      <c r="O416" s="16">
        <f t="shared" si="138"/>
        <v>2</v>
      </c>
      <c r="P416" s="16">
        <f t="shared" si="139"/>
        <v>13</v>
      </c>
      <c r="Q416" s="16" t="s">
        <v>51</v>
      </c>
      <c r="R416" s="16">
        <f>ROUND(IF(O416=1,INDEX(新属性投放!$J$14:$J$33,卡牌属性!P416),INDEX(新属性投放!$J$41:$J$60,卡牌属性!P416))*INDEX($G$5:$G$42,L416)/SQRT(INDEX($I$5:$I$42,L416)),2)</f>
        <v>2030.1</v>
      </c>
      <c r="S416" s="31" t="s">
        <v>190</v>
      </c>
      <c r="T416" s="16">
        <f>ROUND(IF(O416=1,INDEX(新属性投放!$K$14:$K$33,卡牌属性!P416),INDEX(新属性投放!$K$41:$K$60,卡牌属性!P416))*INDEX($G$5:$G$42,L416),2)</f>
        <v>992.62</v>
      </c>
      <c r="U416" s="31" t="s">
        <v>191</v>
      </c>
      <c r="V416" s="16">
        <f>ROUND(IF(O416=1,INDEX(新属性投放!$L$14:$L$33,卡牌属性!P416),INDEX(新属性投放!$L$41:$L$60,卡牌属性!P416))*INDEX($G$5:$G$42,L416)*SQRT(INDEX($I$5:$I$42,L416)),2)</f>
        <v>10964.1</v>
      </c>
      <c r="W416" s="31" t="s">
        <v>189</v>
      </c>
      <c r="X416" s="16">
        <f>ROUND(IF(O416=1,INDEX(新属性投放!$D$14:$D$33,卡牌属性!P416),INDEX(新属性投放!$D$41:$D$60,卡牌属性!P416))*INDEX($G$5:$G$42,L416)/SQRT(INDEX($I$5:$I$42,L416)),2)</f>
        <v>47.53</v>
      </c>
      <c r="Y416" s="31" t="s">
        <v>190</v>
      </c>
      <c r="Z416" s="16">
        <f>ROUND(IF(O416=1,INDEX(新属性投放!$E$14:$E$33,卡牌属性!P416),INDEX(新属性投放!$E$41:$E$60,卡牌属性!P416))*INDEX($G$5:$G$42,L416),2)</f>
        <v>23.76</v>
      </c>
      <c r="AA416" s="31" t="s">
        <v>191</v>
      </c>
      <c r="AB416" s="16">
        <f>ROUND(IF(O416=1,INDEX(新属性投放!$F$14:$F$33,卡牌属性!P416),INDEX(新属性投放!$F$41:$F$60,卡牌属性!P416))*INDEX($G$5:$G$42,L416)*SQRT(INDEX($I$5:$I$42,L416)),2)</f>
        <v>212.75</v>
      </c>
      <c r="AD416" s="16">
        <f t="shared" si="140"/>
        <v>475</v>
      </c>
      <c r="AE416" s="16">
        <f t="shared" si="141"/>
        <v>237</v>
      </c>
      <c r="AF416" s="16">
        <f t="shared" si="142"/>
        <v>2127</v>
      </c>
      <c r="AH416" s="16">
        <f t="shared" si="133"/>
        <v>54509</v>
      </c>
      <c r="AI416" s="16">
        <f t="shared" si="134"/>
        <v>27222</v>
      </c>
      <c r="AJ416" s="16">
        <f t="shared" si="135"/>
        <v>223156</v>
      </c>
    </row>
    <row r="417" spans="11:36" ht="16.5" x14ac:dyDescent="0.2">
      <c r="K417" s="15">
        <v>414</v>
      </c>
      <c r="L417" s="15">
        <f t="shared" si="136"/>
        <v>21</v>
      </c>
      <c r="M417" s="16">
        <f t="shared" si="137"/>
        <v>1102005</v>
      </c>
      <c r="N417" s="31" t="s">
        <v>686</v>
      </c>
      <c r="O417" s="16">
        <f t="shared" si="138"/>
        <v>2</v>
      </c>
      <c r="P417" s="16">
        <f t="shared" si="139"/>
        <v>14</v>
      </c>
      <c r="Q417" s="16" t="s">
        <v>51</v>
      </c>
      <c r="R417" s="16">
        <f>ROUND(IF(O417=1,INDEX(新属性投放!$J$14:$J$33,卡牌属性!P417),INDEX(新属性投放!$J$41:$J$60,卡牌属性!P417))*INDEX($G$5:$G$42,L417)/SQRT(INDEX($I$5:$I$42,L417)),2)</f>
        <v>2336.7399999999998</v>
      </c>
      <c r="S417" s="31" t="s">
        <v>190</v>
      </c>
      <c r="T417" s="16">
        <f>ROUND(IF(O417=1,INDEX(新属性投放!$K$14:$K$33,卡牌属性!P417),INDEX(新属性投放!$K$41:$K$60,卡牌属性!P417))*INDEX($G$5:$G$42,L417),2)</f>
        <v>1145.95</v>
      </c>
      <c r="U417" s="31" t="s">
        <v>191</v>
      </c>
      <c r="V417" s="16">
        <f>ROUND(IF(O417=1,INDEX(新属性投放!$L$14:$L$33,卡牌属性!P417),INDEX(新属性投放!$L$41:$L$60,卡牌属性!P417))*INDEX($G$5:$G$42,L417)*SQRT(INDEX($I$5:$I$42,L417)),2)</f>
        <v>12648.85</v>
      </c>
      <c r="W417" s="31" t="s">
        <v>189</v>
      </c>
      <c r="X417" s="16">
        <f>ROUND(IF(O417=1,INDEX(新属性投放!$D$14:$D$33,卡牌属性!P417),INDEX(新属性投放!$D$41:$D$60,卡牌属性!P417))*INDEX($G$5:$G$42,L417)/SQRT(INDEX($I$5:$I$42,L417)),2)</f>
        <v>54.97</v>
      </c>
      <c r="Y417" s="31" t="s">
        <v>190</v>
      </c>
      <c r="Z417" s="16">
        <f>ROUND(IF(O417=1,INDEX(新属性投放!$E$14:$E$33,卡牌属性!P417),INDEX(新属性投放!$E$41:$E$60,卡牌属性!P417))*INDEX($G$5:$G$42,L417),2)</f>
        <v>27.49</v>
      </c>
      <c r="AA417" s="31" t="s">
        <v>191</v>
      </c>
      <c r="AB417" s="16">
        <f>ROUND(IF(O417=1,INDEX(新属性投放!$F$14:$F$33,卡牌属性!P417),INDEX(新属性投放!$F$41:$F$60,卡牌属性!P417))*INDEX($G$5:$G$42,L417)*SQRT(INDEX($I$5:$I$42,L417)),2)</f>
        <v>247.25</v>
      </c>
      <c r="AD417" s="16">
        <f t="shared" si="140"/>
        <v>549</v>
      </c>
      <c r="AE417" s="16">
        <f t="shared" si="141"/>
        <v>274</v>
      </c>
      <c r="AF417" s="16">
        <f t="shared" si="142"/>
        <v>2472</v>
      </c>
      <c r="AH417" s="16">
        <f t="shared" si="133"/>
        <v>55058</v>
      </c>
      <c r="AI417" s="16">
        <f t="shared" si="134"/>
        <v>27496</v>
      </c>
      <c r="AJ417" s="16">
        <f t="shared" si="135"/>
        <v>225628</v>
      </c>
    </row>
    <row r="418" spans="11:36" ht="16.5" x14ac:dyDescent="0.2">
      <c r="K418" s="15">
        <v>415</v>
      </c>
      <c r="L418" s="15">
        <f t="shared" si="136"/>
        <v>21</v>
      </c>
      <c r="M418" s="16">
        <f t="shared" si="137"/>
        <v>1102005</v>
      </c>
      <c r="N418" s="31" t="s">
        <v>686</v>
      </c>
      <c r="O418" s="16">
        <f t="shared" si="138"/>
        <v>2</v>
      </c>
      <c r="P418" s="16">
        <f t="shared" si="139"/>
        <v>15</v>
      </c>
      <c r="Q418" s="16" t="s">
        <v>51</v>
      </c>
      <c r="R418" s="16">
        <f>ROUND(IF(O418=1,INDEX(新属性投放!$J$14:$J$33,卡牌属性!P418),INDEX(新属性投放!$J$41:$J$60,卡牌属性!P418))*INDEX($G$5:$G$42,L418)/SQRT(INDEX($I$5:$I$42,L418)),2)</f>
        <v>2690.94</v>
      </c>
      <c r="S418" s="31" t="s">
        <v>190</v>
      </c>
      <c r="T418" s="16">
        <f>ROUND(IF(O418=1,INDEX(新属性投放!$K$14:$K$33,卡牌属性!P418),INDEX(新属性投放!$K$41:$K$60,卡牌属性!P418))*INDEX($G$5:$G$42,L418),2)</f>
        <v>1323.62</v>
      </c>
      <c r="U418" s="31" t="s">
        <v>191</v>
      </c>
      <c r="V418" s="16">
        <f>ROUND(IF(O418=1,INDEX(新属性投放!$L$14:$L$33,卡牌属性!P418),INDEX(新属性投放!$L$41:$L$60,卡牌属性!P418))*INDEX($G$5:$G$42,L418)*SQRT(INDEX($I$5:$I$42,L418)),2)</f>
        <v>14599.25</v>
      </c>
      <c r="W418" s="31" t="s">
        <v>189</v>
      </c>
      <c r="X418" s="16">
        <f>ROUND(IF(O418=1,INDEX(新属性投放!$D$14:$D$33,卡牌属性!P418),INDEX(新属性投放!$D$41:$D$60,卡牌属性!P418))*INDEX($G$5:$G$42,L418)/SQRT(INDEX($I$5:$I$42,L418)),2)</f>
        <v>63.56</v>
      </c>
      <c r="Y418" s="31" t="s">
        <v>190</v>
      </c>
      <c r="Z418" s="16">
        <f>ROUND(IF(O418=1,INDEX(新属性投放!$E$14:$E$33,卡牌属性!P418),INDEX(新属性投放!$E$41:$E$60,卡牌属性!P418))*INDEX($G$5:$G$42,L418),2)</f>
        <v>31.78</v>
      </c>
      <c r="AA418" s="31" t="s">
        <v>191</v>
      </c>
      <c r="AB418" s="16">
        <f>ROUND(IF(O418=1,INDEX(新属性投放!$F$14:$F$33,卡牌属性!P418),INDEX(新属性投放!$F$41:$F$60,卡牌属性!P418))*INDEX($G$5:$G$42,L418)*SQRT(INDEX($I$5:$I$42,L418)),2)</f>
        <v>285.2</v>
      </c>
      <c r="AD418" s="16">
        <f t="shared" si="140"/>
        <v>635</v>
      </c>
      <c r="AE418" s="16">
        <f t="shared" si="141"/>
        <v>317</v>
      </c>
      <c r="AF418" s="16">
        <f t="shared" si="142"/>
        <v>2852</v>
      </c>
      <c r="AH418" s="16">
        <f t="shared" si="133"/>
        <v>55693</v>
      </c>
      <c r="AI418" s="16">
        <f t="shared" si="134"/>
        <v>27813</v>
      </c>
      <c r="AJ418" s="16">
        <f t="shared" si="135"/>
        <v>228480</v>
      </c>
    </row>
    <row r="419" spans="11:36" ht="16.5" x14ac:dyDescent="0.2">
      <c r="K419" s="15">
        <v>416</v>
      </c>
      <c r="L419" s="15">
        <f t="shared" si="136"/>
        <v>21</v>
      </c>
      <c r="M419" s="16">
        <f t="shared" si="137"/>
        <v>1102005</v>
      </c>
      <c r="N419" s="31" t="s">
        <v>686</v>
      </c>
      <c r="O419" s="16">
        <f t="shared" si="138"/>
        <v>2</v>
      </c>
      <c r="P419" s="16">
        <f t="shared" si="139"/>
        <v>16</v>
      </c>
      <c r="Q419" s="16" t="s">
        <v>51</v>
      </c>
      <c r="R419" s="16">
        <f>ROUND(IF(O419=1,INDEX(新属性投放!$J$14:$J$33,卡牌属性!P419),INDEX(新属性投放!$J$41:$J$60,卡牌属性!P419))*INDEX($G$5:$G$42,L419)/SQRT(INDEX($I$5:$I$42,L419)),2)</f>
        <v>3100.75</v>
      </c>
      <c r="S419" s="31" t="s">
        <v>190</v>
      </c>
      <c r="T419" s="16">
        <f>ROUND(IF(O419=1,INDEX(新属性投放!$K$14:$K$33,卡牌属性!P419),INDEX(新属性投放!$K$41:$K$60,卡牌属性!P419))*INDEX($G$5:$G$42,L419),2)</f>
        <v>1528.52</v>
      </c>
      <c r="U419" s="31" t="s">
        <v>191</v>
      </c>
      <c r="V419" s="16">
        <f>ROUND(IF(O419=1,INDEX(新属性投放!$L$14:$L$33,卡牌属性!P419),INDEX(新属性投放!$L$41:$L$60,卡牌属性!P419))*INDEX($G$5:$G$42,L419)*SQRT(INDEX($I$5:$I$42,L419)),2)</f>
        <v>16853.25</v>
      </c>
      <c r="W419" s="31" t="s">
        <v>189</v>
      </c>
      <c r="X419" s="16">
        <f>ROUND(IF(O419=1,INDEX(新属性投放!$D$14:$D$33,卡牌属性!P419),INDEX(新属性投放!$D$41:$D$60,卡牌属性!P419))*INDEX($G$5:$G$42,L419)/SQRT(INDEX($I$5:$I$42,L419)),2)</f>
        <v>73.5</v>
      </c>
      <c r="Y419" s="31" t="s">
        <v>190</v>
      </c>
      <c r="Z419" s="16">
        <f>ROUND(IF(O419=1,INDEX(新属性投放!$E$14:$E$33,卡牌属性!P419),INDEX(新属性投放!$E$41:$E$60,卡牌属性!P419))*INDEX($G$5:$G$42,L419),2)</f>
        <v>36.75</v>
      </c>
      <c r="AA419" s="31" t="s">
        <v>191</v>
      </c>
      <c r="AB419" s="16">
        <f>ROUND(IF(O419=1,INDEX(新属性投放!$F$14:$F$33,卡牌属性!P419),INDEX(新属性投放!$F$41:$F$60,卡牌属性!P419))*INDEX($G$5:$G$42,L419)*SQRT(INDEX($I$5:$I$42,L419)),2)</f>
        <v>330.05</v>
      </c>
      <c r="AD419" s="16">
        <f t="shared" si="140"/>
        <v>735</v>
      </c>
      <c r="AE419" s="16">
        <f t="shared" si="141"/>
        <v>367</v>
      </c>
      <c r="AF419" s="16">
        <f t="shared" si="142"/>
        <v>3300</v>
      </c>
      <c r="AH419" s="16">
        <f t="shared" si="133"/>
        <v>56428</v>
      </c>
      <c r="AI419" s="16">
        <f t="shared" si="134"/>
        <v>28180</v>
      </c>
      <c r="AJ419" s="16">
        <f t="shared" si="135"/>
        <v>231780</v>
      </c>
    </row>
    <row r="420" spans="11:36" ht="16.5" x14ac:dyDescent="0.2">
      <c r="K420" s="15">
        <v>417</v>
      </c>
      <c r="L420" s="15">
        <f t="shared" si="136"/>
        <v>21</v>
      </c>
      <c r="M420" s="16">
        <f t="shared" si="137"/>
        <v>1102005</v>
      </c>
      <c r="N420" s="31" t="s">
        <v>686</v>
      </c>
      <c r="O420" s="16">
        <f t="shared" si="138"/>
        <v>2</v>
      </c>
      <c r="P420" s="16">
        <f t="shared" si="139"/>
        <v>17</v>
      </c>
      <c r="Q420" s="16" t="s">
        <v>51</v>
      </c>
      <c r="R420" s="16">
        <f>ROUND(IF(O420=1,INDEX(新属性投放!$J$14:$J$33,卡牌属性!P420),INDEX(新属性投放!$J$41:$J$60,卡牌属性!P420))*INDEX($G$5:$G$42,L420)/SQRT(INDEX($I$5:$I$42,L420)),2)</f>
        <v>3574.03</v>
      </c>
      <c r="S420" s="31" t="s">
        <v>190</v>
      </c>
      <c r="T420" s="16">
        <f>ROUND(IF(O420=1,INDEX(新属性投放!$K$14:$K$33,卡牌属性!P420),INDEX(新属性投放!$K$41:$K$60,卡牌属性!P420))*INDEX($G$5:$G$42,L420),2)</f>
        <v>1765.16</v>
      </c>
      <c r="U420" s="31" t="s">
        <v>191</v>
      </c>
      <c r="V420" s="16">
        <f>ROUND(IF(O420=1,INDEX(新属性投放!$L$14:$L$33,卡牌属性!P420),INDEX(新属性投放!$L$41:$L$60,卡牌属性!P420))*INDEX($G$5:$G$42,L420)*SQRT(INDEX($I$5:$I$42,L420)),2)</f>
        <v>19455.7</v>
      </c>
      <c r="W420" s="31" t="s">
        <v>189</v>
      </c>
      <c r="X420" s="16">
        <f>ROUND(IF(O420=1,INDEX(新属性投放!$D$14:$D$33,卡牌属性!P420),INDEX(新属性投放!$D$41:$D$60,卡牌属性!P420))*INDEX($G$5:$G$42,L420)/SQRT(INDEX($I$5:$I$42,L420)),2)</f>
        <v>84.99</v>
      </c>
      <c r="Y420" s="31" t="s">
        <v>190</v>
      </c>
      <c r="Z420" s="16">
        <f>ROUND(IF(O420=1,INDEX(新属性投放!$E$14:$E$33,卡牌属性!P420),INDEX(新属性投放!$E$41:$E$60,卡牌属性!P420))*INDEX($G$5:$G$42,L420),2)</f>
        <v>42.49</v>
      </c>
      <c r="AA420" s="31" t="s">
        <v>191</v>
      </c>
      <c r="AB420" s="16">
        <f>ROUND(IF(O420=1,INDEX(新属性投放!$F$14:$F$33,卡牌属性!P420),INDEX(新属性投放!$F$41:$F$60,卡牌属性!P420))*INDEX($G$5:$G$42,L420)*SQRT(INDEX($I$5:$I$42,L420)),2)</f>
        <v>381.8</v>
      </c>
      <c r="AD420" s="16">
        <f t="shared" si="140"/>
        <v>849</v>
      </c>
      <c r="AE420" s="16">
        <f t="shared" si="141"/>
        <v>424</v>
      </c>
      <c r="AF420" s="16">
        <f t="shared" si="142"/>
        <v>3818</v>
      </c>
      <c r="AH420" s="16">
        <f t="shared" si="133"/>
        <v>57277</v>
      </c>
      <c r="AI420" s="16">
        <f t="shared" si="134"/>
        <v>28604</v>
      </c>
      <c r="AJ420" s="16">
        <f t="shared" si="135"/>
        <v>235598</v>
      </c>
    </row>
    <row r="421" spans="11:36" ht="16.5" x14ac:dyDescent="0.2">
      <c r="K421" s="15">
        <v>418</v>
      </c>
      <c r="L421" s="15">
        <f t="shared" si="136"/>
        <v>21</v>
      </c>
      <c r="M421" s="16">
        <f t="shared" si="137"/>
        <v>1102005</v>
      </c>
      <c r="N421" s="31" t="s">
        <v>686</v>
      </c>
      <c r="O421" s="16">
        <f t="shared" si="138"/>
        <v>2</v>
      </c>
      <c r="P421" s="16">
        <f t="shared" si="139"/>
        <v>18</v>
      </c>
      <c r="Q421" s="16" t="s">
        <v>51</v>
      </c>
      <c r="R421" s="16">
        <f>ROUND(IF(O421=1,INDEX(新属性投放!$J$14:$J$33,卡牌属性!P421),INDEX(新属性投放!$J$41:$J$60,卡牌属性!P421))*INDEX($G$5:$G$42,L421)/SQRT(INDEX($I$5:$I$42,L421)),2)</f>
        <v>4122</v>
      </c>
      <c r="S421" s="31" t="s">
        <v>190</v>
      </c>
      <c r="T421" s="16">
        <f>ROUND(IF(O421=1,INDEX(新属性投放!$K$14:$K$33,卡牌属性!P421),INDEX(新属性投放!$K$41:$K$60,卡牌属性!P421))*INDEX($G$5:$G$42,L421),2)</f>
        <v>2038.58</v>
      </c>
      <c r="U421" s="31" t="s">
        <v>191</v>
      </c>
      <c r="V421" s="16">
        <f>ROUND(IF(O421=1,INDEX(新属性投放!$L$14:$L$33,卡牌属性!P421),INDEX(新属性投放!$L$41:$L$60,卡牌属性!P421))*INDEX($G$5:$G$42,L421)*SQRT(INDEX($I$5:$I$42,L421)),2)</f>
        <v>22472.15</v>
      </c>
      <c r="W421" s="31" t="s">
        <v>189</v>
      </c>
      <c r="X421" s="16">
        <f>ROUND(IF(O421=1,INDEX(新属性投放!$D$14:$D$33,卡牌属性!P421),INDEX(新属性投放!$D$41:$D$60,卡牌属性!P421))*INDEX($G$5:$G$42,L421)/SQRT(INDEX($I$5:$I$42,L421)),2)</f>
        <v>98.24</v>
      </c>
      <c r="Y421" s="31" t="s">
        <v>190</v>
      </c>
      <c r="Z421" s="16">
        <f>ROUND(IF(O421=1,INDEX(新属性投放!$E$14:$E$33,卡牌属性!P421),INDEX(新属性投放!$E$41:$E$60,卡牌属性!P421))*INDEX($G$5:$G$42,L421),2)</f>
        <v>49.12</v>
      </c>
      <c r="AA421" s="31" t="s">
        <v>191</v>
      </c>
      <c r="AB421" s="16">
        <f>ROUND(IF(O421=1,INDEX(新属性投放!$F$14:$F$33,卡牌属性!P421),INDEX(新属性投放!$F$41:$F$60,卡牌属性!P421))*INDEX($G$5:$G$42,L421)*SQRT(INDEX($I$5:$I$42,L421)),2)</f>
        <v>441.6</v>
      </c>
      <c r="AD421" s="16">
        <f t="shared" si="140"/>
        <v>982</v>
      </c>
      <c r="AE421" s="16">
        <f t="shared" si="141"/>
        <v>491</v>
      </c>
      <c r="AF421" s="16">
        <f t="shared" si="142"/>
        <v>4416</v>
      </c>
      <c r="AH421" s="16">
        <f t="shared" si="133"/>
        <v>58259</v>
      </c>
      <c r="AI421" s="16">
        <f t="shared" si="134"/>
        <v>29095</v>
      </c>
      <c r="AJ421" s="16">
        <f t="shared" si="135"/>
        <v>240014</v>
      </c>
    </row>
    <row r="422" spans="11:36" ht="16.5" x14ac:dyDescent="0.2">
      <c r="K422" s="15">
        <v>419</v>
      </c>
      <c r="L422" s="15">
        <f t="shared" si="136"/>
        <v>21</v>
      </c>
      <c r="M422" s="16">
        <f t="shared" si="137"/>
        <v>1102005</v>
      </c>
      <c r="N422" s="31" t="s">
        <v>686</v>
      </c>
      <c r="O422" s="16">
        <f t="shared" si="138"/>
        <v>2</v>
      </c>
      <c r="P422" s="16">
        <f t="shared" si="139"/>
        <v>19</v>
      </c>
      <c r="Q422" s="16" t="s">
        <v>51</v>
      </c>
      <c r="R422" s="16">
        <f>ROUND(IF(O422=1,INDEX(新属性投放!$J$14:$J$33,卡牌属性!P422),INDEX(新属性投放!$J$41:$J$60,卡牌属性!P422))*INDEX($G$5:$G$42,L422)/SQRT(INDEX($I$5:$I$42,L422)),2)</f>
        <v>4754.68</v>
      </c>
      <c r="S422" s="31" t="s">
        <v>190</v>
      </c>
      <c r="T422" s="16">
        <f>ROUND(IF(O422=1,INDEX(新属性投放!$K$14:$K$33,卡牌属性!P422),INDEX(新属性投放!$K$41:$K$60,卡牌属性!P422))*INDEX($G$5:$G$42,L422),2)</f>
        <v>2355.4899999999998</v>
      </c>
      <c r="U422" s="31" t="s">
        <v>191</v>
      </c>
      <c r="V422" s="16">
        <f>ROUND(IF(O422=1,INDEX(新属性投放!$L$14:$L$33,卡牌属性!P422),INDEX(新属性投放!$L$41:$L$60,卡牌属性!P422))*INDEX($G$5:$G$42,L422)*SQRT(INDEX($I$5:$I$42,L422)),2)</f>
        <v>25953.200000000001</v>
      </c>
      <c r="W422" s="31" t="s">
        <v>189</v>
      </c>
      <c r="X422" s="16">
        <f>ROUND(IF(O422=1,INDEX(新属性投放!$D$14:$D$33,卡牌属性!P422),INDEX(新属性投放!$D$41:$D$60,卡牌属性!P422))*INDEX($G$5:$G$42,L422)/SQRT(INDEX($I$5:$I$42,L422)),2)</f>
        <v>113.61</v>
      </c>
      <c r="Y422" s="31" t="s">
        <v>190</v>
      </c>
      <c r="Z422" s="16">
        <f>ROUND(IF(O422=1,INDEX(新属性投放!$E$14:$E$33,卡牌属性!P422),INDEX(新属性投放!$E$41:$E$60,卡牌属性!P422))*INDEX($G$5:$G$42,L422),2)</f>
        <v>56.8</v>
      </c>
      <c r="AA422" s="31" t="s">
        <v>191</v>
      </c>
      <c r="AB422" s="16">
        <f>ROUND(IF(O422=1,INDEX(新属性投放!$F$14:$F$33,卡牌属性!P422),INDEX(新属性投放!$F$41:$F$60,卡牌属性!P422))*INDEX($G$5:$G$42,L422)*SQRT(INDEX($I$5:$I$42,L422)),2)</f>
        <v>510.6</v>
      </c>
      <c r="AD422" s="16">
        <f t="shared" si="140"/>
        <v>1136</v>
      </c>
      <c r="AE422" s="16">
        <f t="shared" si="141"/>
        <v>568</v>
      </c>
      <c r="AF422" s="16">
        <f t="shared" si="142"/>
        <v>5106</v>
      </c>
      <c r="AH422" s="16">
        <f t="shared" si="133"/>
        <v>59395</v>
      </c>
      <c r="AI422" s="16">
        <f t="shared" si="134"/>
        <v>29663</v>
      </c>
      <c r="AJ422" s="16">
        <f t="shared" si="135"/>
        <v>245120</v>
      </c>
    </row>
    <row r="423" spans="11:36" ht="16.5" x14ac:dyDescent="0.2">
      <c r="K423" s="15">
        <v>420</v>
      </c>
      <c r="L423" s="15">
        <f t="shared" si="136"/>
        <v>21</v>
      </c>
      <c r="M423" s="16">
        <f t="shared" si="137"/>
        <v>1102005</v>
      </c>
      <c r="N423" s="31" t="s">
        <v>686</v>
      </c>
      <c r="O423" s="16">
        <f t="shared" si="138"/>
        <v>2</v>
      </c>
      <c r="P423" s="16">
        <f t="shared" si="139"/>
        <v>20</v>
      </c>
      <c r="Q423" s="16" t="s">
        <v>51</v>
      </c>
      <c r="R423" s="16">
        <f>ROUND(IF(O423=1,INDEX(新属性投放!$J$14:$J$33,卡牌属性!P423),INDEX(新属性投放!$J$41:$J$60,卡牌属性!P423))*INDEX($G$5:$G$42,L423)/SQRT(INDEX($I$5:$I$42,L423)),2)</f>
        <v>5487.17</v>
      </c>
      <c r="S423" s="31" t="s">
        <v>190</v>
      </c>
      <c r="T423" s="16">
        <f>ROUND(IF(O423=1,INDEX(新属性投放!$K$14:$K$33,卡牌属性!P423),INDEX(新属性投放!$K$41:$K$60,卡牌属性!P423))*INDEX($G$5:$G$42,L423),2)</f>
        <v>2721.16</v>
      </c>
      <c r="U423" s="31" t="s">
        <v>191</v>
      </c>
      <c r="V423" s="16">
        <f>ROUND(IF(O423=1,INDEX(新属性投放!$L$14:$L$33,卡牌属性!P423),INDEX(新属性投放!$L$41:$L$60,卡牌属性!P423))*INDEX($G$5:$G$42,L423)*SQRT(INDEX($I$5:$I$42,L423)),2)</f>
        <v>29986.25</v>
      </c>
      <c r="W423" s="31" t="s">
        <v>189</v>
      </c>
      <c r="X423" s="16">
        <f>ROUND(IF(O423=1,INDEX(新属性投放!$D$14:$D$33,卡牌属性!P423),INDEX(新属性投放!$D$41:$D$60,卡牌属性!P423))*INDEX($G$5:$G$42,L423)/SQRT(INDEX($I$5:$I$42,L423)),2)</f>
        <v>131.34</v>
      </c>
      <c r="Y423" s="31" t="s">
        <v>190</v>
      </c>
      <c r="Z423" s="16">
        <f>ROUND(IF(O423=1,INDEX(新属性投放!$E$14:$E$33,卡牌属性!P423),INDEX(新属性投放!$E$41:$E$60,卡牌属性!P423))*INDEX($G$5:$G$42,L423),2)</f>
        <v>65.67</v>
      </c>
      <c r="AA423" s="31" t="s">
        <v>191</v>
      </c>
      <c r="AB423" s="16">
        <f>ROUND(IF(O423=1,INDEX(新属性投放!$F$14:$F$33,卡牌属性!P423),INDEX(新属性投放!$F$41:$F$60,卡牌属性!P423))*INDEX($G$5:$G$42,L423)*SQRT(INDEX($I$5:$I$42,L423)),2)</f>
        <v>589.95000000000005</v>
      </c>
      <c r="AD423" s="16">
        <f t="shared" si="140"/>
        <v>1313</v>
      </c>
      <c r="AE423" s="16">
        <f t="shared" si="141"/>
        <v>656</v>
      </c>
      <c r="AF423" s="16">
        <f t="shared" si="142"/>
        <v>5899</v>
      </c>
      <c r="AH423" s="16">
        <f t="shared" si="133"/>
        <v>60708</v>
      </c>
      <c r="AI423" s="16">
        <f t="shared" si="134"/>
        <v>30319</v>
      </c>
      <c r="AJ423" s="16">
        <f t="shared" si="135"/>
        <v>251019</v>
      </c>
    </row>
    <row r="424" spans="11:36" ht="16.5" x14ac:dyDescent="0.2">
      <c r="K424" s="15">
        <v>421</v>
      </c>
      <c r="L424" s="15">
        <f t="shared" si="136"/>
        <v>22</v>
      </c>
      <c r="M424" s="16">
        <f t="shared" si="137"/>
        <v>1102006</v>
      </c>
      <c r="N424" s="31" t="s">
        <v>686</v>
      </c>
      <c r="O424" s="16">
        <f t="shared" si="138"/>
        <v>2</v>
      </c>
      <c r="P424" s="16">
        <f t="shared" si="139"/>
        <v>1</v>
      </c>
      <c r="Q424" s="16" t="s">
        <v>51</v>
      </c>
      <c r="R424" s="16">
        <f>ROUND(IF(O424=1,INDEX(新属性投放!$J$14:$J$33,卡牌属性!P424),INDEX(新属性投放!$J$41:$J$60,卡牌属性!P424))*INDEX($G$5:$G$42,L424)/SQRT(INDEX($I$5:$I$42,L424)),2)</f>
        <v>105</v>
      </c>
      <c r="S424" s="31" t="s">
        <v>190</v>
      </c>
      <c r="T424" s="16">
        <f>ROUND(IF(O424=1,INDEX(新属性投放!$K$14:$K$33,卡牌属性!P424),INDEX(新属性投放!$K$41:$K$60,卡牌属性!P424))*INDEX($G$5:$G$42,L424),2)</f>
        <v>30</v>
      </c>
      <c r="U424" s="31" t="s">
        <v>191</v>
      </c>
      <c r="V424" s="16">
        <f>ROUND(IF(O424=1,INDEX(新属性投放!$L$14:$L$33,卡牌属性!P424),INDEX(新属性投放!$L$41:$L$60,卡牌属性!P424))*INDEX($G$5:$G$42,L424)*SQRT(INDEX($I$5:$I$42,L424)),2)</f>
        <v>225</v>
      </c>
      <c r="W424" s="31" t="s">
        <v>189</v>
      </c>
      <c r="X424" s="16">
        <f>ROUND(IF(O424=1,INDEX(新属性投放!$D$14:$D$33,卡牌属性!P424),INDEX(新属性投放!$D$41:$D$60,卡牌属性!P424))*INDEX($G$5:$G$42,L424)/SQRT(INDEX($I$5:$I$42,L424)),2)</f>
        <v>3.75</v>
      </c>
      <c r="Y424" s="31" t="s">
        <v>190</v>
      </c>
      <c r="Z424" s="16">
        <f>ROUND(IF(O424=1,INDEX(新属性投放!$E$14:$E$33,卡牌属性!P424),INDEX(新属性投放!$E$41:$E$60,卡牌属性!P424))*INDEX($G$5:$G$42,L424),2)</f>
        <v>1.88</v>
      </c>
      <c r="AA424" s="31" t="s">
        <v>191</v>
      </c>
      <c r="AB424" s="16">
        <f>ROUND(IF(O424=1,INDEX(新属性投放!$F$14:$F$33,卡牌属性!P424),INDEX(新属性投放!$F$41:$F$60,卡牌属性!P424))*INDEX($G$5:$G$42,L424)*SQRT(INDEX($I$5:$I$42,L424)),2)</f>
        <v>16.5</v>
      </c>
      <c r="AD424" s="16">
        <f t="shared" si="140"/>
        <v>37</v>
      </c>
      <c r="AE424" s="16">
        <f t="shared" si="141"/>
        <v>18</v>
      </c>
      <c r="AF424" s="16">
        <f t="shared" si="142"/>
        <v>165</v>
      </c>
      <c r="AH424" s="16">
        <f t="shared" si="133"/>
        <v>60745</v>
      </c>
      <c r="AI424" s="16">
        <f t="shared" si="134"/>
        <v>30337</v>
      </c>
      <c r="AJ424" s="16">
        <f t="shared" si="135"/>
        <v>251184</v>
      </c>
    </row>
    <row r="425" spans="11:36" ht="16.5" x14ac:dyDescent="0.2">
      <c r="K425" s="15">
        <v>422</v>
      </c>
      <c r="L425" s="15">
        <f t="shared" si="136"/>
        <v>22</v>
      </c>
      <c r="M425" s="16">
        <f t="shared" si="137"/>
        <v>1102006</v>
      </c>
      <c r="N425" s="31" t="s">
        <v>686</v>
      </c>
      <c r="O425" s="16">
        <f t="shared" si="138"/>
        <v>2</v>
      </c>
      <c r="P425" s="16">
        <f t="shared" si="139"/>
        <v>2</v>
      </c>
      <c r="Q425" s="16" t="s">
        <v>51</v>
      </c>
      <c r="R425" s="16">
        <f>ROUND(IF(O425=1,INDEX(新属性投放!$J$14:$J$33,卡牌属性!P425),INDEX(新属性投放!$J$41:$J$60,卡牌属性!P425))*INDEX($G$5:$G$42,L425)/SQRT(INDEX($I$5:$I$42,L425)),2)</f>
        <v>171</v>
      </c>
      <c r="S425" s="31" t="s">
        <v>190</v>
      </c>
      <c r="T425" s="16">
        <f>ROUND(IF(O425=1,INDEX(新属性投放!$K$14:$K$33,卡牌属性!P425),INDEX(新属性投放!$K$41:$K$60,卡牌属性!P425))*INDEX($G$5:$G$42,L425),2)</f>
        <v>56.25</v>
      </c>
      <c r="U425" s="31" t="s">
        <v>191</v>
      </c>
      <c r="V425" s="16">
        <f>ROUND(IF(O425=1,INDEX(新属性投放!$L$14:$L$33,卡牌属性!P425),INDEX(新属性投放!$L$41:$L$60,卡牌属性!P425))*INDEX($G$5:$G$42,L425)*SQRT(INDEX($I$5:$I$42,L425)),2)</f>
        <v>577.5</v>
      </c>
      <c r="W425" s="31" t="s">
        <v>189</v>
      </c>
      <c r="X425" s="16">
        <f>ROUND(IF(O425=1,INDEX(新属性投放!$D$14:$D$33,卡牌属性!P425),INDEX(新属性投放!$D$41:$D$60,卡牌属性!P425))*INDEX($G$5:$G$42,L425)/SQRT(INDEX($I$5:$I$42,L425)),2)</f>
        <v>6</v>
      </c>
      <c r="Y425" s="31" t="s">
        <v>190</v>
      </c>
      <c r="Z425" s="16">
        <f>ROUND(IF(O425=1,INDEX(新属性投放!$E$14:$E$33,卡牌属性!P425),INDEX(新属性投放!$E$41:$E$60,卡牌属性!P425))*INDEX($G$5:$G$42,L425),2)</f>
        <v>3</v>
      </c>
      <c r="AA425" s="31" t="s">
        <v>191</v>
      </c>
      <c r="AB425" s="16">
        <f>ROUND(IF(O425=1,INDEX(新属性投放!$F$14:$F$33,卡牌属性!P425),INDEX(新属性投放!$F$41:$F$60,卡牌属性!P425))*INDEX($G$5:$G$42,L425)*SQRT(INDEX($I$5:$I$42,L425)),2)</f>
        <v>27</v>
      </c>
      <c r="AD425" s="16">
        <f t="shared" si="140"/>
        <v>60</v>
      </c>
      <c r="AE425" s="16">
        <f t="shared" si="141"/>
        <v>30</v>
      </c>
      <c r="AF425" s="16">
        <f t="shared" si="142"/>
        <v>270</v>
      </c>
      <c r="AH425" s="16">
        <f t="shared" si="133"/>
        <v>60805</v>
      </c>
      <c r="AI425" s="16">
        <f t="shared" si="134"/>
        <v>30367</v>
      </c>
      <c r="AJ425" s="16">
        <f t="shared" si="135"/>
        <v>251454</v>
      </c>
    </row>
    <row r="426" spans="11:36" ht="16.5" x14ac:dyDescent="0.2">
      <c r="K426" s="15">
        <v>423</v>
      </c>
      <c r="L426" s="15">
        <f t="shared" si="136"/>
        <v>22</v>
      </c>
      <c r="M426" s="16">
        <f t="shared" si="137"/>
        <v>1102006</v>
      </c>
      <c r="N426" s="31" t="s">
        <v>686</v>
      </c>
      <c r="O426" s="16">
        <f t="shared" si="138"/>
        <v>2</v>
      </c>
      <c r="P426" s="16">
        <f t="shared" si="139"/>
        <v>3</v>
      </c>
      <c r="Q426" s="16" t="s">
        <v>51</v>
      </c>
      <c r="R426" s="16">
        <f>ROUND(IF(O426=1,INDEX(新属性投放!$J$14:$J$33,卡牌属性!P426),INDEX(新属性投放!$J$41:$J$60,卡牌属性!P426))*INDEX($G$5:$G$42,L426)/SQRT(INDEX($I$5:$I$42,L426)),2)</f>
        <v>295.5</v>
      </c>
      <c r="S426" s="31" t="s">
        <v>190</v>
      </c>
      <c r="T426" s="16">
        <f>ROUND(IF(O426=1,INDEX(新属性投放!$K$14:$K$33,卡牌属性!P426),INDEX(新属性投放!$K$41:$K$60,卡牌属性!P426))*INDEX($G$5:$G$42,L426),2)</f>
        <v>117.75</v>
      </c>
      <c r="U426" s="31" t="s">
        <v>191</v>
      </c>
      <c r="V426" s="16">
        <f>ROUND(IF(O426=1,INDEX(新属性投放!$L$14:$L$33,卡牌属性!P426),INDEX(新属性投放!$L$41:$L$60,卡牌属性!P426))*INDEX($G$5:$G$42,L426)*SQRT(INDEX($I$5:$I$42,L426)),2)</f>
        <v>1293</v>
      </c>
      <c r="W426" s="31" t="s">
        <v>189</v>
      </c>
      <c r="X426" s="16">
        <f>ROUND(IF(O426=1,INDEX(新属性投放!$D$14:$D$33,卡牌属性!P426),INDEX(新属性投放!$D$41:$D$60,卡牌属性!P426))*INDEX($G$5:$G$42,L426)/SQRT(INDEX($I$5:$I$42,L426)),2)</f>
        <v>9.0500000000000007</v>
      </c>
      <c r="Y426" s="31" t="s">
        <v>190</v>
      </c>
      <c r="Z426" s="16">
        <f>ROUND(IF(O426=1,INDEX(新属性投放!$E$14:$E$33,卡牌属性!P426),INDEX(新属性投放!$E$41:$E$60,卡牌属性!P426))*INDEX($G$5:$G$42,L426),2)</f>
        <v>4.5199999999999996</v>
      </c>
      <c r="AA426" s="31" t="s">
        <v>191</v>
      </c>
      <c r="AB426" s="16">
        <f>ROUND(IF(O426=1,INDEX(新属性投放!$F$14:$F$33,卡牌属性!P426),INDEX(新属性投放!$F$41:$F$60,卡牌属性!P426))*INDEX($G$5:$G$42,L426)*SQRT(INDEX($I$5:$I$42,L426)),2)</f>
        <v>40.5</v>
      </c>
      <c r="AD426" s="16">
        <f t="shared" si="140"/>
        <v>90</v>
      </c>
      <c r="AE426" s="16">
        <f t="shared" si="141"/>
        <v>45</v>
      </c>
      <c r="AF426" s="16">
        <f t="shared" si="142"/>
        <v>405</v>
      </c>
      <c r="AH426" s="16">
        <f t="shared" si="133"/>
        <v>60895</v>
      </c>
      <c r="AI426" s="16">
        <f t="shared" si="134"/>
        <v>30412</v>
      </c>
      <c r="AJ426" s="16">
        <f t="shared" si="135"/>
        <v>251859</v>
      </c>
    </row>
    <row r="427" spans="11:36" ht="16.5" x14ac:dyDescent="0.2">
      <c r="K427" s="15">
        <v>424</v>
      </c>
      <c r="L427" s="15">
        <f t="shared" si="136"/>
        <v>22</v>
      </c>
      <c r="M427" s="16">
        <f t="shared" si="137"/>
        <v>1102006</v>
      </c>
      <c r="N427" s="31" t="s">
        <v>686</v>
      </c>
      <c r="O427" s="16">
        <f t="shared" si="138"/>
        <v>2</v>
      </c>
      <c r="P427" s="16">
        <f t="shared" si="139"/>
        <v>4</v>
      </c>
      <c r="Q427" s="16" t="s">
        <v>51</v>
      </c>
      <c r="R427" s="16">
        <f>ROUND(IF(O427=1,INDEX(新属性投放!$J$14:$J$33,卡牌属性!P427),INDEX(新属性投放!$J$41:$J$60,卡牌属性!P427))*INDEX($G$5:$G$42,L427)/SQRT(INDEX($I$5:$I$42,L427)),2)</f>
        <v>415.95</v>
      </c>
      <c r="S427" s="31" t="s">
        <v>190</v>
      </c>
      <c r="T427" s="16">
        <f>ROUND(IF(O427=1,INDEX(新属性投放!$K$14:$K$33,卡牌属性!P427),INDEX(新属性投放!$K$41:$K$60,卡牌属性!P427))*INDEX($G$5:$G$42,L427),2)</f>
        <v>177.98</v>
      </c>
      <c r="U427" s="31" t="s">
        <v>191</v>
      </c>
      <c r="V427" s="16">
        <f>ROUND(IF(O427=1,INDEX(新属性投放!$L$14:$L$33,卡牌属性!P427),INDEX(新属性投放!$L$41:$L$60,卡牌属性!P427))*INDEX($G$5:$G$42,L427)*SQRT(INDEX($I$5:$I$42,L427)),2)</f>
        <v>1968</v>
      </c>
      <c r="W427" s="31" t="s">
        <v>189</v>
      </c>
      <c r="X427" s="16">
        <f>ROUND(IF(O427=1,INDEX(新属性投放!$D$14:$D$33,卡牌属性!P427),INDEX(新属性投放!$D$41:$D$60,卡牌属性!P427))*INDEX($G$5:$G$42,L427)/SQRT(INDEX($I$5:$I$42,L427)),2)</f>
        <v>12</v>
      </c>
      <c r="Y427" s="31" t="s">
        <v>190</v>
      </c>
      <c r="Z427" s="16">
        <f>ROUND(IF(O427=1,INDEX(新属性投放!$E$14:$E$33,卡牌属性!P427),INDEX(新属性投放!$E$41:$E$60,卡牌属性!P427))*INDEX($G$5:$G$42,L427),2)</f>
        <v>6</v>
      </c>
      <c r="AA427" s="31" t="s">
        <v>191</v>
      </c>
      <c r="AB427" s="16">
        <f>ROUND(IF(O427=1,INDEX(新属性投放!$F$14:$F$33,卡牌属性!P427),INDEX(新属性投放!$F$41:$F$60,卡牌属性!P427))*INDEX($G$5:$G$42,L427)*SQRT(INDEX($I$5:$I$42,L427)),2)</f>
        <v>54</v>
      </c>
      <c r="AD427" s="16">
        <f t="shared" si="140"/>
        <v>120</v>
      </c>
      <c r="AE427" s="16">
        <f t="shared" si="141"/>
        <v>60</v>
      </c>
      <c r="AF427" s="16">
        <f t="shared" si="142"/>
        <v>540</v>
      </c>
      <c r="AH427" s="16">
        <f t="shared" si="133"/>
        <v>61015</v>
      </c>
      <c r="AI427" s="16">
        <f t="shared" si="134"/>
        <v>30472</v>
      </c>
      <c r="AJ427" s="16">
        <f t="shared" si="135"/>
        <v>252399</v>
      </c>
    </row>
    <row r="428" spans="11:36" ht="16.5" x14ac:dyDescent="0.2">
      <c r="K428" s="15">
        <v>425</v>
      </c>
      <c r="L428" s="15">
        <f t="shared" si="136"/>
        <v>22</v>
      </c>
      <c r="M428" s="16">
        <f t="shared" si="137"/>
        <v>1102006</v>
      </c>
      <c r="N428" s="31" t="s">
        <v>686</v>
      </c>
      <c r="O428" s="16">
        <f t="shared" si="138"/>
        <v>2</v>
      </c>
      <c r="P428" s="16">
        <f t="shared" si="139"/>
        <v>5</v>
      </c>
      <c r="Q428" s="16" t="s">
        <v>51</v>
      </c>
      <c r="R428" s="16">
        <f>ROUND(IF(O428=1,INDEX(新属性投放!$J$14:$J$33,卡牌属性!P428),INDEX(新属性投放!$J$41:$J$60,卡牌属性!P428))*INDEX($G$5:$G$42,L428)/SQRT(INDEX($I$5:$I$42,L428)),2)</f>
        <v>573.45000000000005</v>
      </c>
      <c r="S428" s="31" t="s">
        <v>190</v>
      </c>
      <c r="T428" s="16">
        <f>ROUND(IF(O428=1,INDEX(新属性投放!$K$14:$K$33,卡牌属性!P428),INDEX(新属性投放!$K$41:$K$60,卡牌属性!P428))*INDEX($G$5:$G$42,L428),2)</f>
        <v>257.48</v>
      </c>
      <c r="U428" s="31" t="s">
        <v>191</v>
      </c>
      <c r="V428" s="16">
        <f>ROUND(IF(O428=1,INDEX(新属性投放!$L$14:$L$33,卡牌属性!P428),INDEX(新属性投放!$L$41:$L$60,卡牌属性!P428))*INDEX($G$5:$G$42,L428)*SQRT(INDEX($I$5:$I$42,L428)),2)</f>
        <v>2845.5</v>
      </c>
      <c r="W428" s="31" t="s">
        <v>189</v>
      </c>
      <c r="X428" s="16">
        <f>ROUND(IF(O428=1,INDEX(新属性投放!$D$14:$D$33,卡牌属性!P428),INDEX(新属性投放!$D$41:$D$60,卡牌属性!P428))*INDEX($G$5:$G$42,L428)/SQRT(INDEX($I$5:$I$42,L428)),2)</f>
        <v>15.03</v>
      </c>
      <c r="Y428" s="31" t="s">
        <v>190</v>
      </c>
      <c r="Z428" s="16">
        <f>ROUND(IF(O428=1,INDEX(新属性投放!$E$14:$E$33,卡牌属性!P428),INDEX(新属性投放!$E$41:$E$60,卡牌属性!P428))*INDEX($G$5:$G$42,L428),2)</f>
        <v>7.52</v>
      </c>
      <c r="AA428" s="31" t="s">
        <v>191</v>
      </c>
      <c r="AB428" s="16">
        <f>ROUND(IF(O428=1,INDEX(新属性投放!$F$14:$F$33,卡牌属性!P428),INDEX(新属性投放!$F$41:$F$60,卡牌属性!P428))*INDEX($G$5:$G$42,L428)*SQRT(INDEX($I$5:$I$42,L428)),2)</f>
        <v>67.5</v>
      </c>
      <c r="AD428" s="16">
        <f t="shared" si="140"/>
        <v>150</v>
      </c>
      <c r="AE428" s="16">
        <f t="shared" si="141"/>
        <v>75</v>
      </c>
      <c r="AF428" s="16">
        <f t="shared" si="142"/>
        <v>675</v>
      </c>
      <c r="AH428" s="16">
        <f t="shared" si="133"/>
        <v>61165</v>
      </c>
      <c r="AI428" s="16">
        <f t="shared" si="134"/>
        <v>30547</v>
      </c>
      <c r="AJ428" s="16">
        <f t="shared" si="135"/>
        <v>253074</v>
      </c>
    </row>
    <row r="429" spans="11:36" ht="16.5" x14ac:dyDescent="0.2">
      <c r="K429" s="15">
        <v>426</v>
      </c>
      <c r="L429" s="15">
        <f t="shared" si="136"/>
        <v>22</v>
      </c>
      <c r="M429" s="16">
        <f t="shared" si="137"/>
        <v>1102006</v>
      </c>
      <c r="N429" s="31" t="s">
        <v>686</v>
      </c>
      <c r="O429" s="16">
        <f t="shared" si="138"/>
        <v>2</v>
      </c>
      <c r="P429" s="16">
        <f t="shared" si="139"/>
        <v>6</v>
      </c>
      <c r="Q429" s="16" t="s">
        <v>51</v>
      </c>
      <c r="R429" s="16">
        <f>ROUND(IF(O429=1,INDEX(新属性投放!$J$14:$J$33,卡牌属性!P429),INDEX(新属性投放!$J$41:$J$60,卡牌属性!P429))*INDEX($G$5:$G$42,L429)/SQRT(INDEX($I$5:$I$42,L429)),2)</f>
        <v>770.25</v>
      </c>
      <c r="S429" s="31" t="s">
        <v>190</v>
      </c>
      <c r="T429" s="16">
        <f>ROUND(IF(O429=1,INDEX(新属性投放!$K$14:$K$33,卡牌属性!P429),INDEX(新属性投放!$K$41:$K$60,卡牌属性!P429))*INDEX($G$5:$G$42,L429),2)</f>
        <v>356.63</v>
      </c>
      <c r="U429" s="31" t="s">
        <v>191</v>
      </c>
      <c r="V429" s="16">
        <f>ROUND(IF(O429=1,INDEX(新属性投放!$L$14:$L$33,卡牌属性!P429),INDEX(新属性投放!$L$41:$L$60,卡牌属性!P429))*INDEX($G$5:$G$42,L429)*SQRT(INDEX($I$5:$I$42,L429)),2)</f>
        <v>3939</v>
      </c>
      <c r="W429" s="31" t="s">
        <v>189</v>
      </c>
      <c r="X429" s="16">
        <f>ROUND(IF(O429=1,INDEX(新属性投放!$D$14:$D$33,卡牌属性!P429),INDEX(新属性投放!$D$41:$D$60,卡牌属性!P429))*INDEX($G$5:$G$42,L429)/SQRT(INDEX($I$5:$I$42,L429)),2)</f>
        <v>18.8</v>
      </c>
      <c r="Y429" s="31" t="s">
        <v>190</v>
      </c>
      <c r="Z429" s="16">
        <f>ROUND(IF(O429=1,INDEX(新属性投放!$E$14:$E$33,卡牌属性!P429),INDEX(新属性投放!$E$41:$E$60,卡牌属性!P429))*INDEX($G$5:$G$42,L429),2)</f>
        <v>9.4</v>
      </c>
      <c r="AA429" s="31" t="s">
        <v>191</v>
      </c>
      <c r="AB429" s="16">
        <f>ROUND(IF(O429=1,INDEX(新属性投放!$F$14:$F$33,卡牌属性!P429),INDEX(新属性投放!$F$41:$F$60,卡牌属性!P429))*INDEX($G$5:$G$42,L429)*SQRT(INDEX($I$5:$I$42,L429)),2)</f>
        <v>84</v>
      </c>
      <c r="AD429" s="16">
        <f t="shared" si="140"/>
        <v>188</v>
      </c>
      <c r="AE429" s="16">
        <f t="shared" si="141"/>
        <v>94</v>
      </c>
      <c r="AF429" s="16">
        <f t="shared" si="142"/>
        <v>840</v>
      </c>
      <c r="AH429" s="16">
        <f t="shared" si="133"/>
        <v>61353</v>
      </c>
      <c r="AI429" s="16">
        <f t="shared" si="134"/>
        <v>30641</v>
      </c>
      <c r="AJ429" s="16">
        <f t="shared" si="135"/>
        <v>253914</v>
      </c>
    </row>
    <row r="430" spans="11:36" ht="16.5" x14ac:dyDescent="0.2">
      <c r="K430" s="15">
        <v>427</v>
      </c>
      <c r="L430" s="15">
        <f t="shared" si="136"/>
        <v>22</v>
      </c>
      <c r="M430" s="16">
        <f t="shared" si="137"/>
        <v>1102006</v>
      </c>
      <c r="N430" s="31" t="s">
        <v>686</v>
      </c>
      <c r="O430" s="16">
        <f t="shared" si="138"/>
        <v>2</v>
      </c>
      <c r="P430" s="16">
        <f t="shared" si="139"/>
        <v>7</v>
      </c>
      <c r="Q430" s="16" t="s">
        <v>51</v>
      </c>
      <c r="R430" s="16">
        <f>ROUND(IF(O430=1,INDEX(新属性投放!$J$14:$J$33,卡牌属性!P430),INDEX(新属性投放!$J$41:$J$60,卡牌属性!P430))*INDEX($G$5:$G$42,L430)/SQRT(INDEX($I$5:$I$42,L430)),2)</f>
        <v>1016.7</v>
      </c>
      <c r="S430" s="31" t="s">
        <v>190</v>
      </c>
      <c r="T430" s="16">
        <f>ROUND(IF(O430=1,INDEX(新属性投放!$K$14:$K$33,卡牌属性!P430),INDEX(新属性投放!$K$41:$K$60,卡牌属性!P430))*INDEX($G$5:$G$42,L430),2)</f>
        <v>480.6</v>
      </c>
      <c r="U430" s="31" t="s">
        <v>191</v>
      </c>
      <c r="V430" s="16">
        <f>ROUND(IF(O430=1,INDEX(新属性投放!$L$14:$L$33,卡牌属性!P430),INDEX(新属性投放!$L$41:$L$60,卡牌属性!P430))*INDEX($G$5:$G$42,L430)*SQRT(INDEX($I$5:$I$42,L430)),2)</f>
        <v>5305.5</v>
      </c>
      <c r="W430" s="31" t="s">
        <v>189</v>
      </c>
      <c r="X430" s="16">
        <f>ROUND(IF(O430=1,INDEX(新属性投放!$D$14:$D$33,卡牌属性!P430),INDEX(新属性投放!$D$41:$D$60,卡牌属性!P430))*INDEX($G$5:$G$42,L430)/SQRT(INDEX($I$5:$I$42,L430)),2)</f>
        <v>23.55</v>
      </c>
      <c r="Y430" s="31" t="s">
        <v>190</v>
      </c>
      <c r="Z430" s="16">
        <f>ROUND(IF(O430=1,INDEX(新属性投放!$E$14:$E$33,卡牌属性!P430),INDEX(新属性投放!$E$41:$E$60,卡牌属性!P430))*INDEX($G$5:$G$42,L430),2)</f>
        <v>11.78</v>
      </c>
      <c r="AA430" s="31" t="s">
        <v>191</v>
      </c>
      <c r="AB430" s="16">
        <f>ROUND(IF(O430=1,INDEX(新属性投放!$F$14:$F$33,卡牌属性!P430),INDEX(新属性投放!$F$41:$F$60,卡牌属性!P430))*INDEX($G$5:$G$42,L430)*SQRT(INDEX($I$5:$I$42,L430)),2)</f>
        <v>105</v>
      </c>
      <c r="AD430" s="16">
        <f t="shared" si="140"/>
        <v>235</v>
      </c>
      <c r="AE430" s="16">
        <f t="shared" si="141"/>
        <v>117</v>
      </c>
      <c r="AF430" s="16">
        <f t="shared" si="142"/>
        <v>1050</v>
      </c>
      <c r="AH430" s="16">
        <f t="shared" si="133"/>
        <v>61588</v>
      </c>
      <c r="AI430" s="16">
        <f t="shared" si="134"/>
        <v>30758</v>
      </c>
      <c r="AJ430" s="16">
        <f t="shared" si="135"/>
        <v>254964</v>
      </c>
    </row>
    <row r="431" spans="11:36" ht="16.5" x14ac:dyDescent="0.2">
      <c r="K431" s="15">
        <v>428</v>
      </c>
      <c r="L431" s="15">
        <f t="shared" si="136"/>
        <v>22</v>
      </c>
      <c r="M431" s="16">
        <f t="shared" si="137"/>
        <v>1102006</v>
      </c>
      <c r="N431" s="31" t="s">
        <v>686</v>
      </c>
      <c r="O431" s="16">
        <f t="shared" si="138"/>
        <v>2</v>
      </c>
      <c r="P431" s="16">
        <f t="shared" si="139"/>
        <v>8</v>
      </c>
      <c r="Q431" s="16" t="s">
        <v>51</v>
      </c>
      <c r="R431" s="16">
        <f>ROUND(IF(O431=1,INDEX(新属性投放!$J$14:$J$33,卡牌属性!P431),INDEX(新属性投放!$J$41:$J$60,卡牌属性!P431))*INDEX($G$5:$G$42,L431)/SQRT(INDEX($I$5:$I$42,L431)),2)</f>
        <v>1327.2</v>
      </c>
      <c r="S431" s="31" t="s">
        <v>190</v>
      </c>
      <c r="T431" s="16">
        <f>ROUND(IF(O431=1,INDEX(新属性投放!$K$14:$K$33,卡牌属性!P431),INDEX(新属性投放!$K$41:$K$60,卡牌属性!P431))*INDEX($G$5:$G$42,L431),2)</f>
        <v>635.85</v>
      </c>
      <c r="U431" s="31" t="s">
        <v>191</v>
      </c>
      <c r="V431" s="16">
        <f>ROUND(IF(O431=1,INDEX(新属性投放!$L$14:$L$33,卡牌属性!P431),INDEX(新属性投放!$L$41:$L$60,卡牌属性!P431))*INDEX($G$5:$G$42,L431)*SQRT(INDEX($I$5:$I$42,L431)),2)</f>
        <v>7030.5</v>
      </c>
      <c r="W431" s="31" t="s">
        <v>189</v>
      </c>
      <c r="X431" s="16">
        <f>ROUND(IF(O431=1,INDEX(新属性投放!$D$14:$D$33,卡牌属性!P431),INDEX(新属性投放!$D$41:$D$60,卡牌属性!P431))*INDEX($G$5:$G$42,L431)/SQRT(INDEX($I$5:$I$42,L431)),2)</f>
        <v>30</v>
      </c>
      <c r="Y431" s="31" t="s">
        <v>190</v>
      </c>
      <c r="Z431" s="16">
        <f>ROUND(IF(O431=1,INDEX(新属性投放!$E$14:$E$33,卡牌属性!P431),INDEX(新属性投放!$E$41:$E$60,卡牌属性!P431))*INDEX($G$5:$G$42,L431),2)</f>
        <v>15</v>
      </c>
      <c r="AA431" s="31" t="s">
        <v>191</v>
      </c>
      <c r="AB431" s="16">
        <f>ROUND(IF(O431=1,INDEX(新属性投放!$F$14:$F$33,卡牌属性!P431),INDEX(新属性投放!$F$41:$F$60,卡牌属性!P431))*INDEX($G$5:$G$42,L431)*SQRT(INDEX($I$5:$I$42,L431)),2)</f>
        <v>135</v>
      </c>
      <c r="AD431" s="16">
        <f t="shared" si="140"/>
        <v>300</v>
      </c>
      <c r="AE431" s="16">
        <f t="shared" si="141"/>
        <v>150</v>
      </c>
      <c r="AF431" s="16">
        <f t="shared" si="142"/>
        <v>1350</v>
      </c>
      <c r="AH431" s="16">
        <f t="shared" si="133"/>
        <v>61888</v>
      </c>
      <c r="AI431" s="16">
        <f t="shared" si="134"/>
        <v>30908</v>
      </c>
      <c r="AJ431" s="16">
        <f t="shared" si="135"/>
        <v>256314</v>
      </c>
    </row>
    <row r="432" spans="11:36" ht="16.5" x14ac:dyDescent="0.2">
      <c r="K432" s="15">
        <v>429</v>
      </c>
      <c r="L432" s="15">
        <f t="shared" si="136"/>
        <v>22</v>
      </c>
      <c r="M432" s="16">
        <f t="shared" si="137"/>
        <v>1102006</v>
      </c>
      <c r="N432" s="31" t="s">
        <v>686</v>
      </c>
      <c r="O432" s="16">
        <f t="shared" si="138"/>
        <v>2</v>
      </c>
      <c r="P432" s="16">
        <f t="shared" si="139"/>
        <v>9</v>
      </c>
      <c r="Q432" s="16" t="s">
        <v>51</v>
      </c>
      <c r="R432" s="16">
        <f>ROUND(IF(O432=1,INDEX(新属性投放!$J$14:$J$33,卡牌属性!P432),INDEX(新属性投放!$J$41:$J$60,卡牌属性!P432))*INDEX($G$5:$G$42,L432)/SQRT(INDEX($I$5:$I$42,L432)),2)</f>
        <v>1520.7</v>
      </c>
      <c r="S432" s="31" t="s">
        <v>190</v>
      </c>
      <c r="T432" s="16">
        <f>ROUND(IF(O432=1,INDEX(新属性投放!$K$14:$K$33,卡牌属性!P432),INDEX(新属性投放!$K$41:$K$60,卡牌属性!P432))*INDEX($G$5:$G$42,L432),2)</f>
        <v>731.85</v>
      </c>
      <c r="U432" s="31" t="s">
        <v>191</v>
      </c>
      <c r="V432" s="16">
        <f>ROUND(IF(O432=1,INDEX(新属性投放!$L$14:$L$33,卡牌属性!P432),INDEX(新属性投放!$L$41:$L$60,卡牌属性!P432))*INDEX($G$5:$G$42,L432)*SQRT(INDEX($I$5:$I$42,L432)),2)</f>
        <v>8097</v>
      </c>
      <c r="W432" s="31" t="s">
        <v>189</v>
      </c>
      <c r="X432" s="16">
        <f>ROUND(IF(O432=1,INDEX(新属性投放!$D$14:$D$33,卡牌属性!P432),INDEX(新属性投放!$D$41:$D$60,卡牌属性!P432))*INDEX($G$5:$G$42,L432)/SQRT(INDEX($I$5:$I$42,L432)),2)</f>
        <v>34.68</v>
      </c>
      <c r="Y432" s="31" t="s">
        <v>190</v>
      </c>
      <c r="Z432" s="16">
        <f>ROUND(IF(O432=1,INDEX(新属性投放!$E$14:$E$33,卡牌属性!P432),INDEX(新属性投放!$E$41:$E$60,卡牌属性!P432))*INDEX($G$5:$G$42,L432),2)</f>
        <v>17.34</v>
      </c>
      <c r="AA432" s="31" t="s">
        <v>191</v>
      </c>
      <c r="AB432" s="16">
        <f>ROUND(IF(O432=1,INDEX(新属性投放!$F$14:$F$33,卡牌属性!P432),INDEX(新属性投放!$F$41:$F$60,卡牌属性!P432))*INDEX($G$5:$G$42,L432)*SQRT(INDEX($I$5:$I$42,L432)),2)</f>
        <v>156</v>
      </c>
      <c r="AD432" s="16">
        <f t="shared" si="140"/>
        <v>346</v>
      </c>
      <c r="AE432" s="16">
        <f t="shared" si="141"/>
        <v>173</v>
      </c>
      <c r="AF432" s="16">
        <f t="shared" si="142"/>
        <v>1560</v>
      </c>
      <c r="AH432" s="16">
        <f t="shared" si="133"/>
        <v>62234</v>
      </c>
      <c r="AI432" s="16">
        <f t="shared" si="134"/>
        <v>31081</v>
      </c>
      <c r="AJ432" s="16">
        <f t="shared" si="135"/>
        <v>257874</v>
      </c>
    </row>
    <row r="433" spans="11:36" ht="16.5" x14ac:dyDescent="0.2">
      <c r="K433" s="15">
        <v>430</v>
      </c>
      <c r="L433" s="15">
        <f t="shared" si="136"/>
        <v>22</v>
      </c>
      <c r="M433" s="16">
        <f t="shared" si="137"/>
        <v>1102006</v>
      </c>
      <c r="N433" s="31" t="s">
        <v>686</v>
      </c>
      <c r="O433" s="16">
        <f t="shared" si="138"/>
        <v>2</v>
      </c>
      <c r="P433" s="16">
        <f t="shared" si="139"/>
        <v>10</v>
      </c>
      <c r="Q433" s="16" t="s">
        <v>51</v>
      </c>
      <c r="R433" s="16">
        <f>ROUND(IF(O433=1,INDEX(新属性投放!$J$14:$J$33,卡牌属性!P433),INDEX(新属性投放!$J$41:$J$60,卡牌属性!P433))*INDEX($G$5:$G$42,L433)/SQRT(INDEX($I$5:$I$42,L433)),2)</f>
        <v>1743.6</v>
      </c>
      <c r="S433" s="31" t="s">
        <v>190</v>
      </c>
      <c r="T433" s="16">
        <f>ROUND(IF(O433=1,INDEX(新属性投放!$K$14:$K$33,卡牌属性!P433),INDEX(新属性投放!$K$41:$K$60,卡牌属性!P433))*INDEX($G$5:$G$42,L433),2)</f>
        <v>844.05</v>
      </c>
      <c r="U433" s="31" t="s">
        <v>191</v>
      </c>
      <c r="V433" s="16">
        <f>ROUND(IF(O433=1,INDEX(新属性投放!$L$14:$L$33,卡牌属性!P433),INDEX(新属性投放!$L$41:$L$60,卡牌属性!P433))*INDEX($G$5:$G$42,L433)*SQRT(INDEX($I$5:$I$42,L433)),2)</f>
        <v>9322.5</v>
      </c>
      <c r="W433" s="31" t="s">
        <v>189</v>
      </c>
      <c r="X433" s="16">
        <f>ROUND(IF(O433=1,INDEX(新属性投放!$D$14:$D$33,卡牌属性!P433),INDEX(新属性投放!$D$41:$D$60,卡牌属性!P433))*INDEX($G$5:$G$42,L433)/SQRT(INDEX($I$5:$I$42,L433)),2)</f>
        <v>40.11</v>
      </c>
      <c r="Y433" s="31" t="s">
        <v>190</v>
      </c>
      <c r="Z433" s="16">
        <f>ROUND(IF(O433=1,INDEX(新属性投放!$E$14:$E$33,卡牌属性!P433),INDEX(新属性投放!$E$41:$E$60,卡牌属性!P433))*INDEX($G$5:$G$42,L433),2)</f>
        <v>20.059999999999999</v>
      </c>
      <c r="AA433" s="31" t="s">
        <v>191</v>
      </c>
      <c r="AB433" s="16">
        <f>ROUND(IF(O433=1,INDEX(新属性投放!$F$14:$F$33,卡牌属性!P433),INDEX(新属性投放!$F$41:$F$60,卡牌属性!P433))*INDEX($G$5:$G$42,L433)*SQRT(INDEX($I$5:$I$42,L433)),2)</f>
        <v>180</v>
      </c>
      <c r="AD433" s="16">
        <f t="shared" si="140"/>
        <v>401</v>
      </c>
      <c r="AE433" s="16">
        <f t="shared" si="141"/>
        <v>200</v>
      </c>
      <c r="AF433" s="16">
        <f t="shared" si="142"/>
        <v>1800</v>
      </c>
      <c r="AH433" s="16">
        <f t="shared" si="133"/>
        <v>62635</v>
      </c>
      <c r="AI433" s="16">
        <f t="shared" si="134"/>
        <v>31281</v>
      </c>
      <c r="AJ433" s="16">
        <f t="shared" si="135"/>
        <v>259674</v>
      </c>
    </row>
    <row r="434" spans="11:36" ht="16.5" x14ac:dyDescent="0.2">
      <c r="K434" s="15">
        <v>431</v>
      </c>
      <c r="L434" s="15">
        <f t="shared" si="136"/>
        <v>22</v>
      </c>
      <c r="M434" s="16">
        <f t="shared" si="137"/>
        <v>1102006</v>
      </c>
      <c r="N434" s="31" t="s">
        <v>686</v>
      </c>
      <c r="O434" s="16">
        <f t="shared" si="138"/>
        <v>2</v>
      </c>
      <c r="P434" s="16">
        <f t="shared" si="139"/>
        <v>11</v>
      </c>
      <c r="Q434" s="16" t="s">
        <v>51</v>
      </c>
      <c r="R434" s="16">
        <f>ROUND(IF(O434=1,INDEX(新属性投放!$J$14:$J$33,卡牌属性!P434),INDEX(新属性投放!$J$41:$J$60,卡牌属性!P434))*INDEX($G$5:$G$42,L434)/SQRT(INDEX($I$5:$I$42,L434)),2)</f>
        <v>2002.65</v>
      </c>
      <c r="S434" s="31" t="s">
        <v>190</v>
      </c>
      <c r="T434" s="16">
        <f>ROUND(IF(O434=1,INDEX(新属性投放!$K$14:$K$33,卡牌属性!P434),INDEX(新属性投放!$K$41:$K$60,卡牌属性!P434))*INDEX($G$5:$G$42,L434),2)</f>
        <v>972.83</v>
      </c>
      <c r="U434" s="31" t="s">
        <v>191</v>
      </c>
      <c r="V434" s="16">
        <f>ROUND(IF(O434=1,INDEX(新属性投放!$L$14:$L$33,卡牌属性!P434),INDEX(新属性投放!$L$41:$L$60,卡牌属性!P434))*INDEX($G$5:$G$42,L434)*SQRT(INDEX($I$5:$I$42,L434)),2)</f>
        <v>10749</v>
      </c>
      <c r="W434" s="31" t="s">
        <v>189</v>
      </c>
      <c r="X434" s="16">
        <f>ROUND(IF(O434=1,INDEX(新属性投放!$D$14:$D$33,卡牌属性!P434),INDEX(新属性投放!$D$41:$D$60,卡牌属性!P434))*INDEX($G$5:$G$42,L434)/SQRT(INDEX($I$5:$I$42,L434)),2)</f>
        <v>46.35</v>
      </c>
      <c r="Y434" s="31" t="s">
        <v>190</v>
      </c>
      <c r="Z434" s="16">
        <f>ROUND(IF(O434=1,INDEX(新属性投放!$E$14:$E$33,卡牌属性!P434),INDEX(新属性投放!$E$41:$E$60,卡牌属性!P434))*INDEX($G$5:$G$42,L434),2)</f>
        <v>23.18</v>
      </c>
      <c r="AA434" s="31" t="s">
        <v>191</v>
      </c>
      <c r="AB434" s="16">
        <f>ROUND(IF(O434=1,INDEX(新属性投放!$F$14:$F$33,卡牌属性!P434),INDEX(新属性投放!$F$41:$F$60,卡牌属性!P434))*INDEX($G$5:$G$42,L434)*SQRT(INDEX($I$5:$I$42,L434)),2)</f>
        <v>208.5</v>
      </c>
      <c r="AD434" s="16">
        <f t="shared" si="140"/>
        <v>463</v>
      </c>
      <c r="AE434" s="16">
        <f t="shared" si="141"/>
        <v>231</v>
      </c>
      <c r="AF434" s="16">
        <f t="shared" si="142"/>
        <v>2085</v>
      </c>
      <c r="AH434" s="16">
        <f t="shared" si="133"/>
        <v>63098</v>
      </c>
      <c r="AI434" s="16">
        <f t="shared" si="134"/>
        <v>31512</v>
      </c>
      <c r="AJ434" s="16">
        <f t="shared" si="135"/>
        <v>261759</v>
      </c>
    </row>
    <row r="435" spans="11:36" ht="16.5" x14ac:dyDescent="0.2">
      <c r="K435" s="15">
        <v>432</v>
      </c>
      <c r="L435" s="15">
        <f t="shared" si="136"/>
        <v>22</v>
      </c>
      <c r="M435" s="16">
        <f t="shared" si="137"/>
        <v>1102006</v>
      </c>
      <c r="N435" s="31" t="s">
        <v>686</v>
      </c>
      <c r="O435" s="16">
        <f t="shared" si="138"/>
        <v>2</v>
      </c>
      <c r="P435" s="16">
        <f t="shared" si="139"/>
        <v>12</v>
      </c>
      <c r="Q435" s="16" t="s">
        <v>51</v>
      </c>
      <c r="R435" s="16">
        <f>ROUND(IF(O435=1,INDEX(新属性投放!$J$14:$J$33,卡牌属性!P435),INDEX(新属性投放!$J$41:$J$60,卡牌属性!P435))*INDEX($G$5:$G$42,L435)/SQRT(INDEX($I$5:$I$42,L435)),2)</f>
        <v>2301.9</v>
      </c>
      <c r="S435" s="31" t="s">
        <v>190</v>
      </c>
      <c r="T435" s="16">
        <f>ROUND(IF(O435=1,INDEX(新属性投放!$K$14:$K$33,卡牌属性!P435),INDEX(新属性投放!$K$41:$K$60,卡牌属性!P435))*INDEX($G$5:$G$42,L435),2)</f>
        <v>1121.7</v>
      </c>
      <c r="U435" s="31" t="s">
        <v>191</v>
      </c>
      <c r="V435" s="16">
        <f>ROUND(IF(O435=1,INDEX(新属性投放!$L$14:$L$33,卡牌属性!P435),INDEX(新属性投放!$L$41:$L$60,卡牌属性!P435))*INDEX($G$5:$G$42,L435)*SQRT(INDEX($I$5:$I$42,L435)),2)</f>
        <v>12399</v>
      </c>
      <c r="W435" s="31" t="s">
        <v>189</v>
      </c>
      <c r="X435" s="16">
        <f>ROUND(IF(O435=1,INDEX(新属性投放!$D$14:$D$33,卡牌属性!P435),INDEX(新属性投放!$D$41:$D$60,卡牌属性!P435))*INDEX($G$5:$G$42,L435)/SQRT(INDEX($I$5:$I$42,L435)),2)</f>
        <v>53.61</v>
      </c>
      <c r="Y435" s="31" t="s">
        <v>190</v>
      </c>
      <c r="Z435" s="16">
        <f>ROUND(IF(O435=1,INDEX(新属性投放!$E$14:$E$33,卡牌属性!P435),INDEX(新属性投放!$E$41:$E$60,卡牌属性!P435))*INDEX($G$5:$G$42,L435),2)</f>
        <v>26.81</v>
      </c>
      <c r="AA435" s="31" t="s">
        <v>191</v>
      </c>
      <c r="AB435" s="16">
        <f>ROUND(IF(O435=1,INDEX(新属性投放!$F$14:$F$33,卡牌属性!P435),INDEX(新属性投放!$F$41:$F$60,卡牌属性!P435))*INDEX($G$5:$G$42,L435)*SQRT(INDEX($I$5:$I$42,L435)),2)</f>
        <v>240</v>
      </c>
      <c r="AD435" s="16">
        <f t="shared" si="140"/>
        <v>536</v>
      </c>
      <c r="AE435" s="16">
        <f t="shared" si="141"/>
        <v>268</v>
      </c>
      <c r="AF435" s="16">
        <f t="shared" si="142"/>
        <v>2400</v>
      </c>
      <c r="AH435" s="16">
        <f t="shared" si="133"/>
        <v>63634</v>
      </c>
      <c r="AI435" s="16">
        <f t="shared" si="134"/>
        <v>31780</v>
      </c>
      <c r="AJ435" s="16">
        <f t="shared" si="135"/>
        <v>264159</v>
      </c>
    </row>
    <row r="436" spans="11:36" ht="16.5" x14ac:dyDescent="0.2">
      <c r="K436" s="15">
        <v>433</v>
      </c>
      <c r="L436" s="15">
        <f t="shared" si="136"/>
        <v>22</v>
      </c>
      <c r="M436" s="16">
        <f t="shared" si="137"/>
        <v>1102006</v>
      </c>
      <c r="N436" s="31" t="s">
        <v>686</v>
      </c>
      <c r="O436" s="16">
        <f t="shared" si="138"/>
        <v>2</v>
      </c>
      <c r="P436" s="16">
        <f t="shared" si="139"/>
        <v>13</v>
      </c>
      <c r="Q436" s="16" t="s">
        <v>51</v>
      </c>
      <c r="R436" s="16">
        <f>ROUND(IF(O436=1,INDEX(新属性投放!$J$14:$J$33,卡牌属性!P436),INDEX(新属性投放!$J$41:$J$60,卡牌属性!P436))*INDEX($G$5:$G$42,L436)/SQRT(INDEX($I$5:$I$42,L436)),2)</f>
        <v>2647.95</v>
      </c>
      <c r="S436" s="31" t="s">
        <v>190</v>
      </c>
      <c r="T436" s="16">
        <f>ROUND(IF(O436=1,INDEX(新属性投放!$K$14:$K$33,卡牌属性!P436),INDEX(新属性投放!$K$41:$K$60,卡牌属性!P436))*INDEX($G$5:$G$42,L436),2)</f>
        <v>1294.73</v>
      </c>
      <c r="U436" s="31" t="s">
        <v>191</v>
      </c>
      <c r="V436" s="16">
        <f>ROUND(IF(O436=1,INDEX(新属性投放!$L$14:$L$33,卡牌属性!P436),INDEX(新属性投放!$L$41:$L$60,卡牌属性!P436))*INDEX($G$5:$G$42,L436)*SQRT(INDEX($I$5:$I$42,L436)),2)</f>
        <v>14301</v>
      </c>
      <c r="W436" s="31" t="s">
        <v>189</v>
      </c>
      <c r="X436" s="16">
        <f>ROUND(IF(O436=1,INDEX(新属性投放!$D$14:$D$33,卡牌属性!P436),INDEX(新属性投放!$D$41:$D$60,卡牌属性!P436))*INDEX($G$5:$G$42,L436)/SQRT(INDEX($I$5:$I$42,L436)),2)</f>
        <v>62</v>
      </c>
      <c r="Y436" s="31" t="s">
        <v>190</v>
      </c>
      <c r="Z436" s="16">
        <f>ROUND(IF(O436=1,INDEX(新属性投放!$E$14:$E$33,卡牌属性!P436),INDEX(新属性投放!$E$41:$E$60,卡牌属性!P436))*INDEX($G$5:$G$42,L436),2)</f>
        <v>31</v>
      </c>
      <c r="AA436" s="31" t="s">
        <v>191</v>
      </c>
      <c r="AB436" s="16">
        <f>ROUND(IF(O436=1,INDEX(新属性投放!$F$14:$F$33,卡牌属性!P436),INDEX(新属性投放!$F$41:$F$60,卡牌属性!P436))*INDEX($G$5:$G$42,L436)*SQRT(INDEX($I$5:$I$42,L436)),2)</f>
        <v>277.5</v>
      </c>
      <c r="AD436" s="16">
        <f t="shared" si="140"/>
        <v>620</v>
      </c>
      <c r="AE436" s="16">
        <f t="shared" si="141"/>
        <v>310</v>
      </c>
      <c r="AF436" s="16">
        <f t="shared" si="142"/>
        <v>2775</v>
      </c>
      <c r="AH436" s="16">
        <f t="shared" si="133"/>
        <v>64254</v>
      </c>
      <c r="AI436" s="16">
        <f t="shared" si="134"/>
        <v>32090</v>
      </c>
      <c r="AJ436" s="16">
        <f t="shared" si="135"/>
        <v>266934</v>
      </c>
    </row>
    <row r="437" spans="11:36" ht="16.5" x14ac:dyDescent="0.2">
      <c r="K437" s="15">
        <v>434</v>
      </c>
      <c r="L437" s="15">
        <f t="shared" si="136"/>
        <v>22</v>
      </c>
      <c r="M437" s="16">
        <f t="shared" si="137"/>
        <v>1102006</v>
      </c>
      <c r="N437" s="31" t="s">
        <v>686</v>
      </c>
      <c r="O437" s="16">
        <f t="shared" si="138"/>
        <v>2</v>
      </c>
      <c r="P437" s="16">
        <f t="shared" si="139"/>
        <v>14</v>
      </c>
      <c r="Q437" s="16" t="s">
        <v>51</v>
      </c>
      <c r="R437" s="16">
        <f>ROUND(IF(O437=1,INDEX(新属性投放!$J$14:$J$33,卡牌属性!P437),INDEX(新属性投放!$J$41:$J$60,卡牌属性!P437))*INDEX($G$5:$G$42,L437)/SQRT(INDEX($I$5:$I$42,L437)),2)</f>
        <v>3047.93</v>
      </c>
      <c r="S437" s="31" t="s">
        <v>190</v>
      </c>
      <c r="T437" s="16">
        <f>ROUND(IF(O437=1,INDEX(新属性投放!$K$14:$K$33,卡牌属性!P437),INDEX(新属性投放!$K$41:$K$60,卡牌属性!P437))*INDEX($G$5:$G$42,L437),2)</f>
        <v>1494.71</v>
      </c>
      <c r="U437" s="31" t="s">
        <v>191</v>
      </c>
      <c r="V437" s="16">
        <f>ROUND(IF(O437=1,INDEX(新属性投放!$L$14:$L$33,卡牌属性!P437),INDEX(新属性投放!$L$41:$L$60,卡牌属性!P437))*INDEX($G$5:$G$42,L437)*SQRT(INDEX($I$5:$I$42,L437)),2)</f>
        <v>16498.5</v>
      </c>
      <c r="W437" s="31" t="s">
        <v>189</v>
      </c>
      <c r="X437" s="16">
        <f>ROUND(IF(O437=1,INDEX(新属性投放!$D$14:$D$33,卡牌属性!P437),INDEX(新属性投放!$D$41:$D$60,卡牌属性!P437))*INDEX($G$5:$G$42,L437)/SQRT(INDEX($I$5:$I$42,L437)),2)</f>
        <v>71.7</v>
      </c>
      <c r="Y437" s="31" t="s">
        <v>190</v>
      </c>
      <c r="Z437" s="16">
        <f>ROUND(IF(O437=1,INDEX(新属性投放!$E$14:$E$33,卡牌属性!P437),INDEX(新属性投放!$E$41:$E$60,卡牌属性!P437))*INDEX($G$5:$G$42,L437),2)</f>
        <v>35.85</v>
      </c>
      <c r="AA437" s="31" t="s">
        <v>191</v>
      </c>
      <c r="AB437" s="16">
        <f>ROUND(IF(O437=1,INDEX(新属性投放!$F$14:$F$33,卡牌属性!P437),INDEX(新属性投放!$F$41:$F$60,卡牌属性!P437))*INDEX($G$5:$G$42,L437)*SQRT(INDEX($I$5:$I$42,L437)),2)</f>
        <v>322.5</v>
      </c>
      <c r="AD437" s="16">
        <f t="shared" si="140"/>
        <v>717</v>
      </c>
      <c r="AE437" s="16">
        <f t="shared" si="141"/>
        <v>358</v>
      </c>
      <c r="AF437" s="16">
        <f t="shared" si="142"/>
        <v>3225</v>
      </c>
      <c r="AH437" s="16">
        <f t="shared" si="133"/>
        <v>64971</v>
      </c>
      <c r="AI437" s="16">
        <f t="shared" si="134"/>
        <v>32448</v>
      </c>
      <c r="AJ437" s="16">
        <f t="shared" si="135"/>
        <v>270159</v>
      </c>
    </row>
    <row r="438" spans="11:36" ht="16.5" x14ac:dyDescent="0.2">
      <c r="K438" s="15">
        <v>435</v>
      </c>
      <c r="L438" s="15">
        <f t="shared" si="136"/>
        <v>22</v>
      </c>
      <c r="M438" s="16">
        <f t="shared" si="137"/>
        <v>1102006</v>
      </c>
      <c r="N438" s="31" t="s">
        <v>686</v>
      </c>
      <c r="O438" s="16">
        <f t="shared" si="138"/>
        <v>2</v>
      </c>
      <c r="P438" s="16">
        <f t="shared" si="139"/>
        <v>15</v>
      </c>
      <c r="Q438" s="16" t="s">
        <v>51</v>
      </c>
      <c r="R438" s="16">
        <f>ROUND(IF(O438=1,INDEX(新属性投放!$J$14:$J$33,卡牌属性!P438),INDEX(新属性投放!$J$41:$J$60,卡牌属性!P438))*INDEX($G$5:$G$42,L438)/SQRT(INDEX($I$5:$I$42,L438)),2)</f>
        <v>3509.93</v>
      </c>
      <c r="S438" s="31" t="s">
        <v>190</v>
      </c>
      <c r="T438" s="16">
        <f>ROUND(IF(O438=1,INDEX(新属性投放!$K$14:$K$33,卡牌属性!P438),INDEX(新属性投放!$K$41:$K$60,卡牌属性!P438))*INDEX($G$5:$G$42,L438),2)</f>
        <v>1726.46</v>
      </c>
      <c r="U438" s="31" t="s">
        <v>191</v>
      </c>
      <c r="V438" s="16">
        <f>ROUND(IF(O438=1,INDEX(新属性投放!$L$14:$L$33,卡牌属性!P438),INDEX(新属性投放!$L$41:$L$60,卡牌属性!P438))*INDEX($G$5:$G$42,L438)*SQRT(INDEX($I$5:$I$42,L438)),2)</f>
        <v>19042.5</v>
      </c>
      <c r="W438" s="31" t="s">
        <v>189</v>
      </c>
      <c r="X438" s="16">
        <f>ROUND(IF(O438=1,INDEX(新属性投放!$D$14:$D$33,卡牌属性!P438),INDEX(新属性投放!$D$41:$D$60,卡牌属性!P438))*INDEX($G$5:$G$42,L438)/SQRT(INDEX($I$5:$I$42,L438)),2)</f>
        <v>82.91</v>
      </c>
      <c r="Y438" s="31" t="s">
        <v>190</v>
      </c>
      <c r="Z438" s="16">
        <f>ROUND(IF(O438=1,INDEX(新属性投放!$E$14:$E$33,卡牌属性!P438),INDEX(新属性投放!$E$41:$E$60,卡牌属性!P438))*INDEX($G$5:$G$42,L438),2)</f>
        <v>41.45</v>
      </c>
      <c r="AA438" s="31" t="s">
        <v>191</v>
      </c>
      <c r="AB438" s="16">
        <f>ROUND(IF(O438=1,INDEX(新属性投放!$F$14:$F$33,卡牌属性!P438),INDEX(新属性投放!$F$41:$F$60,卡牌属性!P438))*INDEX($G$5:$G$42,L438)*SQRT(INDEX($I$5:$I$42,L438)),2)</f>
        <v>372</v>
      </c>
      <c r="AD438" s="16">
        <f t="shared" si="140"/>
        <v>829</v>
      </c>
      <c r="AE438" s="16">
        <f t="shared" si="141"/>
        <v>414</v>
      </c>
      <c r="AF438" s="16">
        <f t="shared" si="142"/>
        <v>3720</v>
      </c>
      <c r="AH438" s="16">
        <f t="shared" si="133"/>
        <v>65800</v>
      </c>
      <c r="AI438" s="16">
        <f t="shared" si="134"/>
        <v>32862</v>
      </c>
      <c r="AJ438" s="16">
        <f t="shared" si="135"/>
        <v>273879</v>
      </c>
    </row>
    <row r="439" spans="11:36" ht="16.5" x14ac:dyDescent="0.2">
      <c r="K439" s="15">
        <v>436</v>
      </c>
      <c r="L439" s="15">
        <f t="shared" si="136"/>
        <v>22</v>
      </c>
      <c r="M439" s="16">
        <f t="shared" si="137"/>
        <v>1102006</v>
      </c>
      <c r="N439" s="31" t="s">
        <v>686</v>
      </c>
      <c r="O439" s="16">
        <f t="shared" si="138"/>
        <v>2</v>
      </c>
      <c r="P439" s="16">
        <f t="shared" si="139"/>
        <v>16</v>
      </c>
      <c r="Q439" s="16" t="s">
        <v>51</v>
      </c>
      <c r="R439" s="16">
        <f>ROUND(IF(O439=1,INDEX(新属性投放!$J$14:$J$33,卡牌属性!P439),INDEX(新属性投放!$J$41:$J$60,卡牌属性!P439))*INDEX($G$5:$G$42,L439)/SQRT(INDEX($I$5:$I$42,L439)),2)</f>
        <v>4044.45</v>
      </c>
      <c r="S439" s="31" t="s">
        <v>190</v>
      </c>
      <c r="T439" s="16">
        <f>ROUND(IF(O439=1,INDEX(新属性投放!$K$14:$K$33,卡牌属性!P439),INDEX(新属性投放!$K$41:$K$60,卡牌属性!P439))*INDEX($G$5:$G$42,L439),2)</f>
        <v>1993.73</v>
      </c>
      <c r="U439" s="31" t="s">
        <v>191</v>
      </c>
      <c r="V439" s="16">
        <f>ROUND(IF(O439=1,INDEX(新属性投放!$L$14:$L$33,卡牌属性!P439),INDEX(新属性投放!$L$41:$L$60,卡牌属性!P439))*INDEX($G$5:$G$42,L439)*SQRT(INDEX($I$5:$I$42,L439)),2)</f>
        <v>21982.5</v>
      </c>
      <c r="W439" s="31" t="s">
        <v>189</v>
      </c>
      <c r="X439" s="16">
        <f>ROUND(IF(O439=1,INDEX(新属性投放!$D$14:$D$33,卡牌属性!P439),INDEX(新属性投放!$D$41:$D$60,卡牌属性!P439))*INDEX($G$5:$G$42,L439)/SQRT(INDEX($I$5:$I$42,L439)),2)</f>
        <v>95.87</v>
      </c>
      <c r="Y439" s="31" t="s">
        <v>190</v>
      </c>
      <c r="Z439" s="16">
        <f>ROUND(IF(O439=1,INDEX(新属性投放!$E$14:$E$33,卡牌属性!P439),INDEX(新属性投放!$E$41:$E$60,卡牌属性!P439))*INDEX($G$5:$G$42,L439),2)</f>
        <v>47.93</v>
      </c>
      <c r="AA439" s="31" t="s">
        <v>191</v>
      </c>
      <c r="AB439" s="16">
        <f>ROUND(IF(O439=1,INDEX(新属性投放!$F$14:$F$33,卡牌属性!P439),INDEX(新属性投放!$F$41:$F$60,卡牌属性!P439))*INDEX($G$5:$G$42,L439)*SQRT(INDEX($I$5:$I$42,L439)),2)</f>
        <v>430.5</v>
      </c>
      <c r="AD439" s="16">
        <f t="shared" si="140"/>
        <v>958</v>
      </c>
      <c r="AE439" s="16">
        <f t="shared" si="141"/>
        <v>479</v>
      </c>
      <c r="AF439" s="16">
        <f t="shared" si="142"/>
        <v>4305</v>
      </c>
      <c r="AH439" s="16">
        <f t="shared" si="133"/>
        <v>66758</v>
      </c>
      <c r="AI439" s="16">
        <f t="shared" si="134"/>
        <v>33341</v>
      </c>
      <c r="AJ439" s="16">
        <f t="shared" si="135"/>
        <v>278184</v>
      </c>
    </row>
    <row r="440" spans="11:36" ht="16.5" x14ac:dyDescent="0.2">
      <c r="K440" s="15">
        <v>437</v>
      </c>
      <c r="L440" s="15">
        <f t="shared" si="136"/>
        <v>22</v>
      </c>
      <c r="M440" s="16">
        <f t="shared" si="137"/>
        <v>1102006</v>
      </c>
      <c r="N440" s="31" t="s">
        <v>686</v>
      </c>
      <c r="O440" s="16">
        <f t="shared" si="138"/>
        <v>2</v>
      </c>
      <c r="P440" s="16">
        <f t="shared" si="139"/>
        <v>17</v>
      </c>
      <c r="Q440" s="16" t="s">
        <v>51</v>
      </c>
      <c r="R440" s="16">
        <f>ROUND(IF(O440=1,INDEX(新属性投放!$J$14:$J$33,卡牌属性!P440),INDEX(新属性投放!$J$41:$J$60,卡牌属性!P440))*INDEX($G$5:$G$42,L440)/SQRT(INDEX($I$5:$I$42,L440)),2)</f>
        <v>4661.78</v>
      </c>
      <c r="S440" s="31" t="s">
        <v>190</v>
      </c>
      <c r="T440" s="16">
        <f>ROUND(IF(O440=1,INDEX(新属性投放!$K$14:$K$33,卡牌属性!P440),INDEX(新属性投放!$K$41:$K$60,卡牌属性!P440))*INDEX($G$5:$G$42,L440),2)</f>
        <v>2302.39</v>
      </c>
      <c r="U440" s="31" t="s">
        <v>191</v>
      </c>
      <c r="V440" s="16">
        <f>ROUND(IF(O440=1,INDEX(新属性投放!$L$14:$L$33,卡牌属性!P440),INDEX(新属性投放!$L$41:$L$60,卡牌属性!P440))*INDEX($G$5:$G$42,L440)*SQRT(INDEX($I$5:$I$42,L440)),2)</f>
        <v>25377</v>
      </c>
      <c r="W440" s="31" t="s">
        <v>189</v>
      </c>
      <c r="X440" s="16">
        <f>ROUND(IF(O440=1,INDEX(新属性投放!$D$14:$D$33,卡牌属性!P440),INDEX(新属性投放!$D$41:$D$60,卡牌属性!P440))*INDEX($G$5:$G$42,L440)/SQRT(INDEX($I$5:$I$42,L440)),2)</f>
        <v>110.85</v>
      </c>
      <c r="Y440" s="31" t="s">
        <v>190</v>
      </c>
      <c r="Z440" s="16">
        <f>ROUND(IF(O440=1,INDEX(新属性投放!$E$14:$E$33,卡牌属性!P440),INDEX(新属性投放!$E$41:$E$60,卡牌属性!P440))*INDEX($G$5:$G$42,L440),2)</f>
        <v>55.43</v>
      </c>
      <c r="AA440" s="31" t="s">
        <v>191</v>
      </c>
      <c r="AB440" s="16">
        <f>ROUND(IF(O440=1,INDEX(新属性投放!$F$14:$F$33,卡牌属性!P440),INDEX(新属性投放!$F$41:$F$60,卡牌属性!P440))*INDEX($G$5:$G$42,L440)*SQRT(INDEX($I$5:$I$42,L440)),2)</f>
        <v>498</v>
      </c>
      <c r="AD440" s="16">
        <f t="shared" si="140"/>
        <v>1108</v>
      </c>
      <c r="AE440" s="16">
        <f t="shared" si="141"/>
        <v>554</v>
      </c>
      <c r="AF440" s="16">
        <f t="shared" si="142"/>
        <v>4980</v>
      </c>
      <c r="AH440" s="16">
        <f t="shared" si="133"/>
        <v>67866</v>
      </c>
      <c r="AI440" s="16">
        <f t="shared" si="134"/>
        <v>33895</v>
      </c>
      <c r="AJ440" s="16">
        <f t="shared" si="135"/>
        <v>283164</v>
      </c>
    </row>
    <row r="441" spans="11:36" ht="16.5" x14ac:dyDescent="0.2">
      <c r="K441" s="15">
        <v>438</v>
      </c>
      <c r="L441" s="15">
        <f t="shared" si="136"/>
        <v>22</v>
      </c>
      <c r="M441" s="16">
        <f t="shared" si="137"/>
        <v>1102006</v>
      </c>
      <c r="N441" s="31" t="s">
        <v>686</v>
      </c>
      <c r="O441" s="16">
        <f t="shared" si="138"/>
        <v>2</v>
      </c>
      <c r="P441" s="16">
        <f t="shared" si="139"/>
        <v>18</v>
      </c>
      <c r="Q441" s="16" t="s">
        <v>51</v>
      </c>
      <c r="R441" s="16">
        <f>ROUND(IF(O441=1,INDEX(新属性投放!$J$14:$J$33,卡牌属性!P441),INDEX(新属性投放!$J$41:$J$60,卡牌属性!P441))*INDEX($G$5:$G$42,L441)/SQRT(INDEX($I$5:$I$42,L441)),2)</f>
        <v>5376.53</v>
      </c>
      <c r="S441" s="31" t="s">
        <v>190</v>
      </c>
      <c r="T441" s="16">
        <f>ROUND(IF(O441=1,INDEX(新属性投放!$K$14:$K$33,卡牌属性!P441),INDEX(新属性投放!$K$41:$K$60,卡牌属性!P441))*INDEX($G$5:$G$42,L441),2)</f>
        <v>2659.01</v>
      </c>
      <c r="U441" s="31" t="s">
        <v>191</v>
      </c>
      <c r="V441" s="16">
        <f>ROUND(IF(O441=1,INDEX(新属性投放!$L$14:$L$33,卡牌属性!P441),INDEX(新属性投放!$L$41:$L$60,卡牌属性!P441))*INDEX($G$5:$G$42,L441)*SQRT(INDEX($I$5:$I$42,L441)),2)</f>
        <v>29311.5</v>
      </c>
      <c r="W441" s="31" t="s">
        <v>189</v>
      </c>
      <c r="X441" s="16">
        <f>ROUND(IF(O441=1,INDEX(新属性投放!$D$14:$D$33,卡牌属性!P441),INDEX(新属性投放!$D$41:$D$60,卡牌属性!P441))*INDEX($G$5:$G$42,L441)/SQRT(INDEX($I$5:$I$42,L441)),2)</f>
        <v>128.15</v>
      </c>
      <c r="Y441" s="31" t="s">
        <v>190</v>
      </c>
      <c r="Z441" s="16">
        <f>ROUND(IF(O441=1,INDEX(新属性投放!$E$14:$E$33,卡牌属性!P441),INDEX(新属性投放!$E$41:$E$60,卡牌属性!P441))*INDEX($G$5:$G$42,L441),2)</f>
        <v>64.069999999999993</v>
      </c>
      <c r="AA441" s="31" t="s">
        <v>191</v>
      </c>
      <c r="AB441" s="16">
        <f>ROUND(IF(O441=1,INDEX(新属性投放!$F$14:$F$33,卡牌属性!P441),INDEX(新属性投放!$F$41:$F$60,卡牌属性!P441))*INDEX($G$5:$G$42,L441)*SQRT(INDEX($I$5:$I$42,L441)),2)</f>
        <v>576</v>
      </c>
      <c r="AD441" s="16">
        <f t="shared" si="140"/>
        <v>1281</v>
      </c>
      <c r="AE441" s="16">
        <f t="shared" si="141"/>
        <v>640</v>
      </c>
      <c r="AF441" s="16">
        <f t="shared" si="142"/>
        <v>5760</v>
      </c>
      <c r="AH441" s="16">
        <f t="shared" si="133"/>
        <v>69147</v>
      </c>
      <c r="AI441" s="16">
        <f t="shared" si="134"/>
        <v>34535</v>
      </c>
      <c r="AJ441" s="16">
        <f t="shared" si="135"/>
        <v>288924</v>
      </c>
    </row>
    <row r="442" spans="11:36" ht="16.5" x14ac:dyDescent="0.2">
      <c r="K442" s="15">
        <v>439</v>
      </c>
      <c r="L442" s="15">
        <f t="shared" si="136"/>
        <v>22</v>
      </c>
      <c r="M442" s="16">
        <f t="shared" si="137"/>
        <v>1102006</v>
      </c>
      <c r="N442" s="31" t="s">
        <v>686</v>
      </c>
      <c r="O442" s="16">
        <f t="shared" si="138"/>
        <v>2</v>
      </c>
      <c r="P442" s="16">
        <f t="shared" si="139"/>
        <v>19</v>
      </c>
      <c r="Q442" s="16" t="s">
        <v>51</v>
      </c>
      <c r="R442" s="16">
        <f>ROUND(IF(O442=1,INDEX(新属性投放!$J$14:$J$33,卡牌属性!P442),INDEX(新属性投放!$J$41:$J$60,卡牌属性!P442))*INDEX($G$5:$G$42,L442)/SQRT(INDEX($I$5:$I$42,L442)),2)</f>
        <v>6201.75</v>
      </c>
      <c r="S442" s="31" t="s">
        <v>190</v>
      </c>
      <c r="T442" s="16">
        <f>ROUND(IF(O442=1,INDEX(新属性投放!$K$14:$K$33,卡牌属性!P442),INDEX(新属性投放!$K$41:$K$60,卡牌属性!P442))*INDEX($G$5:$G$42,L442),2)</f>
        <v>3072.38</v>
      </c>
      <c r="U442" s="31" t="s">
        <v>191</v>
      </c>
      <c r="V442" s="16">
        <f>ROUND(IF(O442=1,INDEX(新属性投放!$L$14:$L$33,卡牌属性!P442),INDEX(新属性投放!$L$41:$L$60,卡牌属性!P442))*INDEX($G$5:$G$42,L442)*SQRT(INDEX($I$5:$I$42,L442)),2)</f>
        <v>33852</v>
      </c>
      <c r="W442" s="31" t="s">
        <v>189</v>
      </c>
      <c r="X442" s="16">
        <f>ROUND(IF(O442=1,INDEX(新属性投放!$D$14:$D$33,卡牌属性!P442),INDEX(新属性投放!$D$41:$D$60,卡牌属性!P442))*INDEX($G$5:$G$42,L442)/SQRT(INDEX($I$5:$I$42,L442)),2)</f>
        <v>148.19</v>
      </c>
      <c r="Y442" s="31" t="s">
        <v>190</v>
      </c>
      <c r="Z442" s="16">
        <f>ROUND(IF(O442=1,INDEX(新属性投放!$E$14:$E$33,卡牌属性!P442),INDEX(新属性投放!$E$41:$E$60,卡牌属性!P442))*INDEX($G$5:$G$42,L442),2)</f>
        <v>74.09</v>
      </c>
      <c r="AA442" s="31" t="s">
        <v>191</v>
      </c>
      <c r="AB442" s="16">
        <f>ROUND(IF(O442=1,INDEX(新属性投放!$F$14:$F$33,卡牌属性!P442),INDEX(新属性投放!$F$41:$F$60,卡牌属性!P442))*INDEX($G$5:$G$42,L442)*SQRT(INDEX($I$5:$I$42,L442)),2)</f>
        <v>666</v>
      </c>
      <c r="AD442" s="16">
        <f t="shared" si="140"/>
        <v>1481</v>
      </c>
      <c r="AE442" s="16">
        <f t="shared" si="141"/>
        <v>740</v>
      </c>
      <c r="AF442" s="16">
        <f t="shared" si="142"/>
        <v>6660</v>
      </c>
      <c r="AH442" s="16">
        <f t="shared" si="133"/>
        <v>70628</v>
      </c>
      <c r="AI442" s="16">
        <f t="shared" si="134"/>
        <v>35275</v>
      </c>
      <c r="AJ442" s="16">
        <f t="shared" si="135"/>
        <v>295584</v>
      </c>
    </row>
    <row r="443" spans="11:36" ht="16.5" x14ac:dyDescent="0.2">
      <c r="K443" s="15">
        <v>440</v>
      </c>
      <c r="L443" s="15">
        <f t="shared" si="136"/>
        <v>22</v>
      </c>
      <c r="M443" s="16">
        <f t="shared" si="137"/>
        <v>1102006</v>
      </c>
      <c r="N443" s="31" t="s">
        <v>686</v>
      </c>
      <c r="O443" s="16">
        <f t="shared" si="138"/>
        <v>2</v>
      </c>
      <c r="P443" s="16">
        <f t="shared" si="139"/>
        <v>20</v>
      </c>
      <c r="Q443" s="16" t="s">
        <v>51</v>
      </c>
      <c r="R443" s="16">
        <f>ROUND(IF(O443=1,INDEX(新属性投放!$J$14:$J$33,卡牌属性!P443),INDEX(新属性投放!$J$41:$J$60,卡牌属性!P443))*INDEX($G$5:$G$42,L443)/SQRT(INDEX($I$5:$I$42,L443)),2)</f>
        <v>7157.18</v>
      </c>
      <c r="S443" s="31" t="s">
        <v>190</v>
      </c>
      <c r="T443" s="16">
        <f>ROUND(IF(O443=1,INDEX(新属性投放!$K$14:$K$33,卡牌属性!P443),INDEX(新属性投放!$K$41:$K$60,卡牌属性!P443))*INDEX($G$5:$G$42,L443),2)</f>
        <v>3549.34</v>
      </c>
      <c r="U443" s="31" t="s">
        <v>191</v>
      </c>
      <c r="V443" s="16">
        <f>ROUND(IF(O443=1,INDEX(新属性投放!$L$14:$L$33,卡牌属性!P443),INDEX(新属性投放!$L$41:$L$60,卡牌属性!P443))*INDEX($G$5:$G$42,L443)*SQRT(INDEX($I$5:$I$42,L443)),2)</f>
        <v>39112.5</v>
      </c>
      <c r="W443" s="31" t="s">
        <v>189</v>
      </c>
      <c r="X443" s="16">
        <f>ROUND(IF(O443=1,INDEX(新属性投放!$D$14:$D$33,卡牌属性!P443),INDEX(新属性投放!$D$41:$D$60,卡牌属性!P443))*INDEX($G$5:$G$42,L443)/SQRT(INDEX($I$5:$I$42,L443)),2)</f>
        <v>171.32</v>
      </c>
      <c r="Y443" s="31" t="s">
        <v>190</v>
      </c>
      <c r="Z443" s="16">
        <f>ROUND(IF(O443=1,INDEX(新属性投放!$E$14:$E$33,卡牌属性!P443),INDEX(新属性投放!$E$41:$E$60,卡牌属性!P443))*INDEX($G$5:$G$42,L443),2)</f>
        <v>85.66</v>
      </c>
      <c r="AA443" s="31" t="s">
        <v>191</v>
      </c>
      <c r="AB443" s="16">
        <f>ROUND(IF(O443=1,INDEX(新属性投放!$F$14:$F$33,卡牌属性!P443),INDEX(新属性投放!$F$41:$F$60,卡牌属性!P443))*INDEX($G$5:$G$42,L443)*SQRT(INDEX($I$5:$I$42,L443)),2)</f>
        <v>769.5</v>
      </c>
      <c r="AD443" s="16">
        <f t="shared" si="140"/>
        <v>1713</v>
      </c>
      <c r="AE443" s="16">
        <f t="shared" si="141"/>
        <v>856</v>
      </c>
      <c r="AF443" s="16">
        <f t="shared" si="142"/>
        <v>7695</v>
      </c>
      <c r="AH443" s="16">
        <f t="shared" si="133"/>
        <v>72341</v>
      </c>
      <c r="AI443" s="16">
        <f t="shared" si="134"/>
        <v>36131</v>
      </c>
      <c r="AJ443" s="16">
        <f t="shared" si="135"/>
        <v>303279</v>
      </c>
    </row>
    <row r="444" spans="11:36" ht="16.5" x14ac:dyDescent="0.2">
      <c r="K444" s="15">
        <v>441</v>
      </c>
      <c r="L444" s="15">
        <f t="shared" si="136"/>
        <v>23</v>
      </c>
      <c r="M444" s="16">
        <f t="shared" si="137"/>
        <v>1102007</v>
      </c>
      <c r="N444" s="31" t="s">
        <v>686</v>
      </c>
      <c r="O444" s="16">
        <f t="shared" si="138"/>
        <v>2</v>
      </c>
      <c r="P444" s="16">
        <f t="shared" si="139"/>
        <v>1</v>
      </c>
      <c r="Q444" s="16" t="s">
        <v>51</v>
      </c>
      <c r="R444" s="16">
        <f>ROUND(IF(O444=1,INDEX(新属性投放!$J$14:$J$33,卡牌属性!P444),INDEX(新属性投放!$J$41:$J$60,卡牌属性!P444))*INDEX($G$5:$G$42,L444)/SQRT(INDEX($I$5:$I$42,L444)),2)</f>
        <v>91</v>
      </c>
      <c r="S444" s="31" t="s">
        <v>190</v>
      </c>
      <c r="T444" s="16">
        <f>ROUND(IF(O444=1,INDEX(新属性投放!$K$14:$K$33,卡牌属性!P444),INDEX(新属性投放!$K$41:$K$60,卡牌属性!P444))*INDEX($G$5:$G$42,L444),2)</f>
        <v>26</v>
      </c>
      <c r="U444" s="31" t="s">
        <v>191</v>
      </c>
      <c r="V444" s="16">
        <f>ROUND(IF(O444=1,INDEX(新属性投放!$L$14:$L$33,卡牌属性!P444),INDEX(新属性投放!$L$41:$L$60,卡牌属性!P444))*INDEX($G$5:$G$42,L444)*SQRT(INDEX($I$5:$I$42,L444)),2)</f>
        <v>195</v>
      </c>
      <c r="W444" s="31" t="s">
        <v>189</v>
      </c>
      <c r="X444" s="16">
        <f>ROUND(IF(O444=1,INDEX(新属性投放!$D$14:$D$33,卡牌属性!P444),INDEX(新属性投放!$D$41:$D$60,卡牌属性!P444))*INDEX($G$5:$G$42,L444)/SQRT(INDEX($I$5:$I$42,L444)),2)</f>
        <v>3.25</v>
      </c>
      <c r="Y444" s="31" t="s">
        <v>190</v>
      </c>
      <c r="Z444" s="16">
        <f>ROUND(IF(O444=1,INDEX(新属性投放!$E$14:$E$33,卡牌属性!P444),INDEX(新属性投放!$E$41:$E$60,卡牌属性!P444))*INDEX($G$5:$G$42,L444),2)</f>
        <v>1.63</v>
      </c>
      <c r="AA444" s="31" t="s">
        <v>191</v>
      </c>
      <c r="AB444" s="16">
        <f>ROUND(IF(O444=1,INDEX(新属性投放!$F$14:$F$33,卡牌属性!P444),INDEX(新属性投放!$F$41:$F$60,卡牌属性!P444))*INDEX($G$5:$G$42,L444)*SQRT(INDEX($I$5:$I$42,L444)),2)</f>
        <v>14.3</v>
      </c>
      <c r="AD444" s="16">
        <f t="shared" si="140"/>
        <v>32</v>
      </c>
      <c r="AE444" s="16">
        <f t="shared" si="141"/>
        <v>16</v>
      </c>
      <c r="AF444" s="16">
        <f t="shared" si="142"/>
        <v>143</v>
      </c>
      <c r="AH444" s="16">
        <f t="shared" si="133"/>
        <v>72373</v>
      </c>
      <c r="AI444" s="16">
        <f t="shared" si="134"/>
        <v>36147</v>
      </c>
      <c r="AJ444" s="16">
        <f t="shared" si="135"/>
        <v>303422</v>
      </c>
    </row>
    <row r="445" spans="11:36" ht="16.5" x14ac:dyDescent="0.2">
      <c r="K445" s="15">
        <v>442</v>
      </c>
      <c r="L445" s="15">
        <f t="shared" si="136"/>
        <v>23</v>
      </c>
      <c r="M445" s="16">
        <f t="shared" si="137"/>
        <v>1102007</v>
      </c>
      <c r="N445" s="31" t="s">
        <v>686</v>
      </c>
      <c r="O445" s="16">
        <f t="shared" si="138"/>
        <v>2</v>
      </c>
      <c r="P445" s="16">
        <f t="shared" si="139"/>
        <v>2</v>
      </c>
      <c r="Q445" s="16" t="s">
        <v>51</v>
      </c>
      <c r="R445" s="16">
        <f>ROUND(IF(O445=1,INDEX(新属性投放!$J$14:$J$33,卡牌属性!P445),INDEX(新属性投放!$J$41:$J$60,卡牌属性!P445))*INDEX($G$5:$G$42,L445)/SQRT(INDEX($I$5:$I$42,L445)),2)</f>
        <v>148.19999999999999</v>
      </c>
      <c r="S445" s="31" t="s">
        <v>190</v>
      </c>
      <c r="T445" s="16">
        <f>ROUND(IF(O445=1,INDEX(新属性投放!$K$14:$K$33,卡牌属性!P445),INDEX(新属性投放!$K$41:$K$60,卡牌属性!P445))*INDEX($G$5:$G$42,L445),2)</f>
        <v>48.75</v>
      </c>
      <c r="U445" s="31" t="s">
        <v>191</v>
      </c>
      <c r="V445" s="16">
        <f>ROUND(IF(O445=1,INDEX(新属性投放!$L$14:$L$33,卡牌属性!P445),INDEX(新属性投放!$L$41:$L$60,卡牌属性!P445))*INDEX($G$5:$G$42,L445)*SQRT(INDEX($I$5:$I$42,L445)),2)</f>
        <v>500.5</v>
      </c>
      <c r="W445" s="31" t="s">
        <v>189</v>
      </c>
      <c r="X445" s="16">
        <f>ROUND(IF(O445=1,INDEX(新属性投放!$D$14:$D$33,卡牌属性!P445),INDEX(新属性投放!$D$41:$D$60,卡牌属性!P445))*INDEX($G$5:$G$42,L445)/SQRT(INDEX($I$5:$I$42,L445)),2)</f>
        <v>5.2</v>
      </c>
      <c r="Y445" s="31" t="s">
        <v>190</v>
      </c>
      <c r="Z445" s="16">
        <f>ROUND(IF(O445=1,INDEX(新属性投放!$E$14:$E$33,卡牌属性!P445),INDEX(新属性投放!$E$41:$E$60,卡牌属性!P445))*INDEX($G$5:$G$42,L445),2)</f>
        <v>2.6</v>
      </c>
      <c r="AA445" s="31" t="s">
        <v>191</v>
      </c>
      <c r="AB445" s="16">
        <f>ROUND(IF(O445=1,INDEX(新属性投放!$F$14:$F$33,卡牌属性!P445),INDEX(新属性投放!$F$41:$F$60,卡牌属性!P445))*INDEX($G$5:$G$42,L445)*SQRT(INDEX($I$5:$I$42,L445)),2)</f>
        <v>23.4</v>
      </c>
      <c r="AD445" s="16">
        <f t="shared" si="140"/>
        <v>52</v>
      </c>
      <c r="AE445" s="16">
        <f t="shared" si="141"/>
        <v>26</v>
      </c>
      <c r="AF445" s="16">
        <f t="shared" si="142"/>
        <v>234</v>
      </c>
      <c r="AH445" s="16">
        <f t="shared" si="133"/>
        <v>72425</v>
      </c>
      <c r="AI445" s="16">
        <f t="shared" si="134"/>
        <v>36173</v>
      </c>
      <c r="AJ445" s="16">
        <f t="shared" si="135"/>
        <v>303656</v>
      </c>
    </row>
    <row r="446" spans="11:36" ht="16.5" x14ac:dyDescent="0.2">
      <c r="K446" s="15">
        <v>443</v>
      </c>
      <c r="L446" s="15">
        <f t="shared" si="136"/>
        <v>23</v>
      </c>
      <c r="M446" s="16">
        <f t="shared" si="137"/>
        <v>1102007</v>
      </c>
      <c r="N446" s="31" t="s">
        <v>686</v>
      </c>
      <c r="O446" s="16">
        <f t="shared" si="138"/>
        <v>2</v>
      </c>
      <c r="P446" s="16">
        <f t="shared" si="139"/>
        <v>3</v>
      </c>
      <c r="Q446" s="16" t="s">
        <v>51</v>
      </c>
      <c r="R446" s="16">
        <f>ROUND(IF(O446=1,INDEX(新属性投放!$J$14:$J$33,卡牌属性!P446),INDEX(新属性投放!$J$41:$J$60,卡牌属性!P446))*INDEX($G$5:$G$42,L446)/SQRT(INDEX($I$5:$I$42,L446)),2)</f>
        <v>256.10000000000002</v>
      </c>
      <c r="S446" s="31" t="s">
        <v>190</v>
      </c>
      <c r="T446" s="16">
        <f>ROUND(IF(O446=1,INDEX(新属性投放!$K$14:$K$33,卡牌属性!P446),INDEX(新属性投放!$K$41:$K$60,卡牌属性!P446))*INDEX($G$5:$G$42,L446),2)</f>
        <v>102.05</v>
      </c>
      <c r="U446" s="31" t="s">
        <v>191</v>
      </c>
      <c r="V446" s="16">
        <f>ROUND(IF(O446=1,INDEX(新属性投放!$L$14:$L$33,卡牌属性!P446),INDEX(新属性投放!$L$41:$L$60,卡牌属性!P446))*INDEX($G$5:$G$42,L446)*SQRT(INDEX($I$5:$I$42,L446)),2)</f>
        <v>1120.5999999999999</v>
      </c>
      <c r="W446" s="31" t="s">
        <v>189</v>
      </c>
      <c r="X446" s="16">
        <f>ROUND(IF(O446=1,INDEX(新属性投放!$D$14:$D$33,卡牌属性!P446),INDEX(新属性投放!$D$41:$D$60,卡牌属性!P446))*INDEX($G$5:$G$42,L446)/SQRT(INDEX($I$5:$I$42,L446)),2)</f>
        <v>7.84</v>
      </c>
      <c r="Y446" s="31" t="s">
        <v>190</v>
      </c>
      <c r="Z446" s="16">
        <f>ROUND(IF(O446=1,INDEX(新属性投放!$E$14:$E$33,卡牌属性!P446),INDEX(新属性投放!$E$41:$E$60,卡牌属性!P446))*INDEX($G$5:$G$42,L446),2)</f>
        <v>3.92</v>
      </c>
      <c r="AA446" s="31" t="s">
        <v>191</v>
      </c>
      <c r="AB446" s="16">
        <f>ROUND(IF(O446=1,INDEX(新属性投放!$F$14:$F$33,卡牌属性!P446),INDEX(新属性投放!$F$41:$F$60,卡牌属性!P446))*INDEX($G$5:$G$42,L446)*SQRT(INDEX($I$5:$I$42,L446)),2)</f>
        <v>35.1</v>
      </c>
      <c r="AD446" s="16">
        <f t="shared" si="140"/>
        <v>78</v>
      </c>
      <c r="AE446" s="16">
        <f t="shared" si="141"/>
        <v>39</v>
      </c>
      <c r="AF446" s="16">
        <f t="shared" si="142"/>
        <v>351</v>
      </c>
      <c r="AH446" s="16">
        <f t="shared" si="133"/>
        <v>72503</v>
      </c>
      <c r="AI446" s="16">
        <f t="shared" si="134"/>
        <v>36212</v>
      </c>
      <c r="AJ446" s="16">
        <f t="shared" si="135"/>
        <v>304007</v>
      </c>
    </row>
    <row r="447" spans="11:36" ht="16.5" x14ac:dyDescent="0.2">
      <c r="K447" s="15">
        <v>444</v>
      </c>
      <c r="L447" s="15">
        <f t="shared" si="136"/>
        <v>23</v>
      </c>
      <c r="M447" s="16">
        <f t="shared" si="137"/>
        <v>1102007</v>
      </c>
      <c r="N447" s="31" t="s">
        <v>686</v>
      </c>
      <c r="O447" s="16">
        <f t="shared" si="138"/>
        <v>2</v>
      </c>
      <c r="P447" s="16">
        <f t="shared" si="139"/>
        <v>4</v>
      </c>
      <c r="Q447" s="16" t="s">
        <v>51</v>
      </c>
      <c r="R447" s="16">
        <f>ROUND(IF(O447=1,INDEX(新属性投放!$J$14:$J$33,卡牌属性!P447),INDEX(新属性投放!$J$41:$J$60,卡牌属性!P447))*INDEX($G$5:$G$42,L447)/SQRT(INDEX($I$5:$I$42,L447)),2)</f>
        <v>360.49</v>
      </c>
      <c r="S447" s="31" t="s">
        <v>190</v>
      </c>
      <c r="T447" s="16">
        <f>ROUND(IF(O447=1,INDEX(新属性投放!$K$14:$K$33,卡牌属性!P447),INDEX(新属性投放!$K$41:$K$60,卡牌属性!P447))*INDEX($G$5:$G$42,L447),2)</f>
        <v>154.25</v>
      </c>
      <c r="U447" s="31" t="s">
        <v>191</v>
      </c>
      <c r="V447" s="16">
        <f>ROUND(IF(O447=1,INDEX(新属性投放!$L$14:$L$33,卡牌属性!P447),INDEX(新属性投放!$L$41:$L$60,卡牌属性!P447))*INDEX($G$5:$G$42,L447)*SQRT(INDEX($I$5:$I$42,L447)),2)</f>
        <v>1705.6</v>
      </c>
      <c r="W447" s="31" t="s">
        <v>189</v>
      </c>
      <c r="X447" s="16">
        <f>ROUND(IF(O447=1,INDEX(新属性投放!$D$14:$D$33,卡牌属性!P447),INDEX(新属性投放!$D$41:$D$60,卡牌属性!P447))*INDEX($G$5:$G$42,L447)/SQRT(INDEX($I$5:$I$42,L447)),2)</f>
        <v>10.4</v>
      </c>
      <c r="Y447" s="31" t="s">
        <v>190</v>
      </c>
      <c r="Z447" s="16">
        <f>ROUND(IF(O447=1,INDEX(新属性投放!$E$14:$E$33,卡牌属性!P447),INDEX(新属性投放!$E$41:$E$60,卡牌属性!P447))*INDEX($G$5:$G$42,L447),2)</f>
        <v>5.2</v>
      </c>
      <c r="AA447" s="31" t="s">
        <v>191</v>
      </c>
      <c r="AB447" s="16">
        <f>ROUND(IF(O447=1,INDEX(新属性投放!$F$14:$F$33,卡牌属性!P447),INDEX(新属性投放!$F$41:$F$60,卡牌属性!P447))*INDEX($G$5:$G$42,L447)*SQRT(INDEX($I$5:$I$42,L447)),2)</f>
        <v>46.8</v>
      </c>
      <c r="AD447" s="16">
        <f t="shared" si="140"/>
        <v>104</v>
      </c>
      <c r="AE447" s="16">
        <f t="shared" si="141"/>
        <v>52</v>
      </c>
      <c r="AF447" s="16">
        <f t="shared" si="142"/>
        <v>468</v>
      </c>
      <c r="AH447" s="16">
        <f t="shared" ref="AH447:AH510" si="143">AH446+AD447</f>
        <v>72607</v>
      </c>
      <c r="AI447" s="16">
        <f t="shared" ref="AI447:AI510" si="144">AI446+AE447</f>
        <v>36264</v>
      </c>
      <c r="AJ447" s="16">
        <f t="shared" ref="AJ447:AJ510" si="145">AJ446+AF447</f>
        <v>304475</v>
      </c>
    </row>
    <row r="448" spans="11:36" ht="16.5" x14ac:dyDescent="0.2">
      <c r="K448" s="15">
        <v>445</v>
      </c>
      <c r="L448" s="15">
        <f t="shared" si="136"/>
        <v>23</v>
      </c>
      <c r="M448" s="16">
        <f t="shared" si="137"/>
        <v>1102007</v>
      </c>
      <c r="N448" s="31" t="s">
        <v>686</v>
      </c>
      <c r="O448" s="16">
        <f t="shared" si="138"/>
        <v>2</v>
      </c>
      <c r="P448" s="16">
        <f t="shared" si="139"/>
        <v>5</v>
      </c>
      <c r="Q448" s="16" t="s">
        <v>51</v>
      </c>
      <c r="R448" s="16">
        <f>ROUND(IF(O448=1,INDEX(新属性投放!$J$14:$J$33,卡牌属性!P448),INDEX(新属性投放!$J$41:$J$60,卡牌属性!P448))*INDEX($G$5:$G$42,L448)/SQRT(INDEX($I$5:$I$42,L448)),2)</f>
        <v>496.99</v>
      </c>
      <c r="S448" s="31" t="s">
        <v>190</v>
      </c>
      <c r="T448" s="16">
        <f>ROUND(IF(O448=1,INDEX(新属性投放!$K$14:$K$33,卡牌属性!P448),INDEX(新属性投放!$K$41:$K$60,卡牌属性!P448))*INDEX($G$5:$G$42,L448),2)</f>
        <v>223.15</v>
      </c>
      <c r="U448" s="31" t="s">
        <v>191</v>
      </c>
      <c r="V448" s="16">
        <f>ROUND(IF(O448=1,INDEX(新属性投放!$L$14:$L$33,卡牌属性!P448),INDEX(新属性投放!$L$41:$L$60,卡牌属性!P448))*INDEX($G$5:$G$42,L448)*SQRT(INDEX($I$5:$I$42,L448)),2)</f>
        <v>2466.1</v>
      </c>
      <c r="W448" s="31" t="s">
        <v>189</v>
      </c>
      <c r="X448" s="16">
        <f>ROUND(IF(O448=1,INDEX(新属性投放!$D$14:$D$33,卡牌属性!P448),INDEX(新属性投放!$D$41:$D$60,卡牌属性!P448))*INDEX($G$5:$G$42,L448)/SQRT(INDEX($I$5:$I$42,L448)),2)</f>
        <v>13.03</v>
      </c>
      <c r="Y448" s="31" t="s">
        <v>190</v>
      </c>
      <c r="Z448" s="16">
        <f>ROUND(IF(O448=1,INDEX(新属性投放!$E$14:$E$33,卡牌属性!P448),INDEX(新属性投放!$E$41:$E$60,卡牌属性!P448))*INDEX($G$5:$G$42,L448),2)</f>
        <v>6.51</v>
      </c>
      <c r="AA448" s="31" t="s">
        <v>191</v>
      </c>
      <c r="AB448" s="16">
        <f>ROUND(IF(O448=1,INDEX(新属性投放!$F$14:$F$33,卡牌属性!P448),INDEX(新属性投放!$F$41:$F$60,卡牌属性!P448))*INDEX($G$5:$G$42,L448)*SQRT(INDEX($I$5:$I$42,L448)),2)</f>
        <v>58.5</v>
      </c>
      <c r="AD448" s="16">
        <f t="shared" si="140"/>
        <v>130</v>
      </c>
      <c r="AE448" s="16">
        <f t="shared" si="141"/>
        <v>65</v>
      </c>
      <c r="AF448" s="16">
        <f t="shared" si="142"/>
        <v>585</v>
      </c>
      <c r="AH448" s="16">
        <f t="shared" si="143"/>
        <v>72737</v>
      </c>
      <c r="AI448" s="16">
        <f t="shared" si="144"/>
        <v>36329</v>
      </c>
      <c r="AJ448" s="16">
        <f t="shared" si="145"/>
        <v>305060</v>
      </c>
    </row>
    <row r="449" spans="11:36" ht="16.5" x14ac:dyDescent="0.2">
      <c r="K449" s="15">
        <v>446</v>
      </c>
      <c r="L449" s="15">
        <f t="shared" si="136"/>
        <v>23</v>
      </c>
      <c r="M449" s="16">
        <f t="shared" si="137"/>
        <v>1102007</v>
      </c>
      <c r="N449" s="31" t="s">
        <v>686</v>
      </c>
      <c r="O449" s="16">
        <f t="shared" si="138"/>
        <v>2</v>
      </c>
      <c r="P449" s="16">
        <f t="shared" si="139"/>
        <v>6</v>
      </c>
      <c r="Q449" s="16" t="s">
        <v>51</v>
      </c>
      <c r="R449" s="16">
        <f>ROUND(IF(O449=1,INDEX(新属性投放!$J$14:$J$33,卡牌属性!P449),INDEX(新属性投放!$J$41:$J$60,卡牌属性!P449))*INDEX($G$5:$G$42,L449)/SQRT(INDEX($I$5:$I$42,L449)),2)</f>
        <v>667.55</v>
      </c>
      <c r="S449" s="31" t="s">
        <v>190</v>
      </c>
      <c r="T449" s="16">
        <f>ROUND(IF(O449=1,INDEX(新属性投放!$K$14:$K$33,卡牌属性!P449),INDEX(新属性投放!$K$41:$K$60,卡牌属性!P449))*INDEX($G$5:$G$42,L449),2)</f>
        <v>309.08</v>
      </c>
      <c r="U449" s="31" t="s">
        <v>191</v>
      </c>
      <c r="V449" s="16">
        <f>ROUND(IF(O449=1,INDEX(新属性投放!$L$14:$L$33,卡牌属性!P449),INDEX(新属性投放!$L$41:$L$60,卡牌属性!P449))*INDEX($G$5:$G$42,L449)*SQRT(INDEX($I$5:$I$42,L449)),2)</f>
        <v>3413.8</v>
      </c>
      <c r="W449" s="31" t="s">
        <v>189</v>
      </c>
      <c r="X449" s="16">
        <f>ROUND(IF(O449=1,INDEX(新属性投放!$D$14:$D$33,卡牌属性!P449),INDEX(新属性投放!$D$41:$D$60,卡牌属性!P449))*INDEX($G$5:$G$42,L449)/SQRT(INDEX($I$5:$I$42,L449)),2)</f>
        <v>16.29</v>
      </c>
      <c r="Y449" s="31" t="s">
        <v>190</v>
      </c>
      <c r="Z449" s="16">
        <f>ROUND(IF(O449=1,INDEX(新属性投放!$E$14:$E$33,卡牌属性!P449),INDEX(新属性投放!$E$41:$E$60,卡牌属性!P449))*INDEX($G$5:$G$42,L449),2)</f>
        <v>8.14</v>
      </c>
      <c r="AA449" s="31" t="s">
        <v>191</v>
      </c>
      <c r="AB449" s="16">
        <f>ROUND(IF(O449=1,INDEX(新属性投放!$F$14:$F$33,卡牌属性!P449),INDEX(新属性投放!$F$41:$F$60,卡牌属性!P449))*INDEX($G$5:$G$42,L449)*SQRT(INDEX($I$5:$I$42,L449)),2)</f>
        <v>72.8</v>
      </c>
      <c r="AD449" s="16">
        <f t="shared" si="140"/>
        <v>162</v>
      </c>
      <c r="AE449" s="16">
        <f t="shared" si="141"/>
        <v>81</v>
      </c>
      <c r="AF449" s="16">
        <f t="shared" si="142"/>
        <v>728</v>
      </c>
      <c r="AH449" s="16">
        <f t="shared" si="143"/>
        <v>72899</v>
      </c>
      <c r="AI449" s="16">
        <f t="shared" si="144"/>
        <v>36410</v>
      </c>
      <c r="AJ449" s="16">
        <f t="shared" si="145"/>
        <v>305788</v>
      </c>
    </row>
    <row r="450" spans="11:36" ht="16.5" x14ac:dyDescent="0.2">
      <c r="K450" s="15">
        <v>447</v>
      </c>
      <c r="L450" s="15">
        <f t="shared" si="136"/>
        <v>23</v>
      </c>
      <c r="M450" s="16">
        <f t="shared" si="137"/>
        <v>1102007</v>
      </c>
      <c r="N450" s="31" t="s">
        <v>686</v>
      </c>
      <c r="O450" s="16">
        <f t="shared" si="138"/>
        <v>2</v>
      </c>
      <c r="P450" s="16">
        <f t="shared" si="139"/>
        <v>7</v>
      </c>
      <c r="Q450" s="16" t="s">
        <v>51</v>
      </c>
      <c r="R450" s="16">
        <f>ROUND(IF(O450=1,INDEX(新属性投放!$J$14:$J$33,卡牌属性!P450),INDEX(新属性投放!$J$41:$J$60,卡牌属性!P450))*INDEX($G$5:$G$42,L450)/SQRT(INDEX($I$5:$I$42,L450)),2)</f>
        <v>881.14</v>
      </c>
      <c r="S450" s="31" t="s">
        <v>190</v>
      </c>
      <c r="T450" s="16">
        <f>ROUND(IF(O450=1,INDEX(新属性投放!$K$14:$K$33,卡牌属性!P450),INDEX(新属性投放!$K$41:$K$60,卡牌属性!P450))*INDEX($G$5:$G$42,L450),2)</f>
        <v>416.52</v>
      </c>
      <c r="U450" s="31" t="s">
        <v>191</v>
      </c>
      <c r="V450" s="16">
        <f>ROUND(IF(O450=1,INDEX(新属性投放!$L$14:$L$33,卡牌属性!P450),INDEX(新属性投放!$L$41:$L$60,卡牌属性!P450))*INDEX($G$5:$G$42,L450)*SQRT(INDEX($I$5:$I$42,L450)),2)</f>
        <v>4598.1000000000004</v>
      </c>
      <c r="W450" s="31" t="s">
        <v>189</v>
      </c>
      <c r="X450" s="16">
        <f>ROUND(IF(O450=1,INDEX(新属性投放!$D$14:$D$33,卡牌属性!P450),INDEX(新属性投放!$D$41:$D$60,卡牌属性!P450))*INDEX($G$5:$G$42,L450)/SQRT(INDEX($I$5:$I$42,L450)),2)</f>
        <v>20.41</v>
      </c>
      <c r="Y450" s="31" t="s">
        <v>190</v>
      </c>
      <c r="Z450" s="16">
        <f>ROUND(IF(O450=1,INDEX(新属性投放!$E$14:$E$33,卡牌属性!P450),INDEX(新属性投放!$E$41:$E$60,卡牌属性!P450))*INDEX($G$5:$G$42,L450),2)</f>
        <v>10.210000000000001</v>
      </c>
      <c r="AA450" s="31" t="s">
        <v>191</v>
      </c>
      <c r="AB450" s="16">
        <f>ROUND(IF(O450=1,INDEX(新属性投放!$F$14:$F$33,卡牌属性!P450),INDEX(新属性投放!$F$41:$F$60,卡牌属性!P450))*INDEX($G$5:$G$42,L450)*SQRT(INDEX($I$5:$I$42,L450)),2)</f>
        <v>91</v>
      </c>
      <c r="AD450" s="16">
        <f t="shared" si="140"/>
        <v>204</v>
      </c>
      <c r="AE450" s="16">
        <f t="shared" si="141"/>
        <v>102</v>
      </c>
      <c r="AF450" s="16">
        <f t="shared" si="142"/>
        <v>910</v>
      </c>
      <c r="AH450" s="16">
        <f t="shared" si="143"/>
        <v>73103</v>
      </c>
      <c r="AI450" s="16">
        <f t="shared" si="144"/>
        <v>36512</v>
      </c>
      <c r="AJ450" s="16">
        <f t="shared" si="145"/>
        <v>306698</v>
      </c>
    </row>
    <row r="451" spans="11:36" ht="16.5" x14ac:dyDescent="0.2">
      <c r="K451" s="15">
        <v>448</v>
      </c>
      <c r="L451" s="15">
        <f t="shared" si="136"/>
        <v>23</v>
      </c>
      <c r="M451" s="16">
        <f t="shared" si="137"/>
        <v>1102007</v>
      </c>
      <c r="N451" s="31" t="s">
        <v>686</v>
      </c>
      <c r="O451" s="16">
        <f t="shared" si="138"/>
        <v>2</v>
      </c>
      <c r="P451" s="16">
        <f t="shared" si="139"/>
        <v>8</v>
      </c>
      <c r="Q451" s="16" t="s">
        <v>51</v>
      </c>
      <c r="R451" s="16">
        <f>ROUND(IF(O451=1,INDEX(新属性投放!$J$14:$J$33,卡牌属性!P451),INDEX(新属性投放!$J$41:$J$60,卡牌属性!P451))*INDEX($G$5:$G$42,L451)/SQRT(INDEX($I$5:$I$42,L451)),2)</f>
        <v>1150.24</v>
      </c>
      <c r="S451" s="31" t="s">
        <v>190</v>
      </c>
      <c r="T451" s="16">
        <f>ROUND(IF(O451=1,INDEX(新属性投放!$K$14:$K$33,卡牌属性!P451),INDEX(新属性投放!$K$41:$K$60,卡牌属性!P451))*INDEX($G$5:$G$42,L451),2)</f>
        <v>551.07000000000005</v>
      </c>
      <c r="U451" s="31" t="s">
        <v>191</v>
      </c>
      <c r="V451" s="16">
        <f>ROUND(IF(O451=1,INDEX(新属性投放!$L$14:$L$33,卡牌属性!P451),INDEX(新属性投放!$L$41:$L$60,卡牌属性!P451))*INDEX($G$5:$G$42,L451)*SQRT(INDEX($I$5:$I$42,L451)),2)</f>
        <v>6093.1</v>
      </c>
      <c r="W451" s="31" t="s">
        <v>189</v>
      </c>
      <c r="X451" s="16">
        <f>ROUND(IF(O451=1,INDEX(新属性投放!$D$14:$D$33,卡牌属性!P451),INDEX(新属性投放!$D$41:$D$60,卡牌属性!P451))*INDEX($G$5:$G$42,L451)/SQRT(INDEX($I$5:$I$42,L451)),2)</f>
        <v>26</v>
      </c>
      <c r="Y451" s="31" t="s">
        <v>190</v>
      </c>
      <c r="Z451" s="16">
        <f>ROUND(IF(O451=1,INDEX(新属性投放!$E$14:$E$33,卡牌属性!P451),INDEX(新属性投放!$E$41:$E$60,卡牌属性!P451))*INDEX($G$5:$G$42,L451),2)</f>
        <v>13</v>
      </c>
      <c r="AA451" s="31" t="s">
        <v>191</v>
      </c>
      <c r="AB451" s="16">
        <f>ROUND(IF(O451=1,INDEX(新属性投放!$F$14:$F$33,卡牌属性!P451),INDEX(新属性投放!$F$41:$F$60,卡牌属性!P451))*INDEX($G$5:$G$42,L451)*SQRT(INDEX($I$5:$I$42,L451)),2)</f>
        <v>117</v>
      </c>
      <c r="AD451" s="16">
        <f t="shared" si="140"/>
        <v>260</v>
      </c>
      <c r="AE451" s="16">
        <f t="shared" si="141"/>
        <v>130</v>
      </c>
      <c r="AF451" s="16">
        <f t="shared" si="142"/>
        <v>1170</v>
      </c>
      <c r="AH451" s="16">
        <f t="shared" si="143"/>
        <v>73363</v>
      </c>
      <c r="AI451" s="16">
        <f t="shared" si="144"/>
        <v>36642</v>
      </c>
      <c r="AJ451" s="16">
        <f t="shared" si="145"/>
        <v>307868</v>
      </c>
    </row>
    <row r="452" spans="11:36" ht="16.5" x14ac:dyDescent="0.2">
      <c r="K452" s="15">
        <v>449</v>
      </c>
      <c r="L452" s="15">
        <f t="shared" si="136"/>
        <v>23</v>
      </c>
      <c r="M452" s="16">
        <f t="shared" si="137"/>
        <v>1102007</v>
      </c>
      <c r="N452" s="31" t="s">
        <v>686</v>
      </c>
      <c r="O452" s="16">
        <f t="shared" si="138"/>
        <v>2</v>
      </c>
      <c r="P452" s="16">
        <f t="shared" si="139"/>
        <v>9</v>
      </c>
      <c r="Q452" s="16" t="s">
        <v>51</v>
      </c>
      <c r="R452" s="16">
        <f>ROUND(IF(O452=1,INDEX(新属性投放!$J$14:$J$33,卡牌属性!P452),INDEX(新属性投放!$J$41:$J$60,卡牌属性!P452))*INDEX($G$5:$G$42,L452)/SQRT(INDEX($I$5:$I$42,L452)),2)</f>
        <v>1317.94</v>
      </c>
      <c r="S452" s="31" t="s">
        <v>190</v>
      </c>
      <c r="T452" s="16">
        <f>ROUND(IF(O452=1,INDEX(新属性投放!$K$14:$K$33,卡牌属性!P452),INDEX(新属性投放!$K$41:$K$60,卡牌属性!P452))*INDEX($G$5:$G$42,L452),2)</f>
        <v>634.27</v>
      </c>
      <c r="U452" s="31" t="s">
        <v>191</v>
      </c>
      <c r="V452" s="16">
        <f>ROUND(IF(O452=1,INDEX(新属性投放!$L$14:$L$33,卡牌属性!P452),INDEX(新属性投放!$L$41:$L$60,卡牌属性!P452))*INDEX($G$5:$G$42,L452)*SQRT(INDEX($I$5:$I$42,L452)),2)</f>
        <v>7017.4</v>
      </c>
      <c r="W452" s="31" t="s">
        <v>189</v>
      </c>
      <c r="X452" s="16">
        <f>ROUND(IF(O452=1,INDEX(新属性投放!$D$14:$D$33,卡牌属性!P452),INDEX(新属性投放!$D$41:$D$60,卡牌属性!P452))*INDEX($G$5:$G$42,L452)/SQRT(INDEX($I$5:$I$42,L452)),2)</f>
        <v>30.06</v>
      </c>
      <c r="Y452" s="31" t="s">
        <v>190</v>
      </c>
      <c r="Z452" s="16">
        <f>ROUND(IF(O452=1,INDEX(新属性投放!$E$14:$E$33,卡牌属性!P452),INDEX(新属性投放!$E$41:$E$60,卡牌属性!P452))*INDEX($G$5:$G$42,L452),2)</f>
        <v>15.03</v>
      </c>
      <c r="AA452" s="31" t="s">
        <v>191</v>
      </c>
      <c r="AB452" s="16">
        <f>ROUND(IF(O452=1,INDEX(新属性投放!$F$14:$F$33,卡牌属性!P452),INDEX(新属性投放!$F$41:$F$60,卡牌属性!P452))*INDEX($G$5:$G$42,L452)*SQRT(INDEX($I$5:$I$42,L452)),2)</f>
        <v>135.19999999999999</v>
      </c>
      <c r="AD452" s="16">
        <f t="shared" si="140"/>
        <v>300</v>
      </c>
      <c r="AE452" s="16">
        <f t="shared" si="141"/>
        <v>150</v>
      </c>
      <c r="AF452" s="16">
        <f t="shared" si="142"/>
        <v>1352</v>
      </c>
      <c r="AH452" s="16">
        <f t="shared" si="143"/>
        <v>73663</v>
      </c>
      <c r="AI452" s="16">
        <f t="shared" si="144"/>
        <v>36792</v>
      </c>
      <c r="AJ452" s="16">
        <f t="shared" si="145"/>
        <v>309220</v>
      </c>
    </row>
    <row r="453" spans="11:36" ht="16.5" x14ac:dyDescent="0.2">
      <c r="K453" s="15">
        <v>450</v>
      </c>
      <c r="L453" s="15">
        <f t="shared" ref="L453:L516" si="146">MATCH(K453-1,$F$4:$F$41,1)</f>
        <v>23</v>
      </c>
      <c r="M453" s="16">
        <f t="shared" ref="M453:M516" si="147">INDEX($A$4:$A$42,L453+1)</f>
        <v>1102007</v>
      </c>
      <c r="N453" s="31" t="s">
        <v>686</v>
      </c>
      <c r="O453" s="16">
        <f t="shared" ref="O453:O516" si="148">INDEX($C$4:$C$42,L453+1)</f>
        <v>2</v>
      </c>
      <c r="P453" s="16">
        <f t="shared" ref="P453:P516" si="149">K453-INDEX($F$4:$F$42,L453)</f>
        <v>10</v>
      </c>
      <c r="Q453" s="16" t="s">
        <v>51</v>
      </c>
      <c r="R453" s="16">
        <f>ROUND(IF(O453=1,INDEX(新属性投放!$J$14:$J$33,卡牌属性!P453),INDEX(新属性投放!$J$41:$J$60,卡牌属性!P453))*INDEX($G$5:$G$42,L453)/SQRT(INDEX($I$5:$I$42,L453)),2)</f>
        <v>1511.12</v>
      </c>
      <c r="S453" s="31" t="s">
        <v>190</v>
      </c>
      <c r="T453" s="16">
        <f>ROUND(IF(O453=1,INDEX(新属性投放!$K$14:$K$33,卡牌属性!P453),INDEX(新属性投放!$K$41:$K$60,卡牌属性!P453))*INDEX($G$5:$G$42,L453),2)</f>
        <v>731.51</v>
      </c>
      <c r="U453" s="31" t="s">
        <v>191</v>
      </c>
      <c r="V453" s="16">
        <f>ROUND(IF(O453=1,INDEX(新属性投放!$L$14:$L$33,卡牌属性!P453),INDEX(新属性投放!$L$41:$L$60,卡牌属性!P453))*INDEX($G$5:$G$42,L453)*SQRT(INDEX($I$5:$I$42,L453)),2)</f>
        <v>8079.5</v>
      </c>
      <c r="W453" s="31" t="s">
        <v>189</v>
      </c>
      <c r="X453" s="16">
        <f>ROUND(IF(O453=1,INDEX(新属性投放!$D$14:$D$33,卡牌属性!P453),INDEX(新属性投放!$D$41:$D$60,卡牌属性!P453))*INDEX($G$5:$G$42,L453)/SQRT(INDEX($I$5:$I$42,L453)),2)</f>
        <v>34.76</v>
      </c>
      <c r="Y453" s="31" t="s">
        <v>190</v>
      </c>
      <c r="Z453" s="16">
        <f>ROUND(IF(O453=1,INDEX(新属性投放!$E$14:$E$33,卡牌属性!P453),INDEX(新属性投放!$E$41:$E$60,卡牌属性!P453))*INDEX($G$5:$G$42,L453),2)</f>
        <v>17.38</v>
      </c>
      <c r="AA453" s="31" t="s">
        <v>191</v>
      </c>
      <c r="AB453" s="16">
        <f>ROUND(IF(O453=1,INDEX(新属性投放!$F$14:$F$33,卡牌属性!P453),INDEX(新属性投放!$F$41:$F$60,卡牌属性!P453))*INDEX($G$5:$G$42,L453)*SQRT(INDEX($I$5:$I$42,L453)),2)</f>
        <v>156</v>
      </c>
      <c r="AD453" s="16">
        <f t="shared" ref="AD453:AD516" si="150">INT(X453*AD$2*10)</f>
        <v>347</v>
      </c>
      <c r="AE453" s="16">
        <f t="shared" ref="AE453:AE516" si="151">INT(Z453*AD$2*10)</f>
        <v>173</v>
      </c>
      <c r="AF453" s="16">
        <f t="shared" ref="AF453:AF516" si="152">INT(AB453*AD$2*10)</f>
        <v>1560</v>
      </c>
      <c r="AH453" s="16">
        <f t="shared" si="143"/>
        <v>74010</v>
      </c>
      <c r="AI453" s="16">
        <f t="shared" si="144"/>
        <v>36965</v>
      </c>
      <c r="AJ453" s="16">
        <f t="shared" si="145"/>
        <v>310780</v>
      </c>
    </row>
    <row r="454" spans="11:36" ht="16.5" x14ac:dyDescent="0.2">
      <c r="K454" s="15">
        <v>451</v>
      </c>
      <c r="L454" s="15">
        <f t="shared" si="146"/>
        <v>23</v>
      </c>
      <c r="M454" s="16">
        <f t="shared" si="147"/>
        <v>1102007</v>
      </c>
      <c r="N454" s="31" t="s">
        <v>686</v>
      </c>
      <c r="O454" s="16">
        <f t="shared" si="148"/>
        <v>2</v>
      </c>
      <c r="P454" s="16">
        <f t="shared" si="149"/>
        <v>11</v>
      </c>
      <c r="Q454" s="16" t="s">
        <v>51</v>
      </c>
      <c r="R454" s="16">
        <f>ROUND(IF(O454=1,INDEX(新属性投放!$J$14:$J$33,卡牌属性!P454),INDEX(新属性投放!$J$41:$J$60,卡牌属性!P454))*INDEX($G$5:$G$42,L454)/SQRT(INDEX($I$5:$I$42,L454)),2)</f>
        <v>1735.63</v>
      </c>
      <c r="S454" s="31" t="s">
        <v>190</v>
      </c>
      <c r="T454" s="16">
        <f>ROUND(IF(O454=1,INDEX(新属性投放!$K$14:$K$33,卡牌属性!P454),INDEX(新属性投放!$K$41:$K$60,卡牌属性!P454))*INDEX($G$5:$G$42,L454),2)</f>
        <v>843.12</v>
      </c>
      <c r="U454" s="31" t="s">
        <v>191</v>
      </c>
      <c r="V454" s="16">
        <f>ROUND(IF(O454=1,INDEX(新属性投放!$L$14:$L$33,卡牌属性!P454),INDEX(新属性投放!$L$41:$L$60,卡牌属性!P454))*INDEX($G$5:$G$42,L454)*SQRT(INDEX($I$5:$I$42,L454)),2)</f>
        <v>9315.7999999999993</v>
      </c>
      <c r="W454" s="31" t="s">
        <v>189</v>
      </c>
      <c r="X454" s="16">
        <f>ROUND(IF(O454=1,INDEX(新属性投放!$D$14:$D$33,卡牌属性!P454),INDEX(新属性投放!$D$41:$D$60,卡牌属性!P454))*INDEX($G$5:$G$42,L454)/SQRT(INDEX($I$5:$I$42,L454)),2)</f>
        <v>40.17</v>
      </c>
      <c r="Y454" s="31" t="s">
        <v>190</v>
      </c>
      <c r="Z454" s="16">
        <f>ROUND(IF(O454=1,INDEX(新属性投放!$E$14:$E$33,卡牌属性!P454),INDEX(新属性投放!$E$41:$E$60,卡牌属性!P454))*INDEX($G$5:$G$42,L454),2)</f>
        <v>20.09</v>
      </c>
      <c r="AA454" s="31" t="s">
        <v>191</v>
      </c>
      <c r="AB454" s="16">
        <f>ROUND(IF(O454=1,INDEX(新属性投放!$F$14:$F$33,卡牌属性!P454),INDEX(新属性投放!$F$41:$F$60,卡牌属性!P454))*INDEX($G$5:$G$42,L454)*SQRT(INDEX($I$5:$I$42,L454)),2)</f>
        <v>180.7</v>
      </c>
      <c r="AD454" s="16">
        <f t="shared" si="150"/>
        <v>401</v>
      </c>
      <c r="AE454" s="16">
        <f t="shared" si="151"/>
        <v>200</v>
      </c>
      <c r="AF454" s="16">
        <f t="shared" si="152"/>
        <v>1807</v>
      </c>
      <c r="AH454" s="16">
        <f t="shared" si="143"/>
        <v>74411</v>
      </c>
      <c r="AI454" s="16">
        <f t="shared" si="144"/>
        <v>37165</v>
      </c>
      <c r="AJ454" s="16">
        <f t="shared" si="145"/>
        <v>312587</v>
      </c>
    </row>
    <row r="455" spans="11:36" ht="16.5" x14ac:dyDescent="0.2">
      <c r="K455" s="15">
        <v>452</v>
      </c>
      <c r="L455" s="15">
        <f t="shared" si="146"/>
        <v>23</v>
      </c>
      <c r="M455" s="16">
        <f t="shared" si="147"/>
        <v>1102007</v>
      </c>
      <c r="N455" s="31" t="s">
        <v>686</v>
      </c>
      <c r="O455" s="16">
        <f t="shared" si="148"/>
        <v>2</v>
      </c>
      <c r="P455" s="16">
        <f t="shared" si="149"/>
        <v>12</v>
      </c>
      <c r="Q455" s="16" t="s">
        <v>51</v>
      </c>
      <c r="R455" s="16">
        <f>ROUND(IF(O455=1,INDEX(新属性投放!$J$14:$J$33,卡牌属性!P455),INDEX(新属性投放!$J$41:$J$60,卡牌属性!P455))*INDEX($G$5:$G$42,L455)/SQRT(INDEX($I$5:$I$42,L455)),2)</f>
        <v>1994.98</v>
      </c>
      <c r="S455" s="31" t="s">
        <v>190</v>
      </c>
      <c r="T455" s="16">
        <f>ROUND(IF(O455=1,INDEX(新属性投放!$K$14:$K$33,卡牌属性!P455),INDEX(新属性投放!$K$41:$K$60,卡牌属性!P455))*INDEX($G$5:$G$42,L455),2)</f>
        <v>972.14</v>
      </c>
      <c r="U455" s="31" t="s">
        <v>191</v>
      </c>
      <c r="V455" s="16">
        <f>ROUND(IF(O455=1,INDEX(新属性投放!$L$14:$L$33,卡牌属性!P455),INDEX(新属性投放!$L$41:$L$60,卡牌属性!P455))*INDEX($G$5:$G$42,L455)*SQRT(INDEX($I$5:$I$42,L455)),2)</f>
        <v>10745.8</v>
      </c>
      <c r="W455" s="31" t="s">
        <v>189</v>
      </c>
      <c r="X455" s="16">
        <f>ROUND(IF(O455=1,INDEX(新属性投放!$D$14:$D$33,卡牌属性!P455),INDEX(新属性投放!$D$41:$D$60,卡牌属性!P455))*INDEX($G$5:$G$42,L455)/SQRT(INDEX($I$5:$I$42,L455)),2)</f>
        <v>46.46</v>
      </c>
      <c r="Y455" s="31" t="s">
        <v>190</v>
      </c>
      <c r="Z455" s="16">
        <f>ROUND(IF(O455=1,INDEX(新属性投放!$E$14:$E$33,卡牌属性!P455),INDEX(新属性投放!$E$41:$E$60,卡牌属性!P455))*INDEX($G$5:$G$42,L455),2)</f>
        <v>23.23</v>
      </c>
      <c r="AA455" s="31" t="s">
        <v>191</v>
      </c>
      <c r="AB455" s="16">
        <f>ROUND(IF(O455=1,INDEX(新属性投放!$F$14:$F$33,卡牌属性!P455),INDEX(新属性投放!$F$41:$F$60,卡牌属性!P455))*INDEX($G$5:$G$42,L455)*SQRT(INDEX($I$5:$I$42,L455)),2)</f>
        <v>208</v>
      </c>
      <c r="AD455" s="16">
        <f t="shared" si="150"/>
        <v>464</v>
      </c>
      <c r="AE455" s="16">
        <f t="shared" si="151"/>
        <v>232</v>
      </c>
      <c r="AF455" s="16">
        <f t="shared" si="152"/>
        <v>2080</v>
      </c>
      <c r="AH455" s="16">
        <f t="shared" si="143"/>
        <v>74875</v>
      </c>
      <c r="AI455" s="16">
        <f t="shared" si="144"/>
        <v>37397</v>
      </c>
      <c r="AJ455" s="16">
        <f t="shared" si="145"/>
        <v>314667</v>
      </c>
    </row>
    <row r="456" spans="11:36" ht="16.5" x14ac:dyDescent="0.2">
      <c r="K456" s="15">
        <v>453</v>
      </c>
      <c r="L456" s="15">
        <f t="shared" si="146"/>
        <v>23</v>
      </c>
      <c r="M456" s="16">
        <f t="shared" si="147"/>
        <v>1102007</v>
      </c>
      <c r="N456" s="31" t="s">
        <v>686</v>
      </c>
      <c r="O456" s="16">
        <f t="shared" si="148"/>
        <v>2</v>
      </c>
      <c r="P456" s="16">
        <f t="shared" si="149"/>
        <v>13</v>
      </c>
      <c r="Q456" s="16" t="s">
        <v>51</v>
      </c>
      <c r="R456" s="16">
        <f>ROUND(IF(O456=1,INDEX(新属性投放!$J$14:$J$33,卡牌属性!P456),INDEX(新属性投放!$J$41:$J$60,卡牌属性!P456))*INDEX($G$5:$G$42,L456)/SQRT(INDEX($I$5:$I$42,L456)),2)</f>
        <v>2294.89</v>
      </c>
      <c r="S456" s="31" t="s">
        <v>190</v>
      </c>
      <c r="T456" s="16">
        <f>ROUND(IF(O456=1,INDEX(新属性投放!$K$14:$K$33,卡牌属性!P456),INDEX(新属性投放!$K$41:$K$60,卡牌属性!P456))*INDEX($G$5:$G$42,L456),2)</f>
        <v>1122.0999999999999</v>
      </c>
      <c r="U456" s="31" t="s">
        <v>191</v>
      </c>
      <c r="V456" s="16">
        <f>ROUND(IF(O456=1,INDEX(新属性投放!$L$14:$L$33,卡牌属性!P456),INDEX(新属性投放!$L$41:$L$60,卡牌属性!P456))*INDEX($G$5:$G$42,L456)*SQRT(INDEX($I$5:$I$42,L456)),2)</f>
        <v>12394.2</v>
      </c>
      <c r="W456" s="31" t="s">
        <v>189</v>
      </c>
      <c r="X456" s="16">
        <f>ROUND(IF(O456=1,INDEX(新属性投放!$D$14:$D$33,卡牌属性!P456),INDEX(新属性投放!$D$41:$D$60,卡牌属性!P456))*INDEX($G$5:$G$42,L456)/SQRT(INDEX($I$5:$I$42,L456)),2)</f>
        <v>53.73</v>
      </c>
      <c r="Y456" s="31" t="s">
        <v>190</v>
      </c>
      <c r="Z456" s="16">
        <f>ROUND(IF(O456=1,INDEX(新属性投放!$E$14:$E$33,卡牌属性!P456),INDEX(新属性投放!$E$41:$E$60,卡牌属性!P456))*INDEX($G$5:$G$42,L456),2)</f>
        <v>26.86</v>
      </c>
      <c r="AA456" s="31" t="s">
        <v>191</v>
      </c>
      <c r="AB456" s="16">
        <f>ROUND(IF(O456=1,INDEX(新属性投放!$F$14:$F$33,卡牌属性!P456),INDEX(新属性投放!$F$41:$F$60,卡牌属性!P456))*INDEX($G$5:$G$42,L456)*SQRT(INDEX($I$5:$I$42,L456)),2)</f>
        <v>240.5</v>
      </c>
      <c r="AD456" s="16">
        <f t="shared" si="150"/>
        <v>537</v>
      </c>
      <c r="AE456" s="16">
        <f t="shared" si="151"/>
        <v>268</v>
      </c>
      <c r="AF456" s="16">
        <f t="shared" si="152"/>
        <v>2405</v>
      </c>
      <c r="AH456" s="16">
        <f t="shared" si="143"/>
        <v>75412</v>
      </c>
      <c r="AI456" s="16">
        <f t="shared" si="144"/>
        <v>37665</v>
      </c>
      <c r="AJ456" s="16">
        <f t="shared" si="145"/>
        <v>317072</v>
      </c>
    </row>
    <row r="457" spans="11:36" ht="16.5" x14ac:dyDescent="0.2">
      <c r="K457" s="15">
        <v>454</v>
      </c>
      <c r="L457" s="15">
        <f t="shared" si="146"/>
        <v>23</v>
      </c>
      <c r="M457" s="16">
        <f t="shared" si="147"/>
        <v>1102007</v>
      </c>
      <c r="N457" s="31" t="s">
        <v>686</v>
      </c>
      <c r="O457" s="16">
        <f t="shared" si="148"/>
        <v>2</v>
      </c>
      <c r="P457" s="16">
        <f t="shared" si="149"/>
        <v>14</v>
      </c>
      <c r="Q457" s="16" t="s">
        <v>51</v>
      </c>
      <c r="R457" s="16">
        <f>ROUND(IF(O457=1,INDEX(新属性投放!$J$14:$J$33,卡牌属性!P457),INDEX(新属性投放!$J$41:$J$60,卡牌属性!P457))*INDEX($G$5:$G$42,L457)/SQRT(INDEX($I$5:$I$42,L457)),2)</f>
        <v>2641.54</v>
      </c>
      <c r="S457" s="31" t="s">
        <v>190</v>
      </c>
      <c r="T457" s="16">
        <f>ROUND(IF(O457=1,INDEX(新属性投放!$K$14:$K$33,卡牌属性!P457),INDEX(新属性投放!$K$41:$K$60,卡牌属性!P457))*INDEX($G$5:$G$42,L457),2)</f>
        <v>1295.42</v>
      </c>
      <c r="U457" s="31" t="s">
        <v>191</v>
      </c>
      <c r="V457" s="16">
        <f>ROUND(IF(O457=1,INDEX(新属性投放!$L$14:$L$33,卡牌属性!P457),INDEX(新属性投放!$L$41:$L$60,卡牌属性!P457))*INDEX($G$5:$G$42,L457)*SQRT(INDEX($I$5:$I$42,L457)),2)</f>
        <v>14298.7</v>
      </c>
      <c r="W457" s="31" t="s">
        <v>189</v>
      </c>
      <c r="X457" s="16">
        <f>ROUND(IF(O457=1,INDEX(新属性投放!$D$14:$D$33,卡牌属性!P457),INDEX(新属性投放!$D$41:$D$60,卡牌属性!P457))*INDEX($G$5:$G$42,L457)/SQRT(INDEX($I$5:$I$42,L457)),2)</f>
        <v>62.14</v>
      </c>
      <c r="Y457" s="31" t="s">
        <v>190</v>
      </c>
      <c r="Z457" s="16">
        <f>ROUND(IF(O457=1,INDEX(新属性投放!$E$14:$E$33,卡牌属性!P457),INDEX(新属性投放!$E$41:$E$60,卡牌属性!P457))*INDEX($G$5:$G$42,L457),2)</f>
        <v>31.07</v>
      </c>
      <c r="AA457" s="31" t="s">
        <v>191</v>
      </c>
      <c r="AB457" s="16">
        <f>ROUND(IF(O457=1,INDEX(新属性投放!$F$14:$F$33,卡牌属性!P457),INDEX(新属性投放!$F$41:$F$60,卡牌属性!P457))*INDEX($G$5:$G$42,L457)*SQRT(INDEX($I$5:$I$42,L457)),2)</f>
        <v>279.5</v>
      </c>
      <c r="AD457" s="16">
        <f t="shared" si="150"/>
        <v>621</v>
      </c>
      <c r="AE457" s="16">
        <f t="shared" si="151"/>
        <v>310</v>
      </c>
      <c r="AF457" s="16">
        <f t="shared" si="152"/>
        <v>2795</v>
      </c>
      <c r="AH457" s="16">
        <f t="shared" si="143"/>
        <v>76033</v>
      </c>
      <c r="AI457" s="16">
        <f t="shared" si="144"/>
        <v>37975</v>
      </c>
      <c r="AJ457" s="16">
        <f t="shared" si="145"/>
        <v>319867</v>
      </c>
    </row>
    <row r="458" spans="11:36" ht="16.5" x14ac:dyDescent="0.2">
      <c r="K458" s="15">
        <v>455</v>
      </c>
      <c r="L458" s="15">
        <f t="shared" si="146"/>
        <v>23</v>
      </c>
      <c r="M458" s="16">
        <f t="shared" si="147"/>
        <v>1102007</v>
      </c>
      <c r="N458" s="31" t="s">
        <v>686</v>
      </c>
      <c r="O458" s="16">
        <f t="shared" si="148"/>
        <v>2</v>
      </c>
      <c r="P458" s="16">
        <f t="shared" si="149"/>
        <v>15</v>
      </c>
      <c r="Q458" s="16" t="s">
        <v>51</v>
      </c>
      <c r="R458" s="16">
        <f>ROUND(IF(O458=1,INDEX(新属性投放!$J$14:$J$33,卡牌属性!P458),INDEX(新属性投放!$J$41:$J$60,卡牌属性!P458))*INDEX($G$5:$G$42,L458)/SQRT(INDEX($I$5:$I$42,L458)),2)</f>
        <v>3041.94</v>
      </c>
      <c r="S458" s="31" t="s">
        <v>190</v>
      </c>
      <c r="T458" s="16">
        <f>ROUND(IF(O458=1,INDEX(新属性投放!$K$14:$K$33,卡牌属性!P458),INDEX(新属性投放!$K$41:$K$60,卡牌属性!P458))*INDEX($G$5:$G$42,L458),2)</f>
        <v>1496.27</v>
      </c>
      <c r="U458" s="31" t="s">
        <v>191</v>
      </c>
      <c r="V458" s="16">
        <f>ROUND(IF(O458=1,INDEX(新属性投放!$L$14:$L$33,卡牌属性!P458),INDEX(新属性投放!$L$41:$L$60,卡牌属性!P458))*INDEX($G$5:$G$42,L458)*SQRT(INDEX($I$5:$I$42,L458)),2)</f>
        <v>16503.5</v>
      </c>
      <c r="W458" s="31" t="s">
        <v>189</v>
      </c>
      <c r="X458" s="16">
        <f>ROUND(IF(O458=1,INDEX(新属性投放!$D$14:$D$33,卡牌属性!P458),INDEX(新属性投放!$D$41:$D$60,卡牌属性!P458))*INDEX($G$5:$G$42,L458)/SQRT(INDEX($I$5:$I$42,L458)),2)</f>
        <v>71.849999999999994</v>
      </c>
      <c r="Y458" s="31" t="s">
        <v>190</v>
      </c>
      <c r="Z458" s="16">
        <f>ROUND(IF(O458=1,INDEX(新属性投放!$E$14:$E$33,卡牌属性!P458),INDEX(新属性投放!$E$41:$E$60,卡牌属性!P458))*INDEX($G$5:$G$42,L458),2)</f>
        <v>35.93</v>
      </c>
      <c r="AA458" s="31" t="s">
        <v>191</v>
      </c>
      <c r="AB458" s="16">
        <f>ROUND(IF(O458=1,INDEX(新属性投放!$F$14:$F$33,卡牌属性!P458),INDEX(新属性投放!$F$41:$F$60,卡牌属性!P458))*INDEX($G$5:$G$42,L458)*SQRT(INDEX($I$5:$I$42,L458)),2)</f>
        <v>322.39999999999998</v>
      </c>
      <c r="AD458" s="16">
        <f t="shared" si="150"/>
        <v>718</v>
      </c>
      <c r="AE458" s="16">
        <f t="shared" si="151"/>
        <v>359</v>
      </c>
      <c r="AF458" s="16">
        <f t="shared" si="152"/>
        <v>3224</v>
      </c>
      <c r="AH458" s="16">
        <f t="shared" si="143"/>
        <v>76751</v>
      </c>
      <c r="AI458" s="16">
        <f t="shared" si="144"/>
        <v>38334</v>
      </c>
      <c r="AJ458" s="16">
        <f t="shared" si="145"/>
        <v>323091</v>
      </c>
    </row>
    <row r="459" spans="11:36" ht="16.5" x14ac:dyDescent="0.2">
      <c r="K459" s="15">
        <v>456</v>
      </c>
      <c r="L459" s="15">
        <f t="shared" si="146"/>
        <v>23</v>
      </c>
      <c r="M459" s="16">
        <f t="shared" si="147"/>
        <v>1102007</v>
      </c>
      <c r="N459" s="31" t="s">
        <v>686</v>
      </c>
      <c r="O459" s="16">
        <f t="shared" si="148"/>
        <v>2</v>
      </c>
      <c r="P459" s="16">
        <f t="shared" si="149"/>
        <v>16</v>
      </c>
      <c r="Q459" s="16" t="s">
        <v>51</v>
      </c>
      <c r="R459" s="16">
        <f>ROUND(IF(O459=1,INDEX(新属性投放!$J$14:$J$33,卡牌属性!P459),INDEX(新属性投放!$J$41:$J$60,卡牌属性!P459))*INDEX($G$5:$G$42,L459)/SQRT(INDEX($I$5:$I$42,L459)),2)</f>
        <v>3505.19</v>
      </c>
      <c r="S459" s="31" t="s">
        <v>190</v>
      </c>
      <c r="T459" s="16">
        <f>ROUND(IF(O459=1,INDEX(新属性投放!$K$14:$K$33,卡牌属性!P459),INDEX(新属性投放!$K$41:$K$60,卡牌属性!P459))*INDEX($G$5:$G$42,L459),2)</f>
        <v>1727.9</v>
      </c>
      <c r="U459" s="31" t="s">
        <v>191</v>
      </c>
      <c r="V459" s="16">
        <f>ROUND(IF(O459=1,INDEX(新属性投放!$L$14:$L$33,卡牌属性!P459),INDEX(新属性投放!$L$41:$L$60,卡牌属性!P459))*INDEX($G$5:$G$42,L459)*SQRT(INDEX($I$5:$I$42,L459)),2)</f>
        <v>19051.5</v>
      </c>
      <c r="W459" s="31" t="s">
        <v>189</v>
      </c>
      <c r="X459" s="16">
        <f>ROUND(IF(O459=1,INDEX(新属性投放!$D$14:$D$33,卡牌属性!P459),INDEX(新属性投放!$D$41:$D$60,卡牌属性!P459))*INDEX($G$5:$G$42,L459)/SQRT(INDEX($I$5:$I$42,L459)),2)</f>
        <v>83.08</v>
      </c>
      <c r="Y459" s="31" t="s">
        <v>190</v>
      </c>
      <c r="Z459" s="16">
        <f>ROUND(IF(O459=1,INDEX(新属性投放!$E$14:$E$33,卡牌属性!P459),INDEX(新属性投放!$E$41:$E$60,卡牌属性!P459))*INDEX($G$5:$G$42,L459),2)</f>
        <v>41.54</v>
      </c>
      <c r="AA459" s="31" t="s">
        <v>191</v>
      </c>
      <c r="AB459" s="16">
        <f>ROUND(IF(O459=1,INDEX(新属性投放!$F$14:$F$33,卡牌属性!P459),INDEX(新属性投放!$F$41:$F$60,卡牌属性!P459))*INDEX($G$5:$G$42,L459)*SQRT(INDEX($I$5:$I$42,L459)),2)</f>
        <v>373.1</v>
      </c>
      <c r="AD459" s="16">
        <f t="shared" si="150"/>
        <v>830</v>
      </c>
      <c r="AE459" s="16">
        <f t="shared" si="151"/>
        <v>415</v>
      </c>
      <c r="AF459" s="16">
        <f t="shared" si="152"/>
        <v>3731</v>
      </c>
      <c r="AH459" s="16">
        <f t="shared" si="143"/>
        <v>77581</v>
      </c>
      <c r="AI459" s="16">
        <f t="shared" si="144"/>
        <v>38749</v>
      </c>
      <c r="AJ459" s="16">
        <f t="shared" si="145"/>
        <v>326822</v>
      </c>
    </row>
    <row r="460" spans="11:36" ht="16.5" x14ac:dyDescent="0.2">
      <c r="K460" s="15">
        <v>457</v>
      </c>
      <c r="L460" s="15">
        <f t="shared" si="146"/>
        <v>23</v>
      </c>
      <c r="M460" s="16">
        <f t="shared" si="147"/>
        <v>1102007</v>
      </c>
      <c r="N460" s="31" t="s">
        <v>686</v>
      </c>
      <c r="O460" s="16">
        <f t="shared" si="148"/>
        <v>2</v>
      </c>
      <c r="P460" s="16">
        <f t="shared" si="149"/>
        <v>17</v>
      </c>
      <c r="Q460" s="16" t="s">
        <v>51</v>
      </c>
      <c r="R460" s="16">
        <f>ROUND(IF(O460=1,INDEX(新属性投放!$J$14:$J$33,卡牌属性!P460),INDEX(新属性投放!$J$41:$J$60,卡牌属性!P460))*INDEX($G$5:$G$42,L460)/SQRT(INDEX($I$5:$I$42,L460)),2)</f>
        <v>4040.21</v>
      </c>
      <c r="S460" s="31" t="s">
        <v>190</v>
      </c>
      <c r="T460" s="16">
        <f>ROUND(IF(O460=1,INDEX(新属性投放!$K$14:$K$33,卡牌属性!P460),INDEX(新属性投放!$K$41:$K$60,卡牌属性!P460))*INDEX($G$5:$G$42,L460),2)</f>
        <v>1995.4</v>
      </c>
      <c r="U460" s="31" t="s">
        <v>191</v>
      </c>
      <c r="V460" s="16">
        <f>ROUND(IF(O460=1,INDEX(新属性投放!$L$14:$L$33,卡牌属性!P460),INDEX(新属性投放!$L$41:$L$60,卡牌属性!P460))*INDEX($G$5:$G$42,L460)*SQRT(INDEX($I$5:$I$42,L460)),2)</f>
        <v>21993.4</v>
      </c>
      <c r="W460" s="31" t="s">
        <v>189</v>
      </c>
      <c r="X460" s="16">
        <f>ROUND(IF(O460=1,INDEX(新属性投放!$D$14:$D$33,卡牌属性!P460),INDEX(新属性投放!$D$41:$D$60,卡牌属性!P460))*INDEX($G$5:$G$42,L460)/SQRT(INDEX($I$5:$I$42,L460)),2)</f>
        <v>96.07</v>
      </c>
      <c r="Y460" s="31" t="s">
        <v>190</v>
      </c>
      <c r="Z460" s="16">
        <f>ROUND(IF(O460=1,INDEX(新属性投放!$E$14:$E$33,卡牌属性!P460),INDEX(新属性投放!$E$41:$E$60,卡牌属性!P460))*INDEX($G$5:$G$42,L460),2)</f>
        <v>48.04</v>
      </c>
      <c r="AA460" s="31" t="s">
        <v>191</v>
      </c>
      <c r="AB460" s="16">
        <f>ROUND(IF(O460=1,INDEX(新属性投放!$F$14:$F$33,卡牌属性!P460),INDEX(新属性投放!$F$41:$F$60,卡牌属性!P460))*INDEX($G$5:$G$42,L460)*SQRT(INDEX($I$5:$I$42,L460)),2)</f>
        <v>431.6</v>
      </c>
      <c r="AD460" s="16">
        <f t="shared" si="150"/>
        <v>960</v>
      </c>
      <c r="AE460" s="16">
        <f t="shared" si="151"/>
        <v>480</v>
      </c>
      <c r="AF460" s="16">
        <f t="shared" si="152"/>
        <v>4316</v>
      </c>
      <c r="AH460" s="16">
        <f t="shared" si="143"/>
        <v>78541</v>
      </c>
      <c r="AI460" s="16">
        <f t="shared" si="144"/>
        <v>39229</v>
      </c>
      <c r="AJ460" s="16">
        <f t="shared" si="145"/>
        <v>331138</v>
      </c>
    </row>
    <row r="461" spans="11:36" ht="16.5" x14ac:dyDescent="0.2">
      <c r="K461" s="15">
        <v>458</v>
      </c>
      <c r="L461" s="15">
        <f t="shared" si="146"/>
        <v>23</v>
      </c>
      <c r="M461" s="16">
        <f t="shared" si="147"/>
        <v>1102007</v>
      </c>
      <c r="N461" s="31" t="s">
        <v>686</v>
      </c>
      <c r="O461" s="16">
        <f t="shared" si="148"/>
        <v>2</v>
      </c>
      <c r="P461" s="16">
        <f t="shared" si="149"/>
        <v>18</v>
      </c>
      <c r="Q461" s="16" t="s">
        <v>51</v>
      </c>
      <c r="R461" s="16">
        <f>ROUND(IF(O461=1,INDEX(新属性投放!$J$14:$J$33,卡牌属性!P461),INDEX(新属性投放!$J$41:$J$60,卡牌属性!P461))*INDEX($G$5:$G$42,L461)/SQRT(INDEX($I$5:$I$42,L461)),2)</f>
        <v>4659.66</v>
      </c>
      <c r="S461" s="31" t="s">
        <v>190</v>
      </c>
      <c r="T461" s="16">
        <f>ROUND(IF(O461=1,INDEX(新属性投放!$K$14:$K$33,卡牌属性!P461),INDEX(新属性投放!$K$41:$K$60,卡牌属性!P461))*INDEX($G$5:$G$42,L461),2)</f>
        <v>2304.48</v>
      </c>
      <c r="U461" s="31" t="s">
        <v>191</v>
      </c>
      <c r="V461" s="16">
        <f>ROUND(IF(O461=1,INDEX(新属性投放!$L$14:$L$33,卡牌属性!P461),INDEX(新属性投放!$L$41:$L$60,卡牌属性!P461))*INDEX($G$5:$G$42,L461)*SQRT(INDEX($I$5:$I$42,L461)),2)</f>
        <v>25403.3</v>
      </c>
      <c r="W461" s="31" t="s">
        <v>189</v>
      </c>
      <c r="X461" s="16">
        <f>ROUND(IF(O461=1,INDEX(新属性投放!$D$14:$D$33,卡牌属性!P461),INDEX(新属性投放!$D$41:$D$60,卡牌属性!P461))*INDEX($G$5:$G$42,L461)/SQRT(INDEX($I$5:$I$42,L461)),2)</f>
        <v>111.06</v>
      </c>
      <c r="Y461" s="31" t="s">
        <v>190</v>
      </c>
      <c r="Z461" s="16">
        <f>ROUND(IF(O461=1,INDEX(新属性投放!$E$14:$E$33,卡牌属性!P461),INDEX(新属性投放!$E$41:$E$60,卡牌属性!P461))*INDEX($G$5:$G$42,L461),2)</f>
        <v>55.53</v>
      </c>
      <c r="AA461" s="31" t="s">
        <v>191</v>
      </c>
      <c r="AB461" s="16">
        <f>ROUND(IF(O461=1,INDEX(新属性投放!$F$14:$F$33,卡牌属性!P461),INDEX(新属性投放!$F$41:$F$60,卡牌属性!P461))*INDEX($G$5:$G$42,L461)*SQRT(INDEX($I$5:$I$42,L461)),2)</f>
        <v>499.2</v>
      </c>
      <c r="AD461" s="16">
        <f t="shared" si="150"/>
        <v>1110</v>
      </c>
      <c r="AE461" s="16">
        <f t="shared" si="151"/>
        <v>555</v>
      </c>
      <c r="AF461" s="16">
        <f t="shared" si="152"/>
        <v>4992</v>
      </c>
      <c r="AH461" s="16">
        <f t="shared" si="143"/>
        <v>79651</v>
      </c>
      <c r="AI461" s="16">
        <f t="shared" si="144"/>
        <v>39784</v>
      </c>
      <c r="AJ461" s="16">
        <f t="shared" si="145"/>
        <v>336130</v>
      </c>
    </row>
    <row r="462" spans="11:36" ht="16.5" x14ac:dyDescent="0.2">
      <c r="K462" s="15">
        <v>459</v>
      </c>
      <c r="L462" s="15">
        <f t="shared" si="146"/>
        <v>23</v>
      </c>
      <c r="M462" s="16">
        <f t="shared" si="147"/>
        <v>1102007</v>
      </c>
      <c r="N462" s="31" t="s">
        <v>686</v>
      </c>
      <c r="O462" s="16">
        <f t="shared" si="148"/>
        <v>2</v>
      </c>
      <c r="P462" s="16">
        <f t="shared" si="149"/>
        <v>19</v>
      </c>
      <c r="Q462" s="16" t="s">
        <v>51</v>
      </c>
      <c r="R462" s="16">
        <f>ROUND(IF(O462=1,INDEX(新属性投放!$J$14:$J$33,卡牌属性!P462),INDEX(新属性投放!$J$41:$J$60,卡牌属性!P462))*INDEX($G$5:$G$42,L462)/SQRT(INDEX($I$5:$I$42,L462)),2)</f>
        <v>5374.85</v>
      </c>
      <c r="S462" s="31" t="s">
        <v>190</v>
      </c>
      <c r="T462" s="16">
        <f>ROUND(IF(O462=1,INDEX(新属性投放!$K$14:$K$33,卡牌属性!P462),INDEX(新属性投放!$K$41:$K$60,卡牌属性!P462))*INDEX($G$5:$G$42,L462),2)</f>
        <v>2662.73</v>
      </c>
      <c r="U462" s="31" t="s">
        <v>191</v>
      </c>
      <c r="V462" s="16">
        <f>ROUND(IF(O462=1,INDEX(新属性投放!$L$14:$L$33,卡牌属性!P462),INDEX(新属性投放!$L$41:$L$60,卡牌属性!P462))*INDEX($G$5:$G$42,L462)*SQRT(INDEX($I$5:$I$42,L462)),2)</f>
        <v>29338.400000000001</v>
      </c>
      <c r="W462" s="31" t="s">
        <v>189</v>
      </c>
      <c r="X462" s="16">
        <f>ROUND(IF(O462=1,INDEX(新属性投放!$D$14:$D$33,卡牌属性!P462),INDEX(新属性投放!$D$41:$D$60,卡牌属性!P462))*INDEX($G$5:$G$42,L462)/SQRT(INDEX($I$5:$I$42,L462)),2)</f>
        <v>128.43</v>
      </c>
      <c r="Y462" s="31" t="s">
        <v>190</v>
      </c>
      <c r="Z462" s="16">
        <f>ROUND(IF(O462=1,INDEX(新属性投放!$E$14:$E$33,卡牌属性!P462),INDEX(新属性投放!$E$41:$E$60,卡牌属性!P462))*INDEX($G$5:$G$42,L462),2)</f>
        <v>64.209999999999994</v>
      </c>
      <c r="AA462" s="31" t="s">
        <v>191</v>
      </c>
      <c r="AB462" s="16">
        <f>ROUND(IF(O462=1,INDEX(新属性投放!$F$14:$F$33,卡牌属性!P462),INDEX(新属性投放!$F$41:$F$60,卡牌属性!P462))*INDEX($G$5:$G$42,L462)*SQRT(INDEX($I$5:$I$42,L462)),2)</f>
        <v>577.20000000000005</v>
      </c>
      <c r="AD462" s="16">
        <f t="shared" si="150"/>
        <v>1284</v>
      </c>
      <c r="AE462" s="16">
        <f t="shared" si="151"/>
        <v>642</v>
      </c>
      <c r="AF462" s="16">
        <f t="shared" si="152"/>
        <v>5772</v>
      </c>
      <c r="AH462" s="16">
        <f t="shared" si="143"/>
        <v>80935</v>
      </c>
      <c r="AI462" s="16">
        <f t="shared" si="144"/>
        <v>40426</v>
      </c>
      <c r="AJ462" s="16">
        <f t="shared" si="145"/>
        <v>341902</v>
      </c>
    </row>
    <row r="463" spans="11:36" ht="16.5" x14ac:dyDescent="0.2">
      <c r="K463" s="15">
        <v>460</v>
      </c>
      <c r="L463" s="15">
        <f t="shared" si="146"/>
        <v>23</v>
      </c>
      <c r="M463" s="16">
        <f t="shared" si="147"/>
        <v>1102007</v>
      </c>
      <c r="N463" s="31" t="s">
        <v>686</v>
      </c>
      <c r="O463" s="16">
        <f t="shared" si="148"/>
        <v>2</v>
      </c>
      <c r="P463" s="16">
        <f t="shared" si="149"/>
        <v>20</v>
      </c>
      <c r="Q463" s="16" t="s">
        <v>51</v>
      </c>
      <c r="R463" s="16">
        <f>ROUND(IF(O463=1,INDEX(新属性投放!$J$14:$J$33,卡牌属性!P463),INDEX(新属性投放!$J$41:$J$60,卡牌属性!P463))*INDEX($G$5:$G$42,L463)/SQRT(INDEX($I$5:$I$42,L463)),2)</f>
        <v>6202.89</v>
      </c>
      <c r="S463" s="31" t="s">
        <v>190</v>
      </c>
      <c r="T463" s="16">
        <f>ROUND(IF(O463=1,INDEX(新属性投放!$K$14:$K$33,卡牌属性!P463),INDEX(新属性投放!$K$41:$K$60,卡牌属性!P463))*INDEX($G$5:$G$42,L463),2)</f>
        <v>3076.09</v>
      </c>
      <c r="U463" s="31" t="s">
        <v>191</v>
      </c>
      <c r="V463" s="16">
        <f>ROUND(IF(O463=1,INDEX(新属性投放!$L$14:$L$33,卡牌属性!P463),INDEX(新属性投放!$L$41:$L$60,卡牌属性!P463))*INDEX($G$5:$G$42,L463)*SQRT(INDEX($I$5:$I$42,L463)),2)</f>
        <v>33897.5</v>
      </c>
      <c r="W463" s="31" t="s">
        <v>189</v>
      </c>
      <c r="X463" s="16">
        <f>ROUND(IF(O463=1,INDEX(新属性投放!$D$14:$D$33,卡牌属性!P463),INDEX(新属性投放!$D$41:$D$60,卡牌属性!P463))*INDEX($G$5:$G$42,L463)/SQRT(INDEX($I$5:$I$42,L463)),2)</f>
        <v>148.47</v>
      </c>
      <c r="Y463" s="31" t="s">
        <v>190</v>
      </c>
      <c r="Z463" s="16">
        <f>ROUND(IF(O463=1,INDEX(新属性投放!$E$14:$E$33,卡牌属性!P463),INDEX(新属性投放!$E$41:$E$60,卡牌属性!P463))*INDEX($G$5:$G$42,L463),2)</f>
        <v>74.239999999999995</v>
      </c>
      <c r="AA463" s="31" t="s">
        <v>191</v>
      </c>
      <c r="AB463" s="16">
        <f>ROUND(IF(O463=1,INDEX(新属性投放!$F$14:$F$33,卡牌属性!P463),INDEX(新属性投放!$F$41:$F$60,卡牌属性!P463))*INDEX($G$5:$G$42,L463)*SQRT(INDEX($I$5:$I$42,L463)),2)</f>
        <v>666.9</v>
      </c>
      <c r="AD463" s="16">
        <f t="shared" si="150"/>
        <v>1484</v>
      </c>
      <c r="AE463" s="16">
        <f t="shared" si="151"/>
        <v>742</v>
      </c>
      <c r="AF463" s="16">
        <f t="shared" si="152"/>
        <v>6669</v>
      </c>
      <c r="AH463" s="16">
        <f t="shared" si="143"/>
        <v>82419</v>
      </c>
      <c r="AI463" s="16">
        <f t="shared" si="144"/>
        <v>41168</v>
      </c>
      <c r="AJ463" s="16">
        <f t="shared" si="145"/>
        <v>348571</v>
      </c>
    </row>
    <row r="464" spans="11:36" ht="16.5" x14ac:dyDescent="0.2">
      <c r="K464" s="15">
        <v>461</v>
      </c>
      <c r="L464" s="15">
        <f t="shared" si="146"/>
        <v>24</v>
      </c>
      <c r="M464" s="16">
        <f t="shared" si="147"/>
        <v>1102008</v>
      </c>
      <c r="N464" s="31" t="s">
        <v>686</v>
      </c>
      <c r="O464" s="16">
        <f t="shared" si="148"/>
        <v>2</v>
      </c>
      <c r="P464" s="16">
        <f t="shared" si="149"/>
        <v>1</v>
      </c>
      <c r="Q464" s="16" t="s">
        <v>51</v>
      </c>
      <c r="R464" s="16">
        <f>ROUND(IF(O464=1,INDEX(新属性投放!$J$14:$J$33,卡牌属性!P464),INDEX(新属性投放!$J$41:$J$60,卡牌属性!P464))*INDEX($G$5:$G$42,L464)/SQRT(INDEX($I$5:$I$42,L464)),2)</f>
        <v>91</v>
      </c>
      <c r="S464" s="31" t="s">
        <v>190</v>
      </c>
      <c r="T464" s="16">
        <f>ROUND(IF(O464=1,INDEX(新属性投放!$K$14:$K$33,卡牌属性!P464),INDEX(新属性投放!$K$41:$K$60,卡牌属性!P464))*INDEX($G$5:$G$42,L464),2)</f>
        <v>26</v>
      </c>
      <c r="U464" s="31" t="s">
        <v>191</v>
      </c>
      <c r="V464" s="16">
        <f>ROUND(IF(O464=1,INDEX(新属性投放!$L$14:$L$33,卡牌属性!P464),INDEX(新属性投放!$L$41:$L$60,卡牌属性!P464))*INDEX($G$5:$G$42,L464)*SQRT(INDEX($I$5:$I$42,L464)),2)</f>
        <v>195</v>
      </c>
      <c r="W464" s="31" t="s">
        <v>189</v>
      </c>
      <c r="X464" s="16">
        <f>ROUND(IF(O464=1,INDEX(新属性投放!$D$14:$D$33,卡牌属性!P464),INDEX(新属性投放!$D$41:$D$60,卡牌属性!P464))*INDEX($G$5:$G$42,L464)/SQRT(INDEX($I$5:$I$42,L464)),2)</f>
        <v>3.25</v>
      </c>
      <c r="Y464" s="31" t="s">
        <v>190</v>
      </c>
      <c r="Z464" s="16">
        <f>ROUND(IF(O464=1,INDEX(新属性投放!$E$14:$E$33,卡牌属性!P464),INDEX(新属性投放!$E$41:$E$60,卡牌属性!P464))*INDEX($G$5:$G$42,L464),2)</f>
        <v>1.63</v>
      </c>
      <c r="AA464" s="31" t="s">
        <v>191</v>
      </c>
      <c r="AB464" s="16">
        <f>ROUND(IF(O464=1,INDEX(新属性投放!$F$14:$F$33,卡牌属性!P464),INDEX(新属性投放!$F$41:$F$60,卡牌属性!P464))*INDEX($G$5:$G$42,L464)*SQRT(INDEX($I$5:$I$42,L464)),2)</f>
        <v>14.3</v>
      </c>
      <c r="AD464" s="16">
        <f t="shared" si="150"/>
        <v>32</v>
      </c>
      <c r="AE464" s="16">
        <f t="shared" si="151"/>
        <v>16</v>
      </c>
      <c r="AF464" s="16">
        <f t="shared" si="152"/>
        <v>143</v>
      </c>
      <c r="AH464" s="16">
        <f t="shared" si="143"/>
        <v>82451</v>
      </c>
      <c r="AI464" s="16">
        <f t="shared" si="144"/>
        <v>41184</v>
      </c>
      <c r="AJ464" s="16">
        <f t="shared" si="145"/>
        <v>348714</v>
      </c>
    </row>
    <row r="465" spans="11:36" ht="16.5" x14ac:dyDescent="0.2">
      <c r="K465" s="15">
        <v>462</v>
      </c>
      <c r="L465" s="15">
        <f t="shared" si="146"/>
        <v>24</v>
      </c>
      <c r="M465" s="16">
        <f t="shared" si="147"/>
        <v>1102008</v>
      </c>
      <c r="N465" s="31" t="s">
        <v>686</v>
      </c>
      <c r="O465" s="16">
        <f t="shared" si="148"/>
        <v>2</v>
      </c>
      <c r="P465" s="16">
        <f t="shared" si="149"/>
        <v>2</v>
      </c>
      <c r="Q465" s="16" t="s">
        <v>51</v>
      </c>
      <c r="R465" s="16">
        <f>ROUND(IF(O465=1,INDEX(新属性投放!$J$14:$J$33,卡牌属性!P465),INDEX(新属性投放!$J$41:$J$60,卡牌属性!P465))*INDEX($G$5:$G$42,L465)/SQRT(INDEX($I$5:$I$42,L465)),2)</f>
        <v>148.19999999999999</v>
      </c>
      <c r="S465" s="31" t="s">
        <v>190</v>
      </c>
      <c r="T465" s="16">
        <f>ROUND(IF(O465=1,INDEX(新属性投放!$K$14:$K$33,卡牌属性!P465),INDEX(新属性投放!$K$41:$K$60,卡牌属性!P465))*INDEX($G$5:$G$42,L465),2)</f>
        <v>48.75</v>
      </c>
      <c r="U465" s="31" t="s">
        <v>191</v>
      </c>
      <c r="V465" s="16">
        <f>ROUND(IF(O465=1,INDEX(新属性投放!$L$14:$L$33,卡牌属性!P465),INDEX(新属性投放!$L$41:$L$60,卡牌属性!P465))*INDEX($G$5:$G$42,L465)*SQRT(INDEX($I$5:$I$42,L465)),2)</f>
        <v>500.5</v>
      </c>
      <c r="W465" s="31" t="s">
        <v>189</v>
      </c>
      <c r="X465" s="16">
        <f>ROUND(IF(O465=1,INDEX(新属性投放!$D$14:$D$33,卡牌属性!P465),INDEX(新属性投放!$D$41:$D$60,卡牌属性!P465))*INDEX($G$5:$G$42,L465)/SQRT(INDEX($I$5:$I$42,L465)),2)</f>
        <v>5.2</v>
      </c>
      <c r="Y465" s="31" t="s">
        <v>190</v>
      </c>
      <c r="Z465" s="16">
        <f>ROUND(IF(O465=1,INDEX(新属性投放!$E$14:$E$33,卡牌属性!P465),INDEX(新属性投放!$E$41:$E$60,卡牌属性!P465))*INDEX($G$5:$G$42,L465),2)</f>
        <v>2.6</v>
      </c>
      <c r="AA465" s="31" t="s">
        <v>191</v>
      </c>
      <c r="AB465" s="16">
        <f>ROUND(IF(O465=1,INDEX(新属性投放!$F$14:$F$33,卡牌属性!P465),INDEX(新属性投放!$F$41:$F$60,卡牌属性!P465))*INDEX($G$5:$G$42,L465)*SQRT(INDEX($I$5:$I$42,L465)),2)</f>
        <v>23.4</v>
      </c>
      <c r="AD465" s="16">
        <f t="shared" si="150"/>
        <v>52</v>
      </c>
      <c r="AE465" s="16">
        <f t="shared" si="151"/>
        <v>26</v>
      </c>
      <c r="AF465" s="16">
        <f t="shared" si="152"/>
        <v>234</v>
      </c>
      <c r="AH465" s="16">
        <f t="shared" si="143"/>
        <v>82503</v>
      </c>
      <c r="AI465" s="16">
        <f t="shared" si="144"/>
        <v>41210</v>
      </c>
      <c r="AJ465" s="16">
        <f t="shared" si="145"/>
        <v>348948</v>
      </c>
    </row>
    <row r="466" spans="11:36" ht="16.5" x14ac:dyDescent="0.2">
      <c r="K466" s="15">
        <v>463</v>
      </c>
      <c r="L466" s="15">
        <f t="shared" si="146"/>
        <v>24</v>
      </c>
      <c r="M466" s="16">
        <f t="shared" si="147"/>
        <v>1102008</v>
      </c>
      <c r="N466" s="31" t="s">
        <v>686</v>
      </c>
      <c r="O466" s="16">
        <f t="shared" si="148"/>
        <v>2</v>
      </c>
      <c r="P466" s="16">
        <f t="shared" si="149"/>
        <v>3</v>
      </c>
      <c r="Q466" s="16" t="s">
        <v>51</v>
      </c>
      <c r="R466" s="16">
        <f>ROUND(IF(O466=1,INDEX(新属性投放!$J$14:$J$33,卡牌属性!P466),INDEX(新属性投放!$J$41:$J$60,卡牌属性!P466))*INDEX($G$5:$G$42,L466)/SQRT(INDEX($I$5:$I$42,L466)),2)</f>
        <v>256.10000000000002</v>
      </c>
      <c r="S466" s="31" t="s">
        <v>190</v>
      </c>
      <c r="T466" s="16">
        <f>ROUND(IF(O466=1,INDEX(新属性投放!$K$14:$K$33,卡牌属性!P466),INDEX(新属性投放!$K$41:$K$60,卡牌属性!P466))*INDEX($G$5:$G$42,L466),2)</f>
        <v>102.05</v>
      </c>
      <c r="U466" s="31" t="s">
        <v>191</v>
      </c>
      <c r="V466" s="16">
        <f>ROUND(IF(O466=1,INDEX(新属性投放!$L$14:$L$33,卡牌属性!P466),INDEX(新属性投放!$L$41:$L$60,卡牌属性!P466))*INDEX($G$5:$G$42,L466)*SQRT(INDEX($I$5:$I$42,L466)),2)</f>
        <v>1120.5999999999999</v>
      </c>
      <c r="W466" s="31" t="s">
        <v>189</v>
      </c>
      <c r="X466" s="16">
        <f>ROUND(IF(O466=1,INDEX(新属性投放!$D$14:$D$33,卡牌属性!P466),INDEX(新属性投放!$D$41:$D$60,卡牌属性!P466))*INDEX($G$5:$G$42,L466)/SQRT(INDEX($I$5:$I$42,L466)),2)</f>
        <v>7.84</v>
      </c>
      <c r="Y466" s="31" t="s">
        <v>190</v>
      </c>
      <c r="Z466" s="16">
        <f>ROUND(IF(O466=1,INDEX(新属性投放!$E$14:$E$33,卡牌属性!P466),INDEX(新属性投放!$E$41:$E$60,卡牌属性!P466))*INDEX($G$5:$G$42,L466),2)</f>
        <v>3.92</v>
      </c>
      <c r="AA466" s="31" t="s">
        <v>191</v>
      </c>
      <c r="AB466" s="16">
        <f>ROUND(IF(O466=1,INDEX(新属性投放!$F$14:$F$33,卡牌属性!P466),INDEX(新属性投放!$F$41:$F$60,卡牌属性!P466))*INDEX($G$5:$G$42,L466)*SQRT(INDEX($I$5:$I$42,L466)),2)</f>
        <v>35.1</v>
      </c>
      <c r="AD466" s="16">
        <f t="shared" si="150"/>
        <v>78</v>
      </c>
      <c r="AE466" s="16">
        <f t="shared" si="151"/>
        <v>39</v>
      </c>
      <c r="AF466" s="16">
        <f t="shared" si="152"/>
        <v>351</v>
      </c>
      <c r="AH466" s="16">
        <f t="shared" si="143"/>
        <v>82581</v>
      </c>
      <c r="AI466" s="16">
        <f t="shared" si="144"/>
        <v>41249</v>
      </c>
      <c r="AJ466" s="16">
        <f t="shared" si="145"/>
        <v>349299</v>
      </c>
    </row>
    <row r="467" spans="11:36" ht="16.5" x14ac:dyDescent="0.2">
      <c r="K467" s="15">
        <v>464</v>
      </c>
      <c r="L467" s="15">
        <f t="shared" si="146"/>
        <v>24</v>
      </c>
      <c r="M467" s="16">
        <f t="shared" si="147"/>
        <v>1102008</v>
      </c>
      <c r="N467" s="31" t="s">
        <v>686</v>
      </c>
      <c r="O467" s="16">
        <f t="shared" si="148"/>
        <v>2</v>
      </c>
      <c r="P467" s="16">
        <f t="shared" si="149"/>
        <v>4</v>
      </c>
      <c r="Q467" s="16" t="s">
        <v>51</v>
      </c>
      <c r="R467" s="16">
        <f>ROUND(IF(O467=1,INDEX(新属性投放!$J$14:$J$33,卡牌属性!P467),INDEX(新属性投放!$J$41:$J$60,卡牌属性!P467))*INDEX($G$5:$G$42,L467)/SQRT(INDEX($I$5:$I$42,L467)),2)</f>
        <v>360.49</v>
      </c>
      <c r="S467" s="31" t="s">
        <v>190</v>
      </c>
      <c r="T467" s="16">
        <f>ROUND(IF(O467=1,INDEX(新属性投放!$K$14:$K$33,卡牌属性!P467),INDEX(新属性投放!$K$41:$K$60,卡牌属性!P467))*INDEX($G$5:$G$42,L467),2)</f>
        <v>154.25</v>
      </c>
      <c r="U467" s="31" t="s">
        <v>191</v>
      </c>
      <c r="V467" s="16">
        <f>ROUND(IF(O467=1,INDEX(新属性投放!$L$14:$L$33,卡牌属性!P467),INDEX(新属性投放!$L$41:$L$60,卡牌属性!P467))*INDEX($G$5:$G$42,L467)*SQRT(INDEX($I$5:$I$42,L467)),2)</f>
        <v>1705.6</v>
      </c>
      <c r="W467" s="31" t="s">
        <v>189</v>
      </c>
      <c r="X467" s="16">
        <f>ROUND(IF(O467=1,INDEX(新属性投放!$D$14:$D$33,卡牌属性!P467),INDEX(新属性投放!$D$41:$D$60,卡牌属性!P467))*INDEX($G$5:$G$42,L467)/SQRT(INDEX($I$5:$I$42,L467)),2)</f>
        <v>10.4</v>
      </c>
      <c r="Y467" s="31" t="s">
        <v>190</v>
      </c>
      <c r="Z467" s="16">
        <f>ROUND(IF(O467=1,INDEX(新属性投放!$E$14:$E$33,卡牌属性!P467),INDEX(新属性投放!$E$41:$E$60,卡牌属性!P467))*INDEX($G$5:$G$42,L467),2)</f>
        <v>5.2</v>
      </c>
      <c r="AA467" s="31" t="s">
        <v>191</v>
      </c>
      <c r="AB467" s="16">
        <f>ROUND(IF(O467=1,INDEX(新属性投放!$F$14:$F$33,卡牌属性!P467),INDEX(新属性投放!$F$41:$F$60,卡牌属性!P467))*INDEX($G$5:$G$42,L467)*SQRT(INDEX($I$5:$I$42,L467)),2)</f>
        <v>46.8</v>
      </c>
      <c r="AD467" s="16">
        <f t="shared" si="150"/>
        <v>104</v>
      </c>
      <c r="AE467" s="16">
        <f t="shared" si="151"/>
        <v>52</v>
      </c>
      <c r="AF467" s="16">
        <f t="shared" si="152"/>
        <v>468</v>
      </c>
      <c r="AH467" s="16">
        <f t="shared" si="143"/>
        <v>82685</v>
      </c>
      <c r="AI467" s="16">
        <f t="shared" si="144"/>
        <v>41301</v>
      </c>
      <c r="AJ467" s="16">
        <f t="shared" si="145"/>
        <v>349767</v>
      </c>
    </row>
    <row r="468" spans="11:36" ht="16.5" x14ac:dyDescent="0.2">
      <c r="K468" s="15">
        <v>465</v>
      </c>
      <c r="L468" s="15">
        <f t="shared" si="146"/>
        <v>24</v>
      </c>
      <c r="M468" s="16">
        <f t="shared" si="147"/>
        <v>1102008</v>
      </c>
      <c r="N468" s="31" t="s">
        <v>686</v>
      </c>
      <c r="O468" s="16">
        <f t="shared" si="148"/>
        <v>2</v>
      </c>
      <c r="P468" s="16">
        <f t="shared" si="149"/>
        <v>5</v>
      </c>
      <c r="Q468" s="16" t="s">
        <v>51</v>
      </c>
      <c r="R468" s="16">
        <f>ROUND(IF(O468=1,INDEX(新属性投放!$J$14:$J$33,卡牌属性!P468),INDEX(新属性投放!$J$41:$J$60,卡牌属性!P468))*INDEX($G$5:$G$42,L468)/SQRT(INDEX($I$5:$I$42,L468)),2)</f>
        <v>496.99</v>
      </c>
      <c r="S468" s="31" t="s">
        <v>190</v>
      </c>
      <c r="T468" s="16">
        <f>ROUND(IF(O468=1,INDEX(新属性投放!$K$14:$K$33,卡牌属性!P468),INDEX(新属性投放!$K$41:$K$60,卡牌属性!P468))*INDEX($G$5:$G$42,L468),2)</f>
        <v>223.15</v>
      </c>
      <c r="U468" s="31" t="s">
        <v>191</v>
      </c>
      <c r="V468" s="16">
        <f>ROUND(IF(O468=1,INDEX(新属性投放!$L$14:$L$33,卡牌属性!P468),INDEX(新属性投放!$L$41:$L$60,卡牌属性!P468))*INDEX($G$5:$G$42,L468)*SQRT(INDEX($I$5:$I$42,L468)),2)</f>
        <v>2466.1</v>
      </c>
      <c r="W468" s="31" t="s">
        <v>189</v>
      </c>
      <c r="X468" s="16">
        <f>ROUND(IF(O468=1,INDEX(新属性投放!$D$14:$D$33,卡牌属性!P468),INDEX(新属性投放!$D$41:$D$60,卡牌属性!P468))*INDEX($G$5:$G$42,L468)/SQRT(INDEX($I$5:$I$42,L468)),2)</f>
        <v>13.03</v>
      </c>
      <c r="Y468" s="31" t="s">
        <v>190</v>
      </c>
      <c r="Z468" s="16">
        <f>ROUND(IF(O468=1,INDEX(新属性投放!$E$14:$E$33,卡牌属性!P468),INDEX(新属性投放!$E$41:$E$60,卡牌属性!P468))*INDEX($G$5:$G$42,L468),2)</f>
        <v>6.51</v>
      </c>
      <c r="AA468" s="31" t="s">
        <v>191</v>
      </c>
      <c r="AB468" s="16">
        <f>ROUND(IF(O468=1,INDEX(新属性投放!$F$14:$F$33,卡牌属性!P468),INDEX(新属性投放!$F$41:$F$60,卡牌属性!P468))*INDEX($G$5:$G$42,L468)*SQRT(INDEX($I$5:$I$42,L468)),2)</f>
        <v>58.5</v>
      </c>
      <c r="AD468" s="16">
        <f t="shared" si="150"/>
        <v>130</v>
      </c>
      <c r="AE468" s="16">
        <f t="shared" si="151"/>
        <v>65</v>
      </c>
      <c r="AF468" s="16">
        <f t="shared" si="152"/>
        <v>585</v>
      </c>
      <c r="AH468" s="16">
        <f t="shared" si="143"/>
        <v>82815</v>
      </c>
      <c r="AI468" s="16">
        <f t="shared" si="144"/>
        <v>41366</v>
      </c>
      <c r="AJ468" s="16">
        <f t="shared" si="145"/>
        <v>350352</v>
      </c>
    </row>
    <row r="469" spans="11:36" ht="16.5" x14ac:dyDescent="0.2">
      <c r="K469" s="15">
        <v>466</v>
      </c>
      <c r="L469" s="15">
        <f t="shared" si="146"/>
        <v>24</v>
      </c>
      <c r="M469" s="16">
        <f t="shared" si="147"/>
        <v>1102008</v>
      </c>
      <c r="N469" s="31" t="s">
        <v>686</v>
      </c>
      <c r="O469" s="16">
        <f t="shared" si="148"/>
        <v>2</v>
      </c>
      <c r="P469" s="16">
        <f t="shared" si="149"/>
        <v>6</v>
      </c>
      <c r="Q469" s="16" t="s">
        <v>51</v>
      </c>
      <c r="R469" s="16">
        <f>ROUND(IF(O469=1,INDEX(新属性投放!$J$14:$J$33,卡牌属性!P469),INDEX(新属性投放!$J$41:$J$60,卡牌属性!P469))*INDEX($G$5:$G$42,L469)/SQRT(INDEX($I$5:$I$42,L469)),2)</f>
        <v>667.55</v>
      </c>
      <c r="S469" s="31" t="s">
        <v>190</v>
      </c>
      <c r="T469" s="16">
        <f>ROUND(IF(O469=1,INDEX(新属性投放!$K$14:$K$33,卡牌属性!P469),INDEX(新属性投放!$K$41:$K$60,卡牌属性!P469))*INDEX($G$5:$G$42,L469),2)</f>
        <v>309.08</v>
      </c>
      <c r="U469" s="31" t="s">
        <v>191</v>
      </c>
      <c r="V469" s="16">
        <f>ROUND(IF(O469=1,INDEX(新属性投放!$L$14:$L$33,卡牌属性!P469),INDEX(新属性投放!$L$41:$L$60,卡牌属性!P469))*INDEX($G$5:$G$42,L469)*SQRT(INDEX($I$5:$I$42,L469)),2)</f>
        <v>3413.8</v>
      </c>
      <c r="W469" s="31" t="s">
        <v>189</v>
      </c>
      <c r="X469" s="16">
        <f>ROUND(IF(O469=1,INDEX(新属性投放!$D$14:$D$33,卡牌属性!P469),INDEX(新属性投放!$D$41:$D$60,卡牌属性!P469))*INDEX($G$5:$G$42,L469)/SQRT(INDEX($I$5:$I$42,L469)),2)</f>
        <v>16.29</v>
      </c>
      <c r="Y469" s="31" t="s">
        <v>190</v>
      </c>
      <c r="Z469" s="16">
        <f>ROUND(IF(O469=1,INDEX(新属性投放!$E$14:$E$33,卡牌属性!P469),INDEX(新属性投放!$E$41:$E$60,卡牌属性!P469))*INDEX($G$5:$G$42,L469),2)</f>
        <v>8.14</v>
      </c>
      <c r="AA469" s="31" t="s">
        <v>191</v>
      </c>
      <c r="AB469" s="16">
        <f>ROUND(IF(O469=1,INDEX(新属性投放!$F$14:$F$33,卡牌属性!P469),INDEX(新属性投放!$F$41:$F$60,卡牌属性!P469))*INDEX($G$5:$G$42,L469)*SQRT(INDEX($I$5:$I$42,L469)),2)</f>
        <v>72.8</v>
      </c>
      <c r="AD469" s="16">
        <f t="shared" si="150"/>
        <v>162</v>
      </c>
      <c r="AE469" s="16">
        <f t="shared" si="151"/>
        <v>81</v>
      </c>
      <c r="AF469" s="16">
        <f t="shared" si="152"/>
        <v>728</v>
      </c>
      <c r="AH469" s="16">
        <f t="shared" si="143"/>
        <v>82977</v>
      </c>
      <c r="AI469" s="16">
        <f t="shared" si="144"/>
        <v>41447</v>
      </c>
      <c r="AJ469" s="16">
        <f t="shared" si="145"/>
        <v>351080</v>
      </c>
    </row>
    <row r="470" spans="11:36" ht="16.5" x14ac:dyDescent="0.2">
      <c r="K470" s="15">
        <v>467</v>
      </c>
      <c r="L470" s="15">
        <f t="shared" si="146"/>
        <v>24</v>
      </c>
      <c r="M470" s="16">
        <f t="shared" si="147"/>
        <v>1102008</v>
      </c>
      <c r="N470" s="31" t="s">
        <v>686</v>
      </c>
      <c r="O470" s="16">
        <f t="shared" si="148"/>
        <v>2</v>
      </c>
      <c r="P470" s="16">
        <f t="shared" si="149"/>
        <v>7</v>
      </c>
      <c r="Q470" s="16" t="s">
        <v>51</v>
      </c>
      <c r="R470" s="16">
        <f>ROUND(IF(O470=1,INDEX(新属性投放!$J$14:$J$33,卡牌属性!P470),INDEX(新属性投放!$J$41:$J$60,卡牌属性!P470))*INDEX($G$5:$G$42,L470)/SQRT(INDEX($I$5:$I$42,L470)),2)</f>
        <v>881.14</v>
      </c>
      <c r="S470" s="31" t="s">
        <v>190</v>
      </c>
      <c r="T470" s="16">
        <f>ROUND(IF(O470=1,INDEX(新属性投放!$K$14:$K$33,卡牌属性!P470),INDEX(新属性投放!$K$41:$K$60,卡牌属性!P470))*INDEX($G$5:$G$42,L470),2)</f>
        <v>416.52</v>
      </c>
      <c r="U470" s="31" t="s">
        <v>191</v>
      </c>
      <c r="V470" s="16">
        <f>ROUND(IF(O470=1,INDEX(新属性投放!$L$14:$L$33,卡牌属性!P470),INDEX(新属性投放!$L$41:$L$60,卡牌属性!P470))*INDEX($G$5:$G$42,L470)*SQRT(INDEX($I$5:$I$42,L470)),2)</f>
        <v>4598.1000000000004</v>
      </c>
      <c r="W470" s="31" t="s">
        <v>189</v>
      </c>
      <c r="X470" s="16">
        <f>ROUND(IF(O470=1,INDEX(新属性投放!$D$14:$D$33,卡牌属性!P470),INDEX(新属性投放!$D$41:$D$60,卡牌属性!P470))*INDEX($G$5:$G$42,L470)/SQRT(INDEX($I$5:$I$42,L470)),2)</f>
        <v>20.41</v>
      </c>
      <c r="Y470" s="31" t="s">
        <v>190</v>
      </c>
      <c r="Z470" s="16">
        <f>ROUND(IF(O470=1,INDEX(新属性投放!$E$14:$E$33,卡牌属性!P470),INDEX(新属性投放!$E$41:$E$60,卡牌属性!P470))*INDEX($G$5:$G$42,L470),2)</f>
        <v>10.210000000000001</v>
      </c>
      <c r="AA470" s="31" t="s">
        <v>191</v>
      </c>
      <c r="AB470" s="16">
        <f>ROUND(IF(O470=1,INDEX(新属性投放!$F$14:$F$33,卡牌属性!P470),INDEX(新属性投放!$F$41:$F$60,卡牌属性!P470))*INDEX($G$5:$G$42,L470)*SQRT(INDEX($I$5:$I$42,L470)),2)</f>
        <v>91</v>
      </c>
      <c r="AD470" s="16">
        <f t="shared" si="150"/>
        <v>204</v>
      </c>
      <c r="AE470" s="16">
        <f t="shared" si="151"/>
        <v>102</v>
      </c>
      <c r="AF470" s="16">
        <f t="shared" si="152"/>
        <v>910</v>
      </c>
      <c r="AH470" s="16">
        <f t="shared" si="143"/>
        <v>83181</v>
      </c>
      <c r="AI470" s="16">
        <f t="shared" si="144"/>
        <v>41549</v>
      </c>
      <c r="AJ470" s="16">
        <f t="shared" si="145"/>
        <v>351990</v>
      </c>
    </row>
    <row r="471" spans="11:36" ht="16.5" x14ac:dyDescent="0.2">
      <c r="K471" s="15">
        <v>468</v>
      </c>
      <c r="L471" s="15">
        <f t="shared" si="146"/>
        <v>24</v>
      </c>
      <c r="M471" s="16">
        <f t="shared" si="147"/>
        <v>1102008</v>
      </c>
      <c r="N471" s="31" t="s">
        <v>686</v>
      </c>
      <c r="O471" s="16">
        <f t="shared" si="148"/>
        <v>2</v>
      </c>
      <c r="P471" s="16">
        <f t="shared" si="149"/>
        <v>8</v>
      </c>
      <c r="Q471" s="16" t="s">
        <v>51</v>
      </c>
      <c r="R471" s="16">
        <f>ROUND(IF(O471=1,INDEX(新属性投放!$J$14:$J$33,卡牌属性!P471),INDEX(新属性投放!$J$41:$J$60,卡牌属性!P471))*INDEX($G$5:$G$42,L471)/SQRT(INDEX($I$5:$I$42,L471)),2)</f>
        <v>1150.24</v>
      </c>
      <c r="S471" s="31" t="s">
        <v>190</v>
      </c>
      <c r="T471" s="16">
        <f>ROUND(IF(O471=1,INDEX(新属性投放!$K$14:$K$33,卡牌属性!P471),INDEX(新属性投放!$K$41:$K$60,卡牌属性!P471))*INDEX($G$5:$G$42,L471),2)</f>
        <v>551.07000000000005</v>
      </c>
      <c r="U471" s="31" t="s">
        <v>191</v>
      </c>
      <c r="V471" s="16">
        <f>ROUND(IF(O471=1,INDEX(新属性投放!$L$14:$L$33,卡牌属性!P471),INDEX(新属性投放!$L$41:$L$60,卡牌属性!P471))*INDEX($G$5:$G$42,L471)*SQRT(INDEX($I$5:$I$42,L471)),2)</f>
        <v>6093.1</v>
      </c>
      <c r="W471" s="31" t="s">
        <v>189</v>
      </c>
      <c r="X471" s="16">
        <f>ROUND(IF(O471=1,INDEX(新属性投放!$D$14:$D$33,卡牌属性!P471),INDEX(新属性投放!$D$41:$D$60,卡牌属性!P471))*INDEX($G$5:$G$42,L471)/SQRT(INDEX($I$5:$I$42,L471)),2)</f>
        <v>26</v>
      </c>
      <c r="Y471" s="31" t="s">
        <v>190</v>
      </c>
      <c r="Z471" s="16">
        <f>ROUND(IF(O471=1,INDEX(新属性投放!$E$14:$E$33,卡牌属性!P471),INDEX(新属性投放!$E$41:$E$60,卡牌属性!P471))*INDEX($G$5:$G$42,L471),2)</f>
        <v>13</v>
      </c>
      <c r="AA471" s="31" t="s">
        <v>191</v>
      </c>
      <c r="AB471" s="16">
        <f>ROUND(IF(O471=1,INDEX(新属性投放!$F$14:$F$33,卡牌属性!P471),INDEX(新属性投放!$F$41:$F$60,卡牌属性!P471))*INDEX($G$5:$G$42,L471)*SQRT(INDEX($I$5:$I$42,L471)),2)</f>
        <v>117</v>
      </c>
      <c r="AD471" s="16">
        <f t="shared" si="150"/>
        <v>260</v>
      </c>
      <c r="AE471" s="16">
        <f t="shared" si="151"/>
        <v>130</v>
      </c>
      <c r="AF471" s="16">
        <f t="shared" si="152"/>
        <v>1170</v>
      </c>
      <c r="AH471" s="16">
        <f t="shared" si="143"/>
        <v>83441</v>
      </c>
      <c r="AI471" s="16">
        <f t="shared" si="144"/>
        <v>41679</v>
      </c>
      <c r="AJ471" s="16">
        <f t="shared" si="145"/>
        <v>353160</v>
      </c>
    </row>
    <row r="472" spans="11:36" ht="16.5" x14ac:dyDescent="0.2">
      <c r="K472" s="15">
        <v>469</v>
      </c>
      <c r="L472" s="15">
        <f t="shared" si="146"/>
        <v>24</v>
      </c>
      <c r="M472" s="16">
        <f t="shared" si="147"/>
        <v>1102008</v>
      </c>
      <c r="N472" s="31" t="s">
        <v>686</v>
      </c>
      <c r="O472" s="16">
        <f t="shared" si="148"/>
        <v>2</v>
      </c>
      <c r="P472" s="16">
        <f t="shared" si="149"/>
        <v>9</v>
      </c>
      <c r="Q472" s="16" t="s">
        <v>51</v>
      </c>
      <c r="R472" s="16">
        <f>ROUND(IF(O472=1,INDEX(新属性投放!$J$14:$J$33,卡牌属性!P472),INDEX(新属性投放!$J$41:$J$60,卡牌属性!P472))*INDEX($G$5:$G$42,L472)/SQRT(INDEX($I$5:$I$42,L472)),2)</f>
        <v>1317.94</v>
      </c>
      <c r="S472" s="31" t="s">
        <v>190</v>
      </c>
      <c r="T472" s="16">
        <f>ROUND(IF(O472=1,INDEX(新属性投放!$K$14:$K$33,卡牌属性!P472),INDEX(新属性投放!$K$41:$K$60,卡牌属性!P472))*INDEX($G$5:$G$42,L472),2)</f>
        <v>634.27</v>
      </c>
      <c r="U472" s="31" t="s">
        <v>191</v>
      </c>
      <c r="V472" s="16">
        <f>ROUND(IF(O472=1,INDEX(新属性投放!$L$14:$L$33,卡牌属性!P472),INDEX(新属性投放!$L$41:$L$60,卡牌属性!P472))*INDEX($G$5:$G$42,L472)*SQRT(INDEX($I$5:$I$42,L472)),2)</f>
        <v>7017.4</v>
      </c>
      <c r="W472" s="31" t="s">
        <v>189</v>
      </c>
      <c r="X472" s="16">
        <f>ROUND(IF(O472=1,INDEX(新属性投放!$D$14:$D$33,卡牌属性!P472),INDEX(新属性投放!$D$41:$D$60,卡牌属性!P472))*INDEX($G$5:$G$42,L472)/SQRT(INDEX($I$5:$I$42,L472)),2)</f>
        <v>30.06</v>
      </c>
      <c r="Y472" s="31" t="s">
        <v>190</v>
      </c>
      <c r="Z472" s="16">
        <f>ROUND(IF(O472=1,INDEX(新属性投放!$E$14:$E$33,卡牌属性!P472),INDEX(新属性投放!$E$41:$E$60,卡牌属性!P472))*INDEX($G$5:$G$42,L472),2)</f>
        <v>15.03</v>
      </c>
      <c r="AA472" s="31" t="s">
        <v>191</v>
      </c>
      <c r="AB472" s="16">
        <f>ROUND(IF(O472=1,INDEX(新属性投放!$F$14:$F$33,卡牌属性!P472),INDEX(新属性投放!$F$41:$F$60,卡牌属性!P472))*INDEX($G$5:$G$42,L472)*SQRT(INDEX($I$5:$I$42,L472)),2)</f>
        <v>135.19999999999999</v>
      </c>
      <c r="AD472" s="16">
        <f t="shared" si="150"/>
        <v>300</v>
      </c>
      <c r="AE472" s="16">
        <f t="shared" si="151"/>
        <v>150</v>
      </c>
      <c r="AF472" s="16">
        <f t="shared" si="152"/>
        <v>1352</v>
      </c>
      <c r="AH472" s="16">
        <f t="shared" si="143"/>
        <v>83741</v>
      </c>
      <c r="AI472" s="16">
        <f t="shared" si="144"/>
        <v>41829</v>
      </c>
      <c r="AJ472" s="16">
        <f t="shared" si="145"/>
        <v>354512</v>
      </c>
    </row>
    <row r="473" spans="11:36" ht="16.5" x14ac:dyDescent="0.2">
      <c r="K473" s="15">
        <v>470</v>
      </c>
      <c r="L473" s="15">
        <f t="shared" si="146"/>
        <v>24</v>
      </c>
      <c r="M473" s="16">
        <f t="shared" si="147"/>
        <v>1102008</v>
      </c>
      <c r="N473" s="31" t="s">
        <v>686</v>
      </c>
      <c r="O473" s="16">
        <f t="shared" si="148"/>
        <v>2</v>
      </c>
      <c r="P473" s="16">
        <f t="shared" si="149"/>
        <v>10</v>
      </c>
      <c r="Q473" s="16" t="s">
        <v>51</v>
      </c>
      <c r="R473" s="16">
        <f>ROUND(IF(O473=1,INDEX(新属性投放!$J$14:$J$33,卡牌属性!P473),INDEX(新属性投放!$J$41:$J$60,卡牌属性!P473))*INDEX($G$5:$G$42,L473)/SQRT(INDEX($I$5:$I$42,L473)),2)</f>
        <v>1511.12</v>
      </c>
      <c r="S473" s="31" t="s">
        <v>190</v>
      </c>
      <c r="T473" s="16">
        <f>ROUND(IF(O473=1,INDEX(新属性投放!$K$14:$K$33,卡牌属性!P473),INDEX(新属性投放!$K$41:$K$60,卡牌属性!P473))*INDEX($G$5:$G$42,L473),2)</f>
        <v>731.51</v>
      </c>
      <c r="U473" s="31" t="s">
        <v>191</v>
      </c>
      <c r="V473" s="16">
        <f>ROUND(IF(O473=1,INDEX(新属性投放!$L$14:$L$33,卡牌属性!P473),INDEX(新属性投放!$L$41:$L$60,卡牌属性!P473))*INDEX($G$5:$G$42,L473)*SQRT(INDEX($I$5:$I$42,L473)),2)</f>
        <v>8079.5</v>
      </c>
      <c r="W473" s="31" t="s">
        <v>189</v>
      </c>
      <c r="X473" s="16">
        <f>ROUND(IF(O473=1,INDEX(新属性投放!$D$14:$D$33,卡牌属性!P473),INDEX(新属性投放!$D$41:$D$60,卡牌属性!P473))*INDEX($G$5:$G$42,L473)/SQRT(INDEX($I$5:$I$42,L473)),2)</f>
        <v>34.76</v>
      </c>
      <c r="Y473" s="31" t="s">
        <v>190</v>
      </c>
      <c r="Z473" s="16">
        <f>ROUND(IF(O473=1,INDEX(新属性投放!$E$14:$E$33,卡牌属性!P473),INDEX(新属性投放!$E$41:$E$60,卡牌属性!P473))*INDEX($G$5:$G$42,L473),2)</f>
        <v>17.38</v>
      </c>
      <c r="AA473" s="31" t="s">
        <v>191</v>
      </c>
      <c r="AB473" s="16">
        <f>ROUND(IF(O473=1,INDEX(新属性投放!$F$14:$F$33,卡牌属性!P473),INDEX(新属性投放!$F$41:$F$60,卡牌属性!P473))*INDEX($G$5:$G$42,L473)*SQRT(INDEX($I$5:$I$42,L473)),2)</f>
        <v>156</v>
      </c>
      <c r="AD473" s="16">
        <f t="shared" si="150"/>
        <v>347</v>
      </c>
      <c r="AE473" s="16">
        <f t="shared" si="151"/>
        <v>173</v>
      </c>
      <c r="AF473" s="16">
        <f t="shared" si="152"/>
        <v>1560</v>
      </c>
      <c r="AH473" s="16">
        <f t="shared" si="143"/>
        <v>84088</v>
      </c>
      <c r="AI473" s="16">
        <f t="shared" si="144"/>
        <v>42002</v>
      </c>
      <c r="AJ473" s="16">
        <f t="shared" si="145"/>
        <v>356072</v>
      </c>
    </row>
    <row r="474" spans="11:36" ht="16.5" x14ac:dyDescent="0.2">
      <c r="K474" s="15">
        <v>471</v>
      </c>
      <c r="L474" s="15">
        <f t="shared" si="146"/>
        <v>24</v>
      </c>
      <c r="M474" s="16">
        <f t="shared" si="147"/>
        <v>1102008</v>
      </c>
      <c r="N474" s="31" t="s">
        <v>686</v>
      </c>
      <c r="O474" s="16">
        <f t="shared" si="148"/>
        <v>2</v>
      </c>
      <c r="P474" s="16">
        <f t="shared" si="149"/>
        <v>11</v>
      </c>
      <c r="Q474" s="16" t="s">
        <v>51</v>
      </c>
      <c r="R474" s="16">
        <f>ROUND(IF(O474=1,INDEX(新属性投放!$J$14:$J$33,卡牌属性!P474),INDEX(新属性投放!$J$41:$J$60,卡牌属性!P474))*INDEX($G$5:$G$42,L474)/SQRT(INDEX($I$5:$I$42,L474)),2)</f>
        <v>1735.63</v>
      </c>
      <c r="S474" s="31" t="s">
        <v>190</v>
      </c>
      <c r="T474" s="16">
        <f>ROUND(IF(O474=1,INDEX(新属性投放!$K$14:$K$33,卡牌属性!P474),INDEX(新属性投放!$K$41:$K$60,卡牌属性!P474))*INDEX($G$5:$G$42,L474),2)</f>
        <v>843.12</v>
      </c>
      <c r="U474" s="31" t="s">
        <v>191</v>
      </c>
      <c r="V474" s="16">
        <f>ROUND(IF(O474=1,INDEX(新属性投放!$L$14:$L$33,卡牌属性!P474),INDEX(新属性投放!$L$41:$L$60,卡牌属性!P474))*INDEX($G$5:$G$42,L474)*SQRT(INDEX($I$5:$I$42,L474)),2)</f>
        <v>9315.7999999999993</v>
      </c>
      <c r="W474" s="31" t="s">
        <v>189</v>
      </c>
      <c r="X474" s="16">
        <f>ROUND(IF(O474=1,INDEX(新属性投放!$D$14:$D$33,卡牌属性!P474),INDEX(新属性投放!$D$41:$D$60,卡牌属性!P474))*INDEX($G$5:$G$42,L474)/SQRT(INDEX($I$5:$I$42,L474)),2)</f>
        <v>40.17</v>
      </c>
      <c r="Y474" s="31" t="s">
        <v>190</v>
      </c>
      <c r="Z474" s="16">
        <f>ROUND(IF(O474=1,INDEX(新属性投放!$E$14:$E$33,卡牌属性!P474),INDEX(新属性投放!$E$41:$E$60,卡牌属性!P474))*INDEX($G$5:$G$42,L474),2)</f>
        <v>20.09</v>
      </c>
      <c r="AA474" s="31" t="s">
        <v>191</v>
      </c>
      <c r="AB474" s="16">
        <f>ROUND(IF(O474=1,INDEX(新属性投放!$F$14:$F$33,卡牌属性!P474),INDEX(新属性投放!$F$41:$F$60,卡牌属性!P474))*INDEX($G$5:$G$42,L474)*SQRT(INDEX($I$5:$I$42,L474)),2)</f>
        <v>180.7</v>
      </c>
      <c r="AD474" s="16">
        <f t="shared" si="150"/>
        <v>401</v>
      </c>
      <c r="AE474" s="16">
        <f t="shared" si="151"/>
        <v>200</v>
      </c>
      <c r="AF474" s="16">
        <f t="shared" si="152"/>
        <v>1807</v>
      </c>
      <c r="AH474" s="16">
        <f t="shared" si="143"/>
        <v>84489</v>
      </c>
      <c r="AI474" s="16">
        <f t="shared" si="144"/>
        <v>42202</v>
      </c>
      <c r="AJ474" s="16">
        <f t="shared" si="145"/>
        <v>357879</v>
      </c>
    </row>
    <row r="475" spans="11:36" ht="16.5" x14ac:dyDescent="0.2">
      <c r="K475" s="15">
        <v>472</v>
      </c>
      <c r="L475" s="15">
        <f t="shared" si="146"/>
        <v>24</v>
      </c>
      <c r="M475" s="16">
        <f t="shared" si="147"/>
        <v>1102008</v>
      </c>
      <c r="N475" s="31" t="s">
        <v>686</v>
      </c>
      <c r="O475" s="16">
        <f t="shared" si="148"/>
        <v>2</v>
      </c>
      <c r="P475" s="16">
        <f t="shared" si="149"/>
        <v>12</v>
      </c>
      <c r="Q475" s="16" t="s">
        <v>51</v>
      </c>
      <c r="R475" s="16">
        <f>ROUND(IF(O475=1,INDEX(新属性投放!$J$14:$J$33,卡牌属性!P475),INDEX(新属性投放!$J$41:$J$60,卡牌属性!P475))*INDEX($G$5:$G$42,L475)/SQRT(INDEX($I$5:$I$42,L475)),2)</f>
        <v>1994.98</v>
      </c>
      <c r="S475" s="31" t="s">
        <v>190</v>
      </c>
      <c r="T475" s="16">
        <f>ROUND(IF(O475=1,INDEX(新属性投放!$K$14:$K$33,卡牌属性!P475),INDEX(新属性投放!$K$41:$K$60,卡牌属性!P475))*INDEX($G$5:$G$42,L475),2)</f>
        <v>972.14</v>
      </c>
      <c r="U475" s="31" t="s">
        <v>191</v>
      </c>
      <c r="V475" s="16">
        <f>ROUND(IF(O475=1,INDEX(新属性投放!$L$14:$L$33,卡牌属性!P475),INDEX(新属性投放!$L$41:$L$60,卡牌属性!P475))*INDEX($G$5:$G$42,L475)*SQRT(INDEX($I$5:$I$42,L475)),2)</f>
        <v>10745.8</v>
      </c>
      <c r="W475" s="31" t="s">
        <v>189</v>
      </c>
      <c r="X475" s="16">
        <f>ROUND(IF(O475=1,INDEX(新属性投放!$D$14:$D$33,卡牌属性!P475),INDEX(新属性投放!$D$41:$D$60,卡牌属性!P475))*INDEX($G$5:$G$42,L475)/SQRT(INDEX($I$5:$I$42,L475)),2)</f>
        <v>46.46</v>
      </c>
      <c r="Y475" s="31" t="s">
        <v>190</v>
      </c>
      <c r="Z475" s="16">
        <f>ROUND(IF(O475=1,INDEX(新属性投放!$E$14:$E$33,卡牌属性!P475),INDEX(新属性投放!$E$41:$E$60,卡牌属性!P475))*INDEX($G$5:$G$42,L475),2)</f>
        <v>23.23</v>
      </c>
      <c r="AA475" s="31" t="s">
        <v>191</v>
      </c>
      <c r="AB475" s="16">
        <f>ROUND(IF(O475=1,INDEX(新属性投放!$F$14:$F$33,卡牌属性!P475),INDEX(新属性投放!$F$41:$F$60,卡牌属性!P475))*INDEX($G$5:$G$42,L475)*SQRT(INDEX($I$5:$I$42,L475)),2)</f>
        <v>208</v>
      </c>
      <c r="AD475" s="16">
        <f t="shared" si="150"/>
        <v>464</v>
      </c>
      <c r="AE475" s="16">
        <f t="shared" si="151"/>
        <v>232</v>
      </c>
      <c r="AF475" s="16">
        <f t="shared" si="152"/>
        <v>2080</v>
      </c>
      <c r="AH475" s="16">
        <f t="shared" si="143"/>
        <v>84953</v>
      </c>
      <c r="AI475" s="16">
        <f t="shared" si="144"/>
        <v>42434</v>
      </c>
      <c r="AJ475" s="16">
        <f t="shared" si="145"/>
        <v>359959</v>
      </c>
    </row>
    <row r="476" spans="11:36" ht="16.5" x14ac:dyDescent="0.2">
      <c r="K476" s="15">
        <v>473</v>
      </c>
      <c r="L476" s="15">
        <f t="shared" si="146"/>
        <v>24</v>
      </c>
      <c r="M476" s="16">
        <f t="shared" si="147"/>
        <v>1102008</v>
      </c>
      <c r="N476" s="31" t="s">
        <v>686</v>
      </c>
      <c r="O476" s="16">
        <f t="shared" si="148"/>
        <v>2</v>
      </c>
      <c r="P476" s="16">
        <f t="shared" si="149"/>
        <v>13</v>
      </c>
      <c r="Q476" s="16" t="s">
        <v>51</v>
      </c>
      <c r="R476" s="16">
        <f>ROUND(IF(O476=1,INDEX(新属性投放!$J$14:$J$33,卡牌属性!P476),INDEX(新属性投放!$J$41:$J$60,卡牌属性!P476))*INDEX($G$5:$G$42,L476)/SQRT(INDEX($I$5:$I$42,L476)),2)</f>
        <v>2294.89</v>
      </c>
      <c r="S476" s="31" t="s">
        <v>190</v>
      </c>
      <c r="T476" s="16">
        <f>ROUND(IF(O476=1,INDEX(新属性投放!$K$14:$K$33,卡牌属性!P476),INDEX(新属性投放!$K$41:$K$60,卡牌属性!P476))*INDEX($G$5:$G$42,L476),2)</f>
        <v>1122.0999999999999</v>
      </c>
      <c r="U476" s="31" t="s">
        <v>191</v>
      </c>
      <c r="V476" s="16">
        <f>ROUND(IF(O476=1,INDEX(新属性投放!$L$14:$L$33,卡牌属性!P476),INDEX(新属性投放!$L$41:$L$60,卡牌属性!P476))*INDEX($G$5:$G$42,L476)*SQRT(INDEX($I$5:$I$42,L476)),2)</f>
        <v>12394.2</v>
      </c>
      <c r="W476" s="31" t="s">
        <v>189</v>
      </c>
      <c r="X476" s="16">
        <f>ROUND(IF(O476=1,INDEX(新属性投放!$D$14:$D$33,卡牌属性!P476),INDEX(新属性投放!$D$41:$D$60,卡牌属性!P476))*INDEX($G$5:$G$42,L476)/SQRT(INDEX($I$5:$I$42,L476)),2)</f>
        <v>53.73</v>
      </c>
      <c r="Y476" s="31" t="s">
        <v>190</v>
      </c>
      <c r="Z476" s="16">
        <f>ROUND(IF(O476=1,INDEX(新属性投放!$E$14:$E$33,卡牌属性!P476),INDEX(新属性投放!$E$41:$E$60,卡牌属性!P476))*INDEX($G$5:$G$42,L476),2)</f>
        <v>26.86</v>
      </c>
      <c r="AA476" s="31" t="s">
        <v>191</v>
      </c>
      <c r="AB476" s="16">
        <f>ROUND(IF(O476=1,INDEX(新属性投放!$F$14:$F$33,卡牌属性!P476),INDEX(新属性投放!$F$41:$F$60,卡牌属性!P476))*INDEX($G$5:$G$42,L476)*SQRT(INDEX($I$5:$I$42,L476)),2)</f>
        <v>240.5</v>
      </c>
      <c r="AD476" s="16">
        <f t="shared" si="150"/>
        <v>537</v>
      </c>
      <c r="AE476" s="16">
        <f t="shared" si="151"/>
        <v>268</v>
      </c>
      <c r="AF476" s="16">
        <f t="shared" si="152"/>
        <v>2405</v>
      </c>
      <c r="AH476" s="16">
        <f t="shared" si="143"/>
        <v>85490</v>
      </c>
      <c r="AI476" s="16">
        <f t="shared" si="144"/>
        <v>42702</v>
      </c>
      <c r="AJ476" s="16">
        <f t="shared" si="145"/>
        <v>362364</v>
      </c>
    </row>
    <row r="477" spans="11:36" ht="16.5" x14ac:dyDescent="0.2">
      <c r="K477" s="15">
        <v>474</v>
      </c>
      <c r="L477" s="15">
        <f t="shared" si="146"/>
        <v>24</v>
      </c>
      <c r="M477" s="16">
        <f t="shared" si="147"/>
        <v>1102008</v>
      </c>
      <c r="N477" s="31" t="s">
        <v>686</v>
      </c>
      <c r="O477" s="16">
        <f t="shared" si="148"/>
        <v>2</v>
      </c>
      <c r="P477" s="16">
        <f t="shared" si="149"/>
        <v>14</v>
      </c>
      <c r="Q477" s="16" t="s">
        <v>51</v>
      </c>
      <c r="R477" s="16">
        <f>ROUND(IF(O477=1,INDEX(新属性投放!$J$14:$J$33,卡牌属性!P477),INDEX(新属性投放!$J$41:$J$60,卡牌属性!P477))*INDEX($G$5:$G$42,L477)/SQRT(INDEX($I$5:$I$42,L477)),2)</f>
        <v>2641.54</v>
      </c>
      <c r="S477" s="31" t="s">
        <v>190</v>
      </c>
      <c r="T477" s="16">
        <f>ROUND(IF(O477=1,INDEX(新属性投放!$K$14:$K$33,卡牌属性!P477),INDEX(新属性投放!$K$41:$K$60,卡牌属性!P477))*INDEX($G$5:$G$42,L477),2)</f>
        <v>1295.42</v>
      </c>
      <c r="U477" s="31" t="s">
        <v>191</v>
      </c>
      <c r="V477" s="16">
        <f>ROUND(IF(O477=1,INDEX(新属性投放!$L$14:$L$33,卡牌属性!P477),INDEX(新属性投放!$L$41:$L$60,卡牌属性!P477))*INDEX($G$5:$G$42,L477)*SQRT(INDEX($I$5:$I$42,L477)),2)</f>
        <v>14298.7</v>
      </c>
      <c r="W477" s="31" t="s">
        <v>189</v>
      </c>
      <c r="X477" s="16">
        <f>ROUND(IF(O477=1,INDEX(新属性投放!$D$14:$D$33,卡牌属性!P477),INDEX(新属性投放!$D$41:$D$60,卡牌属性!P477))*INDEX($G$5:$G$42,L477)/SQRT(INDEX($I$5:$I$42,L477)),2)</f>
        <v>62.14</v>
      </c>
      <c r="Y477" s="31" t="s">
        <v>190</v>
      </c>
      <c r="Z477" s="16">
        <f>ROUND(IF(O477=1,INDEX(新属性投放!$E$14:$E$33,卡牌属性!P477),INDEX(新属性投放!$E$41:$E$60,卡牌属性!P477))*INDEX($G$5:$G$42,L477),2)</f>
        <v>31.07</v>
      </c>
      <c r="AA477" s="31" t="s">
        <v>191</v>
      </c>
      <c r="AB477" s="16">
        <f>ROUND(IF(O477=1,INDEX(新属性投放!$F$14:$F$33,卡牌属性!P477),INDEX(新属性投放!$F$41:$F$60,卡牌属性!P477))*INDEX($G$5:$G$42,L477)*SQRT(INDEX($I$5:$I$42,L477)),2)</f>
        <v>279.5</v>
      </c>
      <c r="AD477" s="16">
        <f t="shared" si="150"/>
        <v>621</v>
      </c>
      <c r="AE477" s="16">
        <f t="shared" si="151"/>
        <v>310</v>
      </c>
      <c r="AF477" s="16">
        <f t="shared" si="152"/>
        <v>2795</v>
      </c>
      <c r="AH477" s="16">
        <f t="shared" si="143"/>
        <v>86111</v>
      </c>
      <c r="AI477" s="16">
        <f t="shared" si="144"/>
        <v>43012</v>
      </c>
      <c r="AJ477" s="16">
        <f t="shared" si="145"/>
        <v>365159</v>
      </c>
    </row>
    <row r="478" spans="11:36" ht="16.5" x14ac:dyDescent="0.2">
      <c r="K478" s="15">
        <v>475</v>
      </c>
      <c r="L478" s="15">
        <f t="shared" si="146"/>
        <v>24</v>
      </c>
      <c r="M478" s="16">
        <f t="shared" si="147"/>
        <v>1102008</v>
      </c>
      <c r="N478" s="31" t="s">
        <v>686</v>
      </c>
      <c r="O478" s="16">
        <f t="shared" si="148"/>
        <v>2</v>
      </c>
      <c r="P478" s="16">
        <f t="shared" si="149"/>
        <v>15</v>
      </c>
      <c r="Q478" s="16" t="s">
        <v>51</v>
      </c>
      <c r="R478" s="16">
        <f>ROUND(IF(O478=1,INDEX(新属性投放!$J$14:$J$33,卡牌属性!P478),INDEX(新属性投放!$J$41:$J$60,卡牌属性!P478))*INDEX($G$5:$G$42,L478)/SQRT(INDEX($I$5:$I$42,L478)),2)</f>
        <v>3041.94</v>
      </c>
      <c r="S478" s="31" t="s">
        <v>190</v>
      </c>
      <c r="T478" s="16">
        <f>ROUND(IF(O478=1,INDEX(新属性投放!$K$14:$K$33,卡牌属性!P478),INDEX(新属性投放!$K$41:$K$60,卡牌属性!P478))*INDEX($G$5:$G$42,L478),2)</f>
        <v>1496.27</v>
      </c>
      <c r="U478" s="31" t="s">
        <v>191</v>
      </c>
      <c r="V478" s="16">
        <f>ROUND(IF(O478=1,INDEX(新属性投放!$L$14:$L$33,卡牌属性!P478),INDEX(新属性投放!$L$41:$L$60,卡牌属性!P478))*INDEX($G$5:$G$42,L478)*SQRT(INDEX($I$5:$I$42,L478)),2)</f>
        <v>16503.5</v>
      </c>
      <c r="W478" s="31" t="s">
        <v>189</v>
      </c>
      <c r="X478" s="16">
        <f>ROUND(IF(O478=1,INDEX(新属性投放!$D$14:$D$33,卡牌属性!P478),INDEX(新属性投放!$D$41:$D$60,卡牌属性!P478))*INDEX($G$5:$G$42,L478)/SQRT(INDEX($I$5:$I$42,L478)),2)</f>
        <v>71.849999999999994</v>
      </c>
      <c r="Y478" s="31" t="s">
        <v>190</v>
      </c>
      <c r="Z478" s="16">
        <f>ROUND(IF(O478=1,INDEX(新属性投放!$E$14:$E$33,卡牌属性!P478),INDEX(新属性投放!$E$41:$E$60,卡牌属性!P478))*INDEX($G$5:$G$42,L478),2)</f>
        <v>35.93</v>
      </c>
      <c r="AA478" s="31" t="s">
        <v>191</v>
      </c>
      <c r="AB478" s="16">
        <f>ROUND(IF(O478=1,INDEX(新属性投放!$F$14:$F$33,卡牌属性!P478),INDEX(新属性投放!$F$41:$F$60,卡牌属性!P478))*INDEX($G$5:$G$42,L478)*SQRT(INDEX($I$5:$I$42,L478)),2)</f>
        <v>322.39999999999998</v>
      </c>
      <c r="AD478" s="16">
        <f t="shared" si="150"/>
        <v>718</v>
      </c>
      <c r="AE478" s="16">
        <f t="shared" si="151"/>
        <v>359</v>
      </c>
      <c r="AF478" s="16">
        <f t="shared" si="152"/>
        <v>3224</v>
      </c>
      <c r="AH478" s="16">
        <f t="shared" si="143"/>
        <v>86829</v>
      </c>
      <c r="AI478" s="16">
        <f t="shared" si="144"/>
        <v>43371</v>
      </c>
      <c r="AJ478" s="16">
        <f t="shared" si="145"/>
        <v>368383</v>
      </c>
    </row>
    <row r="479" spans="11:36" ht="16.5" x14ac:dyDescent="0.2">
      <c r="K479" s="15">
        <v>476</v>
      </c>
      <c r="L479" s="15">
        <f t="shared" si="146"/>
        <v>24</v>
      </c>
      <c r="M479" s="16">
        <f t="shared" si="147"/>
        <v>1102008</v>
      </c>
      <c r="N479" s="31" t="s">
        <v>686</v>
      </c>
      <c r="O479" s="16">
        <f t="shared" si="148"/>
        <v>2</v>
      </c>
      <c r="P479" s="16">
        <f t="shared" si="149"/>
        <v>16</v>
      </c>
      <c r="Q479" s="16" t="s">
        <v>51</v>
      </c>
      <c r="R479" s="16">
        <f>ROUND(IF(O479=1,INDEX(新属性投放!$J$14:$J$33,卡牌属性!P479),INDEX(新属性投放!$J$41:$J$60,卡牌属性!P479))*INDEX($G$5:$G$42,L479)/SQRT(INDEX($I$5:$I$42,L479)),2)</f>
        <v>3505.19</v>
      </c>
      <c r="S479" s="31" t="s">
        <v>190</v>
      </c>
      <c r="T479" s="16">
        <f>ROUND(IF(O479=1,INDEX(新属性投放!$K$14:$K$33,卡牌属性!P479),INDEX(新属性投放!$K$41:$K$60,卡牌属性!P479))*INDEX($G$5:$G$42,L479),2)</f>
        <v>1727.9</v>
      </c>
      <c r="U479" s="31" t="s">
        <v>191</v>
      </c>
      <c r="V479" s="16">
        <f>ROUND(IF(O479=1,INDEX(新属性投放!$L$14:$L$33,卡牌属性!P479),INDEX(新属性投放!$L$41:$L$60,卡牌属性!P479))*INDEX($G$5:$G$42,L479)*SQRT(INDEX($I$5:$I$42,L479)),2)</f>
        <v>19051.5</v>
      </c>
      <c r="W479" s="31" t="s">
        <v>189</v>
      </c>
      <c r="X479" s="16">
        <f>ROUND(IF(O479=1,INDEX(新属性投放!$D$14:$D$33,卡牌属性!P479),INDEX(新属性投放!$D$41:$D$60,卡牌属性!P479))*INDEX($G$5:$G$42,L479)/SQRT(INDEX($I$5:$I$42,L479)),2)</f>
        <v>83.08</v>
      </c>
      <c r="Y479" s="31" t="s">
        <v>190</v>
      </c>
      <c r="Z479" s="16">
        <f>ROUND(IF(O479=1,INDEX(新属性投放!$E$14:$E$33,卡牌属性!P479),INDEX(新属性投放!$E$41:$E$60,卡牌属性!P479))*INDEX($G$5:$G$42,L479),2)</f>
        <v>41.54</v>
      </c>
      <c r="AA479" s="31" t="s">
        <v>191</v>
      </c>
      <c r="AB479" s="16">
        <f>ROUND(IF(O479=1,INDEX(新属性投放!$F$14:$F$33,卡牌属性!P479),INDEX(新属性投放!$F$41:$F$60,卡牌属性!P479))*INDEX($G$5:$G$42,L479)*SQRT(INDEX($I$5:$I$42,L479)),2)</f>
        <v>373.1</v>
      </c>
      <c r="AD479" s="16">
        <f t="shared" si="150"/>
        <v>830</v>
      </c>
      <c r="AE479" s="16">
        <f t="shared" si="151"/>
        <v>415</v>
      </c>
      <c r="AF479" s="16">
        <f t="shared" si="152"/>
        <v>3731</v>
      </c>
      <c r="AH479" s="16">
        <f t="shared" si="143"/>
        <v>87659</v>
      </c>
      <c r="AI479" s="16">
        <f t="shared" si="144"/>
        <v>43786</v>
      </c>
      <c r="AJ479" s="16">
        <f t="shared" si="145"/>
        <v>372114</v>
      </c>
    </row>
    <row r="480" spans="11:36" ht="16.5" x14ac:dyDescent="0.2">
      <c r="K480" s="15">
        <v>477</v>
      </c>
      <c r="L480" s="15">
        <f t="shared" si="146"/>
        <v>24</v>
      </c>
      <c r="M480" s="16">
        <f t="shared" si="147"/>
        <v>1102008</v>
      </c>
      <c r="N480" s="31" t="s">
        <v>686</v>
      </c>
      <c r="O480" s="16">
        <f t="shared" si="148"/>
        <v>2</v>
      </c>
      <c r="P480" s="16">
        <f t="shared" si="149"/>
        <v>17</v>
      </c>
      <c r="Q480" s="16" t="s">
        <v>51</v>
      </c>
      <c r="R480" s="16">
        <f>ROUND(IF(O480=1,INDEX(新属性投放!$J$14:$J$33,卡牌属性!P480),INDEX(新属性投放!$J$41:$J$60,卡牌属性!P480))*INDEX($G$5:$G$42,L480)/SQRT(INDEX($I$5:$I$42,L480)),2)</f>
        <v>4040.21</v>
      </c>
      <c r="S480" s="31" t="s">
        <v>190</v>
      </c>
      <c r="T480" s="16">
        <f>ROUND(IF(O480=1,INDEX(新属性投放!$K$14:$K$33,卡牌属性!P480),INDEX(新属性投放!$K$41:$K$60,卡牌属性!P480))*INDEX($G$5:$G$42,L480),2)</f>
        <v>1995.4</v>
      </c>
      <c r="U480" s="31" t="s">
        <v>191</v>
      </c>
      <c r="V480" s="16">
        <f>ROUND(IF(O480=1,INDEX(新属性投放!$L$14:$L$33,卡牌属性!P480),INDEX(新属性投放!$L$41:$L$60,卡牌属性!P480))*INDEX($G$5:$G$42,L480)*SQRT(INDEX($I$5:$I$42,L480)),2)</f>
        <v>21993.4</v>
      </c>
      <c r="W480" s="31" t="s">
        <v>189</v>
      </c>
      <c r="X480" s="16">
        <f>ROUND(IF(O480=1,INDEX(新属性投放!$D$14:$D$33,卡牌属性!P480),INDEX(新属性投放!$D$41:$D$60,卡牌属性!P480))*INDEX($G$5:$G$42,L480)/SQRT(INDEX($I$5:$I$42,L480)),2)</f>
        <v>96.07</v>
      </c>
      <c r="Y480" s="31" t="s">
        <v>190</v>
      </c>
      <c r="Z480" s="16">
        <f>ROUND(IF(O480=1,INDEX(新属性投放!$E$14:$E$33,卡牌属性!P480),INDEX(新属性投放!$E$41:$E$60,卡牌属性!P480))*INDEX($G$5:$G$42,L480),2)</f>
        <v>48.04</v>
      </c>
      <c r="AA480" s="31" t="s">
        <v>191</v>
      </c>
      <c r="AB480" s="16">
        <f>ROUND(IF(O480=1,INDEX(新属性投放!$F$14:$F$33,卡牌属性!P480),INDEX(新属性投放!$F$41:$F$60,卡牌属性!P480))*INDEX($G$5:$G$42,L480)*SQRT(INDEX($I$5:$I$42,L480)),2)</f>
        <v>431.6</v>
      </c>
      <c r="AD480" s="16">
        <f t="shared" si="150"/>
        <v>960</v>
      </c>
      <c r="AE480" s="16">
        <f t="shared" si="151"/>
        <v>480</v>
      </c>
      <c r="AF480" s="16">
        <f t="shared" si="152"/>
        <v>4316</v>
      </c>
      <c r="AH480" s="16">
        <f t="shared" si="143"/>
        <v>88619</v>
      </c>
      <c r="AI480" s="16">
        <f t="shared" si="144"/>
        <v>44266</v>
      </c>
      <c r="AJ480" s="16">
        <f t="shared" si="145"/>
        <v>376430</v>
      </c>
    </row>
    <row r="481" spans="11:36" ht="16.5" x14ac:dyDescent="0.2">
      <c r="K481" s="15">
        <v>478</v>
      </c>
      <c r="L481" s="15">
        <f t="shared" si="146"/>
        <v>24</v>
      </c>
      <c r="M481" s="16">
        <f t="shared" si="147"/>
        <v>1102008</v>
      </c>
      <c r="N481" s="31" t="s">
        <v>686</v>
      </c>
      <c r="O481" s="16">
        <f t="shared" si="148"/>
        <v>2</v>
      </c>
      <c r="P481" s="16">
        <f t="shared" si="149"/>
        <v>18</v>
      </c>
      <c r="Q481" s="16" t="s">
        <v>51</v>
      </c>
      <c r="R481" s="16">
        <f>ROUND(IF(O481=1,INDEX(新属性投放!$J$14:$J$33,卡牌属性!P481),INDEX(新属性投放!$J$41:$J$60,卡牌属性!P481))*INDEX($G$5:$G$42,L481)/SQRT(INDEX($I$5:$I$42,L481)),2)</f>
        <v>4659.66</v>
      </c>
      <c r="S481" s="31" t="s">
        <v>190</v>
      </c>
      <c r="T481" s="16">
        <f>ROUND(IF(O481=1,INDEX(新属性投放!$K$14:$K$33,卡牌属性!P481),INDEX(新属性投放!$K$41:$K$60,卡牌属性!P481))*INDEX($G$5:$G$42,L481),2)</f>
        <v>2304.48</v>
      </c>
      <c r="U481" s="31" t="s">
        <v>191</v>
      </c>
      <c r="V481" s="16">
        <f>ROUND(IF(O481=1,INDEX(新属性投放!$L$14:$L$33,卡牌属性!P481),INDEX(新属性投放!$L$41:$L$60,卡牌属性!P481))*INDEX($G$5:$G$42,L481)*SQRT(INDEX($I$5:$I$42,L481)),2)</f>
        <v>25403.3</v>
      </c>
      <c r="W481" s="31" t="s">
        <v>189</v>
      </c>
      <c r="X481" s="16">
        <f>ROUND(IF(O481=1,INDEX(新属性投放!$D$14:$D$33,卡牌属性!P481),INDEX(新属性投放!$D$41:$D$60,卡牌属性!P481))*INDEX($G$5:$G$42,L481)/SQRT(INDEX($I$5:$I$42,L481)),2)</f>
        <v>111.06</v>
      </c>
      <c r="Y481" s="31" t="s">
        <v>190</v>
      </c>
      <c r="Z481" s="16">
        <f>ROUND(IF(O481=1,INDEX(新属性投放!$E$14:$E$33,卡牌属性!P481),INDEX(新属性投放!$E$41:$E$60,卡牌属性!P481))*INDEX($G$5:$G$42,L481),2)</f>
        <v>55.53</v>
      </c>
      <c r="AA481" s="31" t="s">
        <v>191</v>
      </c>
      <c r="AB481" s="16">
        <f>ROUND(IF(O481=1,INDEX(新属性投放!$F$14:$F$33,卡牌属性!P481),INDEX(新属性投放!$F$41:$F$60,卡牌属性!P481))*INDEX($G$5:$G$42,L481)*SQRT(INDEX($I$5:$I$42,L481)),2)</f>
        <v>499.2</v>
      </c>
      <c r="AD481" s="16">
        <f t="shared" si="150"/>
        <v>1110</v>
      </c>
      <c r="AE481" s="16">
        <f t="shared" si="151"/>
        <v>555</v>
      </c>
      <c r="AF481" s="16">
        <f t="shared" si="152"/>
        <v>4992</v>
      </c>
      <c r="AH481" s="16">
        <f t="shared" si="143"/>
        <v>89729</v>
      </c>
      <c r="AI481" s="16">
        <f t="shared" si="144"/>
        <v>44821</v>
      </c>
      <c r="AJ481" s="16">
        <f t="shared" si="145"/>
        <v>381422</v>
      </c>
    </row>
    <row r="482" spans="11:36" ht="16.5" x14ac:dyDescent="0.2">
      <c r="K482" s="15">
        <v>479</v>
      </c>
      <c r="L482" s="15">
        <f t="shared" si="146"/>
        <v>24</v>
      </c>
      <c r="M482" s="16">
        <f t="shared" si="147"/>
        <v>1102008</v>
      </c>
      <c r="N482" s="31" t="s">
        <v>686</v>
      </c>
      <c r="O482" s="16">
        <f t="shared" si="148"/>
        <v>2</v>
      </c>
      <c r="P482" s="16">
        <f t="shared" si="149"/>
        <v>19</v>
      </c>
      <c r="Q482" s="16" t="s">
        <v>51</v>
      </c>
      <c r="R482" s="16">
        <f>ROUND(IF(O482=1,INDEX(新属性投放!$J$14:$J$33,卡牌属性!P482),INDEX(新属性投放!$J$41:$J$60,卡牌属性!P482))*INDEX($G$5:$G$42,L482)/SQRT(INDEX($I$5:$I$42,L482)),2)</f>
        <v>5374.85</v>
      </c>
      <c r="S482" s="31" t="s">
        <v>190</v>
      </c>
      <c r="T482" s="16">
        <f>ROUND(IF(O482=1,INDEX(新属性投放!$K$14:$K$33,卡牌属性!P482),INDEX(新属性投放!$K$41:$K$60,卡牌属性!P482))*INDEX($G$5:$G$42,L482),2)</f>
        <v>2662.73</v>
      </c>
      <c r="U482" s="31" t="s">
        <v>191</v>
      </c>
      <c r="V482" s="16">
        <f>ROUND(IF(O482=1,INDEX(新属性投放!$L$14:$L$33,卡牌属性!P482),INDEX(新属性投放!$L$41:$L$60,卡牌属性!P482))*INDEX($G$5:$G$42,L482)*SQRT(INDEX($I$5:$I$42,L482)),2)</f>
        <v>29338.400000000001</v>
      </c>
      <c r="W482" s="31" t="s">
        <v>189</v>
      </c>
      <c r="X482" s="16">
        <f>ROUND(IF(O482=1,INDEX(新属性投放!$D$14:$D$33,卡牌属性!P482),INDEX(新属性投放!$D$41:$D$60,卡牌属性!P482))*INDEX($G$5:$G$42,L482)/SQRT(INDEX($I$5:$I$42,L482)),2)</f>
        <v>128.43</v>
      </c>
      <c r="Y482" s="31" t="s">
        <v>190</v>
      </c>
      <c r="Z482" s="16">
        <f>ROUND(IF(O482=1,INDEX(新属性投放!$E$14:$E$33,卡牌属性!P482),INDEX(新属性投放!$E$41:$E$60,卡牌属性!P482))*INDEX($G$5:$G$42,L482),2)</f>
        <v>64.209999999999994</v>
      </c>
      <c r="AA482" s="31" t="s">
        <v>191</v>
      </c>
      <c r="AB482" s="16">
        <f>ROUND(IF(O482=1,INDEX(新属性投放!$F$14:$F$33,卡牌属性!P482),INDEX(新属性投放!$F$41:$F$60,卡牌属性!P482))*INDEX($G$5:$G$42,L482)*SQRT(INDEX($I$5:$I$42,L482)),2)</f>
        <v>577.20000000000005</v>
      </c>
      <c r="AD482" s="16">
        <f t="shared" si="150"/>
        <v>1284</v>
      </c>
      <c r="AE482" s="16">
        <f t="shared" si="151"/>
        <v>642</v>
      </c>
      <c r="AF482" s="16">
        <f t="shared" si="152"/>
        <v>5772</v>
      </c>
      <c r="AH482" s="16">
        <f t="shared" si="143"/>
        <v>91013</v>
      </c>
      <c r="AI482" s="16">
        <f t="shared" si="144"/>
        <v>45463</v>
      </c>
      <c r="AJ482" s="16">
        <f t="shared" si="145"/>
        <v>387194</v>
      </c>
    </row>
    <row r="483" spans="11:36" ht="16.5" x14ac:dyDescent="0.2">
      <c r="K483" s="15">
        <v>480</v>
      </c>
      <c r="L483" s="15">
        <f t="shared" si="146"/>
        <v>24</v>
      </c>
      <c r="M483" s="16">
        <f t="shared" si="147"/>
        <v>1102008</v>
      </c>
      <c r="N483" s="31" t="s">
        <v>686</v>
      </c>
      <c r="O483" s="16">
        <f t="shared" si="148"/>
        <v>2</v>
      </c>
      <c r="P483" s="16">
        <f t="shared" si="149"/>
        <v>20</v>
      </c>
      <c r="Q483" s="16" t="s">
        <v>51</v>
      </c>
      <c r="R483" s="16">
        <f>ROUND(IF(O483=1,INDEX(新属性投放!$J$14:$J$33,卡牌属性!P483),INDEX(新属性投放!$J$41:$J$60,卡牌属性!P483))*INDEX($G$5:$G$42,L483)/SQRT(INDEX($I$5:$I$42,L483)),2)</f>
        <v>6202.89</v>
      </c>
      <c r="S483" s="31" t="s">
        <v>190</v>
      </c>
      <c r="T483" s="16">
        <f>ROUND(IF(O483=1,INDEX(新属性投放!$K$14:$K$33,卡牌属性!P483),INDEX(新属性投放!$K$41:$K$60,卡牌属性!P483))*INDEX($G$5:$G$42,L483),2)</f>
        <v>3076.09</v>
      </c>
      <c r="U483" s="31" t="s">
        <v>191</v>
      </c>
      <c r="V483" s="16">
        <f>ROUND(IF(O483=1,INDEX(新属性投放!$L$14:$L$33,卡牌属性!P483),INDEX(新属性投放!$L$41:$L$60,卡牌属性!P483))*INDEX($G$5:$G$42,L483)*SQRT(INDEX($I$5:$I$42,L483)),2)</f>
        <v>33897.5</v>
      </c>
      <c r="W483" s="31" t="s">
        <v>189</v>
      </c>
      <c r="X483" s="16">
        <f>ROUND(IF(O483=1,INDEX(新属性投放!$D$14:$D$33,卡牌属性!P483),INDEX(新属性投放!$D$41:$D$60,卡牌属性!P483))*INDEX($G$5:$G$42,L483)/SQRT(INDEX($I$5:$I$42,L483)),2)</f>
        <v>148.47</v>
      </c>
      <c r="Y483" s="31" t="s">
        <v>190</v>
      </c>
      <c r="Z483" s="16">
        <f>ROUND(IF(O483=1,INDEX(新属性投放!$E$14:$E$33,卡牌属性!P483),INDEX(新属性投放!$E$41:$E$60,卡牌属性!P483))*INDEX($G$5:$G$42,L483),2)</f>
        <v>74.239999999999995</v>
      </c>
      <c r="AA483" s="31" t="s">
        <v>191</v>
      </c>
      <c r="AB483" s="16">
        <f>ROUND(IF(O483=1,INDEX(新属性投放!$F$14:$F$33,卡牌属性!P483),INDEX(新属性投放!$F$41:$F$60,卡牌属性!P483))*INDEX($G$5:$G$42,L483)*SQRT(INDEX($I$5:$I$42,L483)),2)</f>
        <v>666.9</v>
      </c>
      <c r="AD483" s="16">
        <f t="shared" si="150"/>
        <v>1484</v>
      </c>
      <c r="AE483" s="16">
        <f t="shared" si="151"/>
        <v>742</v>
      </c>
      <c r="AF483" s="16">
        <f t="shared" si="152"/>
        <v>6669</v>
      </c>
      <c r="AH483" s="16">
        <f t="shared" si="143"/>
        <v>92497</v>
      </c>
      <c r="AI483" s="16">
        <f t="shared" si="144"/>
        <v>46205</v>
      </c>
      <c r="AJ483" s="16">
        <f t="shared" si="145"/>
        <v>393863</v>
      </c>
    </row>
    <row r="484" spans="11:36" ht="16.5" x14ac:dyDescent="0.2">
      <c r="K484" s="15">
        <v>481</v>
      </c>
      <c r="L484" s="15">
        <f t="shared" si="146"/>
        <v>25</v>
      </c>
      <c r="M484" s="16">
        <f t="shared" si="147"/>
        <v>1102009</v>
      </c>
      <c r="N484" s="31" t="s">
        <v>686</v>
      </c>
      <c r="O484" s="16">
        <f t="shared" si="148"/>
        <v>2</v>
      </c>
      <c r="P484" s="16">
        <f t="shared" si="149"/>
        <v>1</v>
      </c>
      <c r="Q484" s="16" t="s">
        <v>51</v>
      </c>
      <c r="R484" s="16">
        <f>ROUND(IF(O484=1,INDEX(新属性投放!$J$14:$J$33,卡牌属性!P484),INDEX(新属性投放!$J$41:$J$60,卡牌属性!P484))*INDEX($G$5:$G$42,L484)/SQRT(INDEX($I$5:$I$42,L484)),2)</f>
        <v>91</v>
      </c>
      <c r="S484" s="31" t="s">
        <v>190</v>
      </c>
      <c r="T484" s="16">
        <f>ROUND(IF(O484=1,INDEX(新属性投放!$K$14:$K$33,卡牌属性!P484),INDEX(新属性投放!$K$41:$K$60,卡牌属性!P484))*INDEX($G$5:$G$42,L484),2)</f>
        <v>26</v>
      </c>
      <c r="U484" s="31" t="s">
        <v>191</v>
      </c>
      <c r="V484" s="16">
        <f>ROUND(IF(O484=1,INDEX(新属性投放!$L$14:$L$33,卡牌属性!P484),INDEX(新属性投放!$L$41:$L$60,卡牌属性!P484))*INDEX($G$5:$G$42,L484)*SQRT(INDEX($I$5:$I$42,L484)),2)</f>
        <v>195</v>
      </c>
      <c r="W484" s="31" t="s">
        <v>189</v>
      </c>
      <c r="X484" s="16">
        <f>ROUND(IF(O484=1,INDEX(新属性投放!$D$14:$D$33,卡牌属性!P484),INDEX(新属性投放!$D$41:$D$60,卡牌属性!P484))*INDEX($G$5:$G$42,L484)/SQRT(INDEX($I$5:$I$42,L484)),2)</f>
        <v>3.25</v>
      </c>
      <c r="Y484" s="31" t="s">
        <v>190</v>
      </c>
      <c r="Z484" s="16">
        <f>ROUND(IF(O484=1,INDEX(新属性投放!$E$14:$E$33,卡牌属性!P484),INDEX(新属性投放!$E$41:$E$60,卡牌属性!P484))*INDEX($G$5:$G$42,L484),2)</f>
        <v>1.63</v>
      </c>
      <c r="AA484" s="31" t="s">
        <v>191</v>
      </c>
      <c r="AB484" s="16">
        <f>ROUND(IF(O484=1,INDEX(新属性投放!$F$14:$F$33,卡牌属性!P484),INDEX(新属性投放!$F$41:$F$60,卡牌属性!P484))*INDEX($G$5:$G$42,L484)*SQRT(INDEX($I$5:$I$42,L484)),2)</f>
        <v>14.3</v>
      </c>
      <c r="AD484" s="16">
        <f t="shared" si="150"/>
        <v>32</v>
      </c>
      <c r="AE484" s="16">
        <f t="shared" si="151"/>
        <v>16</v>
      </c>
      <c r="AF484" s="16">
        <f t="shared" si="152"/>
        <v>143</v>
      </c>
      <c r="AH484" s="16">
        <f t="shared" si="143"/>
        <v>92529</v>
      </c>
      <c r="AI484" s="16">
        <f t="shared" si="144"/>
        <v>46221</v>
      </c>
      <c r="AJ484" s="16">
        <f t="shared" si="145"/>
        <v>394006</v>
      </c>
    </row>
    <row r="485" spans="11:36" ht="16.5" x14ac:dyDescent="0.2">
      <c r="K485" s="15">
        <v>482</v>
      </c>
      <c r="L485" s="15">
        <f t="shared" si="146"/>
        <v>25</v>
      </c>
      <c r="M485" s="16">
        <f t="shared" si="147"/>
        <v>1102009</v>
      </c>
      <c r="N485" s="31" t="s">
        <v>686</v>
      </c>
      <c r="O485" s="16">
        <f t="shared" si="148"/>
        <v>2</v>
      </c>
      <c r="P485" s="16">
        <f t="shared" si="149"/>
        <v>2</v>
      </c>
      <c r="Q485" s="16" t="s">
        <v>51</v>
      </c>
      <c r="R485" s="16">
        <f>ROUND(IF(O485=1,INDEX(新属性投放!$J$14:$J$33,卡牌属性!P485),INDEX(新属性投放!$J$41:$J$60,卡牌属性!P485))*INDEX($G$5:$G$42,L485)/SQRT(INDEX($I$5:$I$42,L485)),2)</f>
        <v>148.19999999999999</v>
      </c>
      <c r="S485" s="31" t="s">
        <v>190</v>
      </c>
      <c r="T485" s="16">
        <f>ROUND(IF(O485=1,INDEX(新属性投放!$K$14:$K$33,卡牌属性!P485),INDEX(新属性投放!$K$41:$K$60,卡牌属性!P485))*INDEX($G$5:$G$42,L485),2)</f>
        <v>48.75</v>
      </c>
      <c r="U485" s="31" t="s">
        <v>191</v>
      </c>
      <c r="V485" s="16">
        <f>ROUND(IF(O485=1,INDEX(新属性投放!$L$14:$L$33,卡牌属性!P485),INDEX(新属性投放!$L$41:$L$60,卡牌属性!P485))*INDEX($G$5:$G$42,L485)*SQRT(INDEX($I$5:$I$42,L485)),2)</f>
        <v>500.5</v>
      </c>
      <c r="W485" s="31" t="s">
        <v>189</v>
      </c>
      <c r="X485" s="16">
        <f>ROUND(IF(O485=1,INDEX(新属性投放!$D$14:$D$33,卡牌属性!P485),INDEX(新属性投放!$D$41:$D$60,卡牌属性!P485))*INDEX($G$5:$G$42,L485)/SQRT(INDEX($I$5:$I$42,L485)),2)</f>
        <v>5.2</v>
      </c>
      <c r="Y485" s="31" t="s">
        <v>190</v>
      </c>
      <c r="Z485" s="16">
        <f>ROUND(IF(O485=1,INDEX(新属性投放!$E$14:$E$33,卡牌属性!P485),INDEX(新属性投放!$E$41:$E$60,卡牌属性!P485))*INDEX($G$5:$G$42,L485),2)</f>
        <v>2.6</v>
      </c>
      <c r="AA485" s="31" t="s">
        <v>191</v>
      </c>
      <c r="AB485" s="16">
        <f>ROUND(IF(O485=1,INDEX(新属性投放!$F$14:$F$33,卡牌属性!P485),INDEX(新属性投放!$F$41:$F$60,卡牌属性!P485))*INDEX($G$5:$G$42,L485)*SQRT(INDEX($I$5:$I$42,L485)),2)</f>
        <v>23.4</v>
      </c>
      <c r="AD485" s="16">
        <f t="shared" si="150"/>
        <v>52</v>
      </c>
      <c r="AE485" s="16">
        <f t="shared" si="151"/>
        <v>26</v>
      </c>
      <c r="AF485" s="16">
        <f t="shared" si="152"/>
        <v>234</v>
      </c>
      <c r="AH485" s="16">
        <f t="shared" si="143"/>
        <v>92581</v>
      </c>
      <c r="AI485" s="16">
        <f t="shared" si="144"/>
        <v>46247</v>
      </c>
      <c r="AJ485" s="16">
        <f t="shared" si="145"/>
        <v>394240</v>
      </c>
    </row>
    <row r="486" spans="11:36" ht="16.5" x14ac:dyDescent="0.2">
      <c r="K486" s="15">
        <v>483</v>
      </c>
      <c r="L486" s="15">
        <f t="shared" si="146"/>
        <v>25</v>
      </c>
      <c r="M486" s="16">
        <f t="shared" si="147"/>
        <v>1102009</v>
      </c>
      <c r="N486" s="31" t="s">
        <v>686</v>
      </c>
      <c r="O486" s="16">
        <f t="shared" si="148"/>
        <v>2</v>
      </c>
      <c r="P486" s="16">
        <f t="shared" si="149"/>
        <v>3</v>
      </c>
      <c r="Q486" s="16" t="s">
        <v>51</v>
      </c>
      <c r="R486" s="16">
        <f>ROUND(IF(O486=1,INDEX(新属性投放!$J$14:$J$33,卡牌属性!P486),INDEX(新属性投放!$J$41:$J$60,卡牌属性!P486))*INDEX($G$5:$G$42,L486)/SQRT(INDEX($I$5:$I$42,L486)),2)</f>
        <v>256.10000000000002</v>
      </c>
      <c r="S486" s="31" t="s">
        <v>190</v>
      </c>
      <c r="T486" s="16">
        <f>ROUND(IF(O486=1,INDEX(新属性投放!$K$14:$K$33,卡牌属性!P486),INDEX(新属性投放!$K$41:$K$60,卡牌属性!P486))*INDEX($G$5:$G$42,L486),2)</f>
        <v>102.05</v>
      </c>
      <c r="U486" s="31" t="s">
        <v>191</v>
      </c>
      <c r="V486" s="16">
        <f>ROUND(IF(O486=1,INDEX(新属性投放!$L$14:$L$33,卡牌属性!P486),INDEX(新属性投放!$L$41:$L$60,卡牌属性!P486))*INDEX($G$5:$G$42,L486)*SQRT(INDEX($I$5:$I$42,L486)),2)</f>
        <v>1120.5999999999999</v>
      </c>
      <c r="W486" s="31" t="s">
        <v>189</v>
      </c>
      <c r="X486" s="16">
        <f>ROUND(IF(O486=1,INDEX(新属性投放!$D$14:$D$33,卡牌属性!P486),INDEX(新属性投放!$D$41:$D$60,卡牌属性!P486))*INDEX($G$5:$G$42,L486)/SQRT(INDEX($I$5:$I$42,L486)),2)</f>
        <v>7.84</v>
      </c>
      <c r="Y486" s="31" t="s">
        <v>190</v>
      </c>
      <c r="Z486" s="16">
        <f>ROUND(IF(O486=1,INDEX(新属性投放!$E$14:$E$33,卡牌属性!P486),INDEX(新属性投放!$E$41:$E$60,卡牌属性!P486))*INDEX($G$5:$G$42,L486),2)</f>
        <v>3.92</v>
      </c>
      <c r="AA486" s="31" t="s">
        <v>191</v>
      </c>
      <c r="AB486" s="16">
        <f>ROUND(IF(O486=1,INDEX(新属性投放!$F$14:$F$33,卡牌属性!P486),INDEX(新属性投放!$F$41:$F$60,卡牌属性!P486))*INDEX($G$5:$G$42,L486)*SQRT(INDEX($I$5:$I$42,L486)),2)</f>
        <v>35.1</v>
      </c>
      <c r="AD486" s="16">
        <f t="shared" si="150"/>
        <v>78</v>
      </c>
      <c r="AE486" s="16">
        <f t="shared" si="151"/>
        <v>39</v>
      </c>
      <c r="AF486" s="16">
        <f t="shared" si="152"/>
        <v>351</v>
      </c>
      <c r="AH486" s="16">
        <f t="shared" si="143"/>
        <v>92659</v>
      </c>
      <c r="AI486" s="16">
        <f t="shared" si="144"/>
        <v>46286</v>
      </c>
      <c r="AJ486" s="16">
        <f t="shared" si="145"/>
        <v>394591</v>
      </c>
    </row>
    <row r="487" spans="11:36" ht="16.5" x14ac:dyDescent="0.2">
      <c r="K487" s="15">
        <v>484</v>
      </c>
      <c r="L487" s="15">
        <f t="shared" si="146"/>
        <v>25</v>
      </c>
      <c r="M487" s="16">
        <f t="shared" si="147"/>
        <v>1102009</v>
      </c>
      <c r="N487" s="31" t="s">
        <v>686</v>
      </c>
      <c r="O487" s="16">
        <f t="shared" si="148"/>
        <v>2</v>
      </c>
      <c r="P487" s="16">
        <f t="shared" si="149"/>
        <v>4</v>
      </c>
      <c r="Q487" s="16" t="s">
        <v>51</v>
      </c>
      <c r="R487" s="16">
        <f>ROUND(IF(O487=1,INDEX(新属性投放!$J$14:$J$33,卡牌属性!P487),INDEX(新属性投放!$J$41:$J$60,卡牌属性!P487))*INDEX($G$5:$G$42,L487)/SQRT(INDEX($I$5:$I$42,L487)),2)</f>
        <v>360.49</v>
      </c>
      <c r="S487" s="31" t="s">
        <v>190</v>
      </c>
      <c r="T487" s="16">
        <f>ROUND(IF(O487=1,INDEX(新属性投放!$K$14:$K$33,卡牌属性!P487),INDEX(新属性投放!$K$41:$K$60,卡牌属性!P487))*INDEX($G$5:$G$42,L487),2)</f>
        <v>154.25</v>
      </c>
      <c r="U487" s="31" t="s">
        <v>191</v>
      </c>
      <c r="V487" s="16">
        <f>ROUND(IF(O487=1,INDEX(新属性投放!$L$14:$L$33,卡牌属性!P487),INDEX(新属性投放!$L$41:$L$60,卡牌属性!P487))*INDEX($G$5:$G$42,L487)*SQRT(INDEX($I$5:$I$42,L487)),2)</f>
        <v>1705.6</v>
      </c>
      <c r="W487" s="31" t="s">
        <v>189</v>
      </c>
      <c r="X487" s="16">
        <f>ROUND(IF(O487=1,INDEX(新属性投放!$D$14:$D$33,卡牌属性!P487),INDEX(新属性投放!$D$41:$D$60,卡牌属性!P487))*INDEX($G$5:$G$42,L487)/SQRT(INDEX($I$5:$I$42,L487)),2)</f>
        <v>10.4</v>
      </c>
      <c r="Y487" s="31" t="s">
        <v>190</v>
      </c>
      <c r="Z487" s="16">
        <f>ROUND(IF(O487=1,INDEX(新属性投放!$E$14:$E$33,卡牌属性!P487),INDEX(新属性投放!$E$41:$E$60,卡牌属性!P487))*INDEX($G$5:$G$42,L487),2)</f>
        <v>5.2</v>
      </c>
      <c r="AA487" s="31" t="s">
        <v>191</v>
      </c>
      <c r="AB487" s="16">
        <f>ROUND(IF(O487=1,INDEX(新属性投放!$F$14:$F$33,卡牌属性!P487),INDEX(新属性投放!$F$41:$F$60,卡牌属性!P487))*INDEX($G$5:$G$42,L487)*SQRT(INDEX($I$5:$I$42,L487)),2)</f>
        <v>46.8</v>
      </c>
      <c r="AD487" s="16">
        <f t="shared" si="150"/>
        <v>104</v>
      </c>
      <c r="AE487" s="16">
        <f t="shared" si="151"/>
        <v>52</v>
      </c>
      <c r="AF487" s="16">
        <f t="shared" si="152"/>
        <v>468</v>
      </c>
      <c r="AH487" s="16">
        <f t="shared" si="143"/>
        <v>92763</v>
      </c>
      <c r="AI487" s="16">
        <f t="shared" si="144"/>
        <v>46338</v>
      </c>
      <c r="AJ487" s="16">
        <f t="shared" si="145"/>
        <v>395059</v>
      </c>
    </row>
    <row r="488" spans="11:36" ht="16.5" x14ac:dyDescent="0.2">
      <c r="K488" s="15">
        <v>485</v>
      </c>
      <c r="L488" s="15">
        <f t="shared" si="146"/>
        <v>25</v>
      </c>
      <c r="M488" s="16">
        <f t="shared" si="147"/>
        <v>1102009</v>
      </c>
      <c r="N488" s="31" t="s">
        <v>686</v>
      </c>
      <c r="O488" s="16">
        <f t="shared" si="148"/>
        <v>2</v>
      </c>
      <c r="P488" s="16">
        <f t="shared" si="149"/>
        <v>5</v>
      </c>
      <c r="Q488" s="16" t="s">
        <v>51</v>
      </c>
      <c r="R488" s="16">
        <f>ROUND(IF(O488=1,INDEX(新属性投放!$J$14:$J$33,卡牌属性!P488),INDEX(新属性投放!$J$41:$J$60,卡牌属性!P488))*INDEX($G$5:$G$42,L488)/SQRT(INDEX($I$5:$I$42,L488)),2)</f>
        <v>496.99</v>
      </c>
      <c r="S488" s="31" t="s">
        <v>190</v>
      </c>
      <c r="T488" s="16">
        <f>ROUND(IF(O488=1,INDEX(新属性投放!$K$14:$K$33,卡牌属性!P488),INDEX(新属性投放!$K$41:$K$60,卡牌属性!P488))*INDEX($G$5:$G$42,L488),2)</f>
        <v>223.15</v>
      </c>
      <c r="U488" s="31" t="s">
        <v>191</v>
      </c>
      <c r="V488" s="16">
        <f>ROUND(IF(O488=1,INDEX(新属性投放!$L$14:$L$33,卡牌属性!P488),INDEX(新属性投放!$L$41:$L$60,卡牌属性!P488))*INDEX($G$5:$G$42,L488)*SQRT(INDEX($I$5:$I$42,L488)),2)</f>
        <v>2466.1</v>
      </c>
      <c r="W488" s="31" t="s">
        <v>189</v>
      </c>
      <c r="X488" s="16">
        <f>ROUND(IF(O488=1,INDEX(新属性投放!$D$14:$D$33,卡牌属性!P488),INDEX(新属性投放!$D$41:$D$60,卡牌属性!P488))*INDEX($G$5:$G$42,L488)/SQRT(INDEX($I$5:$I$42,L488)),2)</f>
        <v>13.03</v>
      </c>
      <c r="Y488" s="31" t="s">
        <v>190</v>
      </c>
      <c r="Z488" s="16">
        <f>ROUND(IF(O488=1,INDEX(新属性投放!$E$14:$E$33,卡牌属性!P488),INDEX(新属性投放!$E$41:$E$60,卡牌属性!P488))*INDEX($G$5:$G$42,L488),2)</f>
        <v>6.51</v>
      </c>
      <c r="AA488" s="31" t="s">
        <v>191</v>
      </c>
      <c r="AB488" s="16">
        <f>ROUND(IF(O488=1,INDEX(新属性投放!$F$14:$F$33,卡牌属性!P488),INDEX(新属性投放!$F$41:$F$60,卡牌属性!P488))*INDEX($G$5:$G$42,L488)*SQRT(INDEX($I$5:$I$42,L488)),2)</f>
        <v>58.5</v>
      </c>
      <c r="AD488" s="16">
        <f t="shared" si="150"/>
        <v>130</v>
      </c>
      <c r="AE488" s="16">
        <f t="shared" si="151"/>
        <v>65</v>
      </c>
      <c r="AF488" s="16">
        <f t="shared" si="152"/>
        <v>585</v>
      </c>
      <c r="AH488" s="16">
        <f t="shared" si="143"/>
        <v>92893</v>
      </c>
      <c r="AI488" s="16">
        <f t="shared" si="144"/>
        <v>46403</v>
      </c>
      <c r="AJ488" s="16">
        <f t="shared" si="145"/>
        <v>395644</v>
      </c>
    </row>
    <row r="489" spans="11:36" ht="16.5" x14ac:dyDescent="0.2">
      <c r="K489" s="15">
        <v>486</v>
      </c>
      <c r="L489" s="15">
        <f t="shared" si="146"/>
        <v>25</v>
      </c>
      <c r="M489" s="16">
        <f t="shared" si="147"/>
        <v>1102009</v>
      </c>
      <c r="N489" s="31" t="s">
        <v>686</v>
      </c>
      <c r="O489" s="16">
        <f t="shared" si="148"/>
        <v>2</v>
      </c>
      <c r="P489" s="16">
        <f t="shared" si="149"/>
        <v>6</v>
      </c>
      <c r="Q489" s="16" t="s">
        <v>51</v>
      </c>
      <c r="R489" s="16">
        <f>ROUND(IF(O489=1,INDEX(新属性投放!$J$14:$J$33,卡牌属性!P489),INDEX(新属性投放!$J$41:$J$60,卡牌属性!P489))*INDEX($G$5:$G$42,L489)/SQRT(INDEX($I$5:$I$42,L489)),2)</f>
        <v>667.55</v>
      </c>
      <c r="S489" s="31" t="s">
        <v>190</v>
      </c>
      <c r="T489" s="16">
        <f>ROUND(IF(O489=1,INDEX(新属性投放!$K$14:$K$33,卡牌属性!P489),INDEX(新属性投放!$K$41:$K$60,卡牌属性!P489))*INDEX($G$5:$G$42,L489),2)</f>
        <v>309.08</v>
      </c>
      <c r="U489" s="31" t="s">
        <v>191</v>
      </c>
      <c r="V489" s="16">
        <f>ROUND(IF(O489=1,INDEX(新属性投放!$L$14:$L$33,卡牌属性!P489),INDEX(新属性投放!$L$41:$L$60,卡牌属性!P489))*INDEX($G$5:$G$42,L489)*SQRT(INDEX($I$5:$I$42,L489)),2)</f>
        <v>3413.8</v>
      </c>
      <c r="W489" s="31" t="s">
        <v>189</v>
      </c>
      <c r="X489" s="16">
        <f>ROUND(IF(O489=1,INDEX(新属性投放!$D$14:$D$33,卡牌属性!P489),INDEX(新属性投放!$D$41:$D$60,卡牌属性!P489))*INDEX($G$5:$G$42,L489)/SQRT(INDEX($I$5:$I$42,L489)),2)</f>
        <v>16.29</v>
      </c>
      <c r="Y489" s="31" t="s">
        <v>190</v>
      </c>
      <c r="Z489" s="16">
        <f>ROUND(IF(O489=1,INDEX(新属性投放!$E$14:$E$33,卡牌属性!P489),INDEX(新属性投放!$E$41:$E$60,卡牌属性!P489))*INDEX($G$5:$G$42,L489),2)</f>
        <v>8.14</v>
      </c>
      <c r="AA489" s="31" t="s">
        <v>191</v>
      </c>
      <c r="AB489" s="16">
        <f>ROUND(IF(O489=1,INDEX(新属性投放!$F$14:$F$33,卡牌属性!P489),INDEX(新属性投放!$F$41:$F$60,卡牌属性!P489))*INDEX($G$5:$G$42,L489)*SQRT(INDEX($I$5:$I$42,L489)),2)</f>
        <v>72.8</v>
      </c>
      <c r="AD489" s="16">
        <f t="shared" si="150"/>
        <v>162</v>
      </c>
      <c r="AE489" s="16">
        <f t="shared" si="151"/>
        <v>81</v>
      </c>
      <c r="AF489" s="16">
        <f t="shared" si="152"/>
        <v>728</v>
      </c>
      <c r="AH489" s="16">
        <f t="shared" si="143"/>
        <v>93055</v>
      </c>
      <c r="AI489" s="16">
        <f t="shared" si="144"/>
        <v>46484</v>
      </c>
      <c r="AJ489" s="16">
        <f t="shared" si="145"/>
        <v>396372</v>
      </c>
    </row>
    <row r="490" spans="11:36" ht="16.5" x14ac:dyDescent="0.2">
      <c r="K490" s="15">
        <v>487</v>
      </c>
      <c r="L490" s="15">
        <f t="shared" si="146"/>
        <v>25</v>
      </c>
      <c r="M490" s="16">
        <f t="shared" si="147"/>
        <v>1102009</v>
      </c>
      <c r="N490" s="31" t="s">
        <v>686</v>
      </c>
      <c r="O490" s="16">
        <f t="shared" si="148"/>
        <v>2</v>
      </c>
      <c r="P490" s="16">
        <f t="shared" si="149"/>
        <v>7</v>
      </c>
      <c r="Q490" s="16" t="s">
        <v>51</v>
      </c>
      <c r="R490" s="16">
        <f>ROUND(IF(O490=1,INDEX(新属性投放!$J$14:$J$33,卡牌属性!P490),INDEX(新属性投放!$J$41:$J$60,卡牌属性!P490))*INDEX($G$5:$G$42,L490)/SQRT(INDEX($I$5:$I$42,L490)),2)</f>
        <v>881.14</v>
      </c>
      <c r="S490" s="31" t="s">
        <v>190</v>
      </c>
      <c r="T490" s="16">
        <f>ROUND(IF(O490=1,INDEX(新属性投放!$K$14:$K$33,卡牌属性!P490),INDEX(新属性投放!$K$41:$K$60,卡牌属性!P490))*INDEX($G$5:$G$42,L490),2)</f>
        <v>416.52</v>
      </c>
      <c r="U490" s="31" t="s">
        <v>191</v>
      </c>
      <c r="V490" s="16">
        <f>ROUND(IF(O490=1,INDEX(新属性投放!$L$14:$L$33,卡牌属性!P490),INDEX(新属性投放!$L$41:$L$60,卡牌属性!P490))*INDEX($G$5:$G$42,L490)*SQRT(INDEX($I$5:$I$42,L490)),2)</f>
        <v>4598.1000000000004</v>
      </c>
      <c r="W490" s="31" t="s">
        <v>189</v>
      </c>
      <c r="X490" s="16">
        <f>ROUND(IF(O490=1,INDEX(新属性投放!$D$14:$D$33,卡牌属性!P490),INDEX(新属性投放!$D$41:$D$60,卡牌属性!P490))*INDEX($G$5:$G$42,L490)/SQRT(INDEX($I$5:$I$42,L490)),2)</f>
        <v>20.41</v>
      </c>
      <c r="Y490" s="31" t="s">
        <v>190</v>
      </c>
      <c r="Z490" s="16">
        <f>ROUND(IF(O490=1,INDEX(新属性投放!$E$14:$E$33,卡牌属性!P490),INDEX(新属性投放!$E$41:$E$60,卡牌属性!P490))*INDEX($G$5:$G$42,L490),2)</f>
        <v>10.210000000000001</v>
      </c>
      <c r="AA490" s="31" t="s">
        <v>191</v>
      </c>
      <c r="AB490" s="16">
        <f>ROUND(IF(O490=1,INDEX(新属性投放!$F$14:$F$33,卡牌属性!P490),INDEX(新属性投放!$F$41:$F$60,卡牌属性!P490))*INDEX($G$5:$G$42,L490)*SQRT(INDEX($I$5:$I$42,L490)),2)</f>
        <v>91</v>
      </c>
      <c r="AD490" s="16">
        <f t="shared" si="150"/>
        <v>204</v>
      </c>
      <c r="AE490" s="16">
        <f t="shared" si="151"/>
        <v>102</v>
      </c>
      <c r="AF490" s="16">
        <f t="shared" si="152"/>
        <v>910</v>
      </c>
      <c r="AH490" s="16">
        <f t="shared" si="143"/>
        <v>93259</v>
      </c>
      <c r="AI490" s="16">
        <f t="shared" si="144"/>
        <v>46586</v>
      </c>
      <c r="AJ490" s="16">
        <f t="shared" si="145"/>
        <v>397282</v>
      </c>
    </row>
    <row r="491" spans="11:36" ht="16.5" x14ac:dyDescent="0.2">
      <c r="K491" s="15">
        <v>488</v>
      </c>
      <c r="L491" s="15">
        <f t="shared" si="146"/>
        <v>25</v>
      </c>
      <c r="M491" s="16">
        <f t="shared" si="147"/>
        <v>1102009</v>
      </c>
      <c r="N491" s="31" t="s">
        <v>686</v>
      </c>
      <c r="O491" s="16">
        <f t="shared" si="148"/>
        <v>2</v>
      </c>
      <c r="P491" s="16">
        <f t="shared" si="149"/>
        <v>8</v>
      </c>
      <c r="Q491" s="16" t="s">
        <v>51</v>
      </c>
      <c r="R491" s="16">
        <f>ROUND(IF(O491=1,INDEX(新属性投放!$J$14:$J$33,卡牌属性!P491),INDEX(新属性投放!$J$41:$J$60,卡牌属性!P491))*INDEX($G$5:$G$42,L491)/SQRT(INDEX($I$5:$I$42,L491)),2)</f>
        <v>1150.24</v>
      </c>
      <c r="S491" s="31" t="s">
        <v>190</v>
      </c>
      <c r="T491" s="16">
        <f>ROUND(IF(O491=1,INDEX(新属性投放!$K$14:$K$33,卡牌属性!P491),INDEX(新属性投放!$K$41:$K$60,卡牌属性!P491))*INDEX($G$5:$G$42,L491),2)</f>
        <v>551.07000000000005</v>
      </c>
      <c r="U491" s="31" t="s">
        <v>191</v>
      </c>
      <c r="V491" s="16">
        <f>ROUND(IF(O491=1,INDEX(新属性投放!$L$14:$L$33,卡牌属性!P491),INDEX(新属性投放!$L$41:$L$60,卡牌属性!P491))*INDEX($G$5:$G$42,L491)*SQRT(INDEX($I$5:$I$42,L491)),2)</f>
        <v>6093.1</v>
      </c>
      <c r="W491" s="31" t="s">
        <v>189</v>
      </c>
      <c r="X491" s="16">
        <f>ROUND(IF(O491=1,INDEX(新属性投放!$D$14:$D$33,卡牌属性!P491),INDEX(新属性投放!$D$41:$D$60,卡牌属性!P491))*INDEX($G$5:$G$42,L491)/SQRT(INDEX($I$5:$I$42,L491)),2)</f>
        <v>26</v>
      </c>
      <c r="Y491" s="31" t="s">
        <v>190</v>
      </c>
      <c r="Z491" s="16">
        <f>ROUND(IF(O491=1,INDEX(新属性投放!$E$14:$E$33,卡牌属性!P491),INDEX(新属性投放!$E$41:$E$60,卡牌属性!P491))*INDEX($G$5:$G$42,L491),2)</f>
        <v>13</v>
      </c>
      <c r="AA491" s="31" t="s">
        <v>191</v>
      </c>
      <c r="AB491" s="16">
        <f>ROUND(IF(O491=1,INDEX(新属性投放!$F$14:$F$33,卡牌属性!P491),INDEX(新属性投放!$F$41:$F$60,卡牌属性!P491))*INDEX($G$5:$G$42,L491)*SQRT(INDEX($I$5:$I$42,L491)),2)</f>
        <v>117</v>
      </c>
      <c r="AD491" s="16">
        <f t="shared" si="150"/>
        <v>260</v>
      </c>
      <c r="AE491" s="16">
        <f t="shared" si="151"/>
        <v>130</v>
      </c>
      <c r="AF491" s="16">
        <f t="shared" si="152"/>
        <v>1170</v>
      </c>
      <c r="AH491" s="16">
        <f t="shared" si="143"/>
        <v>93519</v>
      </c>
      <c r="AI491" s="16">
        <f t="shared" si="144"/>
        <v>46716</v>
      </c>
      <c r="AJ491" s="16">
        <f t="shared" si="145"/>
        <v>398452</v>
      </c>
    </row>
    <row r="492" spans="11:36" ht="16.5" x14ac:dyDescent="0.2">
      <c r="K492" s="15">
        <v>489</v>
      </c>
      <c r="L492" s="15">
        <f t="shared" si="146"/>
        <v>25</v>
      </c>
      <c r="M492" s="16">
        <f t="shared" si="147"/>
        <v>1102009</v>
      </c>
      <c r="N492" s="31" t="s">
        <v>686</v>
      </c>
      <c r="O492" s="16">
        <f t="shared" si="148"/>
        <v>2</v>
      </c>
      <c r="P492" s="16">
        <f t="shared" si="149"/>
        <v>9</v>
      </c>
      <c r="Q492" s="16" t="s">
        <v>51</v>
      </c>
      <c r="R492" s="16">
        <f>ROUND(IF(O492=1,INDEX(新属性投放!$J$14:$J$33,卡牌属性!P492),INDEX(新属性投放!$J$41:$J$60,卡牌属性!P492))*INDEX($G$5:$G$42,L492)/SQRT(INDEX($I$5:$I$42,L492)),2)</f>
        <v>1317.94</v>
      </c>
      <c r="S492" s="31" t="s">
        <v>190</v>
      </c>
      <c r="T492" s="16">
        <f>ROUND(IF(O492=1,INDEX(新属性投放!$K$14:$K$33,卡牌属性!P492),INDEX(新属性投放!$K$41:$K$60,卡牌属性!P492))*INDEX($G$5:$G$42,L492),2)</f>
        <v>634.27</v>
      </c>
      <c r="U492" s="31" t="s">
        <v>191</v>
      </c>
      <c r="V492" s="16">
        <f>ROUND(IF(O492=1,INDEX(新属性投放!$L$14:$L$33,卡牌属性!P492),INDEX(新属性投放!$L$41:$L$60,卡牌属性!P492))*INDEX($G$5:$G$42,L492)*SQRT(INDEX($I$5:$I$42,L492)),2)</f>
        <v>7017.4</v>
      </c>
      <c r="W492" s="31" t="s">
        <v>189</v>
      </c>
      <c r="X492" s="16">
        <f>ROUND(IF(O492=1,INDEX(新属性投放!$D$14:$D$33,卡牌属性!P492),INDEX(新属性投放!$D$41:$D$60,卡牌属性!P492))*INDEX($G$5:$G$42,L492)/SQRT(INDEX($I$5:$I$42,L492)),2)</f>
        <v>30.06</v>
      </c>
      <c r="Y492" s="31" t="s">
        <v>190</v>
      </c>
      <c r="Z492" s="16">
        <f>ROUND(IF(O492=1,INDEX(新属性投放!$E$14:$E$33,卡牌属性!P492),INDEX(新属性投放!$E$41:$E$60,卡牌属性!P492))*INDEX($G$5:$G$42,L492),2)</f>
        <v>15.03</v>
      </c>
      <c r="AA492" s="31" t="s">
        <v>191</v>
      </c>
      <c r="AB492" s="16">
        <f>ROUND(IF(O492=1,INDEX(新属性投放!$F$14:$F$33,卡牌属性!P492),INDEX(新属性投放!$F$41:$F$60,卡牌属性!P492))*INDEX($G$5:$G$42,L492)*SQRT(INDEX($I$5:$I$42,L492)),2)</f>
        <v>135.19999999999999</v>
      </c>
      <c r="AD492" s="16">
        <f t="shared" si="150"/>
        <v>300</v>
      </c>
      <c r="AE492" s="16">
        <f t="shared" si="151"/>
        <v>150</v>
      </c>
      <c r="AF492" s="16">
        <f t="shared" si="152"/>
        <v>1352</v>
      </c>
      <c r="AH492" s="16">
        <f t="shared" si="143"/>
        <v>93819</v>
      </c>
      <c r="AI492" s="16">
        <f t="shared" si="144"/>
        <v>46866</v>
      </c>
      <c r="AJ492" s="16">
        <f t="shared" si="145"/>
        <v>399804</v>
      </c>
    </row>
    <row r="493" spans="11:36" ht="16.5" x14ac:dyDescent="0.2">
      <c r="K493" s="15">
        <v>490</v>
      </c>
      <c r="L493" s="15">
        <f t="shared" si="146"/>
        <v>25</v>
      </c>
      <c r="M493" s="16">
        <f t="shared" si="147"/>
        <v>1102009</v>
      </c>
      <c r="N493" s="31" t="s">
        <v>686</v>
      </c>
      <c r="O493" s="16">
        <f t="shared" si="148"/>
        <v>2</v>
      </c>
      <c r="P493" s="16">
        <f t="shared" si="149"/>
        <v>10</v>
      </c>
      <c r="Q493" s="16" t="s">
        <v>51</v>
      </c>
      <c r="R493" s="16">
        <f>ROUND(IF(O493=1,INDEX(新属性投放!$J$14:$J$33,卡牌属性!P493),INDEX(新属性投放!$J$41:$J$60,卡牌属性!P493))*INDEX($G$5:$G$42,L493)/SQRT(INDEX($I$5:$I$42,L493)),2)</f>
        <v>1511.12</v>
      </c>
      <c r="S493" s="31" t="s">
        <v>190</v>
      </c>
      <c r="T493" s="16">
        <f>ROUND(IF(O493=1,INDEX(新属性投放!$K$14:$K$33,卡牌属性!P493),INDEX(新属性投放!$K$41:$K$60,卡牌属性!P493))*INDEX($G$5:$G$42,L493),2)</f>
        <v>731.51</v>
      </c>
      <c r="U493" s="31" t="s">
        <v>191</v>
      </c>
      <c r="V493" s="16">
        <f>ROUND(IF(O493=1,INDEX(新属性投放!$L$14:$L$33,卡牌属性!P493),INDEX(新属性投放!$L$41:$L$60,卡牌属性!P493))*INDEX($G$5:$G$42,L493)*SQRT(INDEX($I$5:$I$42,L493)),2)</f>
        <v>8079.5</v>
      </c>
      <c r="W493" s="31" t="s">
        <v>189</v>
      </c>
      <c r="X493" s="16">
        <f>ROUND(IF(O493=1,INDEX(新属性投放!$D$14:$D$33,卡牌属性!P493),INDEX(新属性投放!$D$41:$D$60,卡牌属性!P493))*INDEX($G$5:$G$42,L493)/SQRT(INDEX($I$5:$I$42,L493)),2)</f>
        <v>34.76</v>
      </c>
      <c r="Y493" s="31" t="s">
        <v>190</v>
      </c>
      <c r="Z493" s="16">
        <f>ROUND(IF(O493=1,INDEX(新属性投放!$E$14:$E$33,卡牌属性!P493),INDEX(新属性投放!$E$41:$E$60,卡牌属性!P493))*INDEX($G$5:$G$42,L493),2)</f>
        <v>17.38</v>
      </c>
      <c r="AA493" s="31" t="s">
        <v>191</v>
      </c>
      <c r="AB493" s="16">
        <f>ROUND(IF(O493=1,INDEX(新属性投放!$F$14:$F$33,卡牌属性!P493),INDEX(新属性投放!$F$41:$F$60,卡牌属性!P493))*INDEX($G$5:$G$42,L493)*SQRT(INDEX($I$5:$I$42,L493)),2)</f>
        <v>156</v>
      </c>
      <c r="AD493" s="16">
        <f t="shared" si="150"/>
        <v>347</v>
      </c>
      <c r="AE493" s="16">
        <f t="shared" si="151"/>
        <v>173</v>
      </c>
      <c r="AF493" s="16">
        <f t="shared" si="152"/>
        <v>1560</v>
      </c>
      <c r="AH493" s="16">
        <f t="shared" si="143"/>
        <v>94166</v>
      </c>
      <c r="AI493" s="16">
        <f t="shared" si="144"/>
        <v>47039</v>
      </c>
      <c r="AJ493" s="16">
        <f t="shared" si="145"/>
        <v>401364</v>
      </c>
    </row>
    <row r="494" spans="11:36" ht="16.5" x14ac:dyDescent="0.2">
      <c r="K494" s="15">
        <v>491</v>
      </c>
      <c r="L494" s="15">
        <f t="shared" si="146"/>
        <v>25</v>
      </c>
      <c r="M494" s="16">
        <f t="shared" si="147"/>
        <v>1102009</v>
      </c>
      <c r="N494" s="31" t="s">
        <v>686</v>
      </c>
      <c r="O494" s="16">
        <f t="shared" si="148"/>
        <v>2</v>
      </c>
      <c r="P494" s="16">
        <f t="shared" si="149"/>
        <v>11</v>
      </c>
      <c r="Q494" s="16" t="s">
        <v>51</v>
      </c>
      <c r="R494" s="16">
        <f>ROUND(IF(O494=1,INDEX(新属性投放!$J$14:$J$33,卡牌属性!P494),INDEX(新属性投放!$J$41:$J$60,卡牌属性!P494))*INDEX($G$5:$G$42,L494)/SQRT(INDEX($I$5:$I$42,L494)),2)</f>
        <v>1735.63</v>
      </c>
      <c r="S494" s="31" t="s">
        <v>190</v>
      </c>
      <c r="T494" s="16">
        <f>ROUND(IF(O494=1,INDEX(新属性投放!$K$14:$K$33,卡牌属性!P494),INDEX(新属性投放!$K$41:$K$60,卡牌属性!P494))*INDEX($G$5:$G$42,L494),2)</f>
        <v>843.12</v>
      </c>
      <c r="U494" s="31" t="s">
        <v>191</v>
      </c>
      <c r="V494" s="16">
        <f>ROUND(IF(O494=1,INDEX(新属性投放!$L$14:$L$33,卡牌属性!P494),INDEX(新属性投放!$L$41:$L$60,卡牌属性!P494))*INDEX($G$5:$G$42,L494)*SQRT(INDEX($I$5:$I$42,L494)),2)</f>
        <v>9315.7999999999993</v>
      </c>
      <c r="W494" s="31" t="s">
        <v>189</v>
      </c>
      <c r="X494" s="16">
        <f>ROUND(IF(O494=1,INDEX(新属性投放!$D$14:$D$33,卡牌属性!P494),INDEX(新属性投放!$D$41:$D$60,卡牌属性!P494))*INDEX($G$5:$G$42,L494)/SQRT(INDEX($I$5:$I$42,L494)),2)</f>
        <v>40.17</v>
      </c>
      <c r="Y494" s="31" t="s">
        <v>190</v>
      </c>
      <c r="Z494" s="16">
        <f>ROUND(IF(O494=1,INDEX(新属性投放!$E$14:$E$33,卡牌属性!P494),INDEX(新属性投放!$E$41:$E$60,卡牌属性!P494))*INDEX($G$5:$G$42,L494),2)</f>
        <v>20.09</v>
      </c>
      <c r="AA494" s="31" t="s">
        <v>191</v>
      </c>
      <c r="AB494" s="16">
        <f>ROUND(IF(O494=1,INDEX(新属性投放!$F$14:$F$33,卡牌属性!P494),INDEX(新属性投放!$F$41:$F$60,卡牌属性!P494))*INDEX($G$5:$G$42,L494)*SQRT(INDEX($I$5:$I$42,L494)),2)</f>
        <v>180.7</v>
      </c>
      <c r="AD494" s="16">
        <f t="shared" si="150"/>
        <v>401</v>
      </c>
      <c r="AE494" s="16">
        <f t="shared" si="151"/>
        <v>200</v>
      </c>
      <c r="AF494" s="16">
        <f t="shared" si="152"/>
        <v>1807</v>
      </c>
      <c r="AH494" s="16">
        <f t="shared" si="143"/>
        <v>94567</v>
      </c>
      <c r="AI494" s="16">
        <f t="shared" si="144"/>
        <v>47239</v>
      </c>
      <c r="AJ494" s="16">
        <f t="shared" si="145"/>
        <v>403171</v>
      </c>
    </row>
    <row r="495" spans="11:36" ht="16.5" x14ac:dyDescent="0.2">
      <c r="K495" s="15">
        <v>492</v>
      </c>
      <c r="L495" s="15">
        <f t="shared" si="146"/>
        <v>25</v>
      </c>
      <c r="M495" s="16">
        <f t="shared" si="147"/>
        <v>1102009</v>
      </c>
      <c r="N495" s="31" t="s">
        <v>686</v>
      </c>
      <c r="O495" s="16">
        <f t="shared" si="148"/>
        <v>2</v>
      </c>
      <c r="P495" s="16">
        <f t="shared" si="149"/>
        <v>12</v>
      </c>
      <c r="Q495" s="16" t="s">
        <v>51</v>
      </c>
      <c r="R495" s="16">
        <f>ROUND(IF(O495=1,INDEX(新属性投放!$J$14:$J$33,卡牌属性!P495),INDEX(新属性投放!$J$41:$J$60,卡牌属性!P495))*INDEX($G$5:$G$42,L495)/SQRT(INDEX($I$5:$I$42,L495)),2)</f>
        <v>1994.98</v>
      </c>
      <c r="S495" s="31" t="s">
        <v>190</v>
      </c>
      <c r="T495" s="16">
        <f>ROUND(IF(O495=1,INDEX(新属性投放!$K$14:$K$33,卡牌属性!P495),INDEX(新属性投放!$K$41:$K$60,卡牌属性!P495))*INDEX($G$5:$G$42,L495),2)</f>
        <v>972.14</v>
      </c>
      <c r="U495" s="31" t="s">
        <v>191</v>
      </c>
      <c r="V495" s="16">
        <f>ROUND(IF(O495=1,INDEX(新属性投放!$L$14:$L$33,卡牌属性!P495),INDEX(新属性投放!$L$41:$L$60,卡牌属性!P495))*INDEX($G$5:$G$42,L495)*SQRT(INDEX($I$5:$I$42,L495)),2)</f>
        <v>10745.8</v>
      </c>
      <c r="W495" s="31" t="s">
        <v>189</v>
      </c>
      <c r="X495" s="16">
        <f>ROUND(IF(O495=1,INDEX(新属性投放!$D$14:$D$33,卡牌属性!P495),INDEX(新属性投放!$D$41:$D$60,卡牌属性!P495))*INDEX($G$5:$G$42,L495)/SQRT(INDEX($I$5:$I$42,L495)),2)</f>
        <v>46.46</v>
      </c>
      <c r="Y495" s="31" t="s">
        <v>190</v>
      </c>
      <c r="Z495" s="16">
        <f>ROUND(IF(O495=1,INDEX(新属性投放!$E$14:$E$33,卡牌属性!P495),INDEX(新属性投放!$E$41:$E$60,卡牌属性!P495))*INDEX($G$5:$G$42,L495),2)</f>
        <v>23.23</v>
      </c>
      <c r="AA495" s="31" t="s">
        <v>191</v>
      </c>
      <c r="AB495" s="16">
        <f>ROUND(IF(O495=1,INDEX(新属性投放!$F$14:$F$33,卡牌属性!P495),INDEX(新属性投放!$F$41:$F$60,卡牌属性!P495))*INDEX($G$5:$G$42,L495)*SQRT(INDEX($I$5:$I$42,L495)),2)</f>
        <v>208</v>
      </c>
      <c r="AD495" s="16">
        <f t="shared" si="150"/>
        <v>464</v>
      </c>
      <c r="AE495" s="16">
        <f t="shared" si="151"/>
        <v>232</v>
      </c>
      <c r="AF495" s="16">
        <f t="shared" si="152"/>
        <v>2080</v>
      </c>
      <c r="AH495" s="16">
        <f t="shared" si="143"/>
        <v>95031</v>
      </c>
      <c r="AI495" s="16">
        <f t="shared" si="144"/>
        <v>47471</v>
      </c>
      <c r="AJ495" s="16">
        <f t="shared" si="145"/>
        <v>405251</v>
      </c>
    </row>
    <row r="496" spans="11:36" ht="16.5" x14ac:dyDescent="0.2">
      <c r="K496" s="15">
        <v>493</v>
      </c>
      <c r="L496" s="15">
        <f t="shared" si="146"/>
        <v>25</v>
      </c>
      <c r="M496" s="16">
        <f t="shared" si="147"/>
        <v>1102009</v>
      </c>
      <c r="N496" s="31" t="s">
        <v>686</v>
      </c>
      <c r="O496" s="16">
        <f t="shared" si="148"/>
        <v>2</v>
      </c>
      <c r="P496" s="16">
        <f t="shared" si="149"/>
        <v>13</v>
      </c>
      <c r="Q496" s="16" t="s">
        <v>51</v>
      </c>
      <c r="R496" s="16">
        <f>ROUND(IF(O496=1,INDEX(新属性投放!$J$14:$J$33,卡牌属性!P496),INDEX(新属性投放!$J$41:$J$60,卡牌属性!P496))*INDEX($G$5:$G$42,L496)/SQRT(INDEX($I$5:$I$42,L496)),2)</f>
        <v>2294.89</v>
      </c>
      <c r="S496" s="31" t="s">
        <v>190</v>
      </c>
      <c r="T496" s="16">
        <f>ROUND(IF(O496=1,INDEX(新属性投放!$K$14:$K$33,卡牌属性!P496),INDEX(新属性投放!$K$41:$K$60,卡牌属性!P496))*INDEX($G$5:$G$42,L496),2)</f>
        <v>1122.0999999999999</v>
      </c>
      <c r="U496" s="31" t="s">
        <v>191</v>
      </c>
      <c r="V496" s="16">
        <f>ROUND(IF(O496=1,INDEX(新属性投放!$L$14:$L$33,卡牌属性!P496),INDEX(新属性投放!$L$41:$L$60,卡牌属性!P496))*INDEX($G$5:$G$42,L496)*SQRT(INDEX($I$5:$I$42,L496)),2)</f>
        <v>12394.2</v>
      </c>
      <c r="W496" s="31" t="s">
        <v>189</v>
      </c>
      <c r="X496" s="16">
        <f>ROUND(IF(O496=1,INDEX(新属性投放!$D$14:$D$33,卡牌属性!P496),INDEX(新属性投放!$D$41:$D$60,卡牌属性!P496))*INDEX($G$5:$G$42,L496)/SQRT(INDEX($I$5:$I$42,L496)),2)</f>
        <v>53.73</v>
      </c>
      <c r="Y496" s="31" t="s">
        <v>190</v>
      </c>
      <c r="Z496" s="16">
        <f>ROUND(IF(O496=1,INDEX(新属性投放!$E$14:$E$33,卡牌属性!P496),INDEX(新属性投放!$E$41:$E$60,卡牌属性!P496))*INDEX($G$5:$G$42,L496),2)</f>
        <v>26.86</v>
      </c>
      <c r="AA496" s="31" t="s">
        <v>191</v>
      </c>
      <c r="AB496" s="16">
        <f>ROUND(IF(O496=1,INDEX(新属性投放!$F$14:$F$33,卡牌属性!P496),INDEX(新属性投放!$F$41:$F$60,卡牌属性!P496))*INDEX($G$5:$G$42,L496)*SQRT(INDEX($I$5:$I$42,L496)),2)</f>
        <v>240.5</v>
      </c>
      <c r="AD496" s="16">
        <f t="shared" si="150"/>
        <v>537</v>
      </c>
      <c r="AE496" s="16">
        <f t="shared" si="151"/>
        <v>268</v>
      </c>
      <c r="AF496" s="16">
        <f t="shared" si="152"/>
        <v>2405</v>
      </c>
      <c r="AH496" s="16">
        <f t="shared" si="143"/>
        <v>95568</v>
      </c>
      <c r="AI496" s="16">
        <f t="shared" si="144"/>
        <v>47739</v>
      </c>
      <c r="AJ496" s="16">
        <f t="shared" si="145"/>
        <v>407656</v>
      </c>
    </row>
    <row r="497" spans="11:36" ht="16.5" x14ac:dyDescent="0.2">
      <c r="K497" s="15">
        <v>494</v>
      </c>
      <c r="L497" s="15">
        <f t="shared" si="146"/>
        <v>25</v>
      </c>
      <c r="M497" s="16">
        <f t="shared" si="147"/>
        <v>1102009</v>
      </c>
      <c r="N497" s="31" t="s">
        <v>686</v>
      </c>
      <c r="O497" s="16">
        <f t="shared" si="148"/>
        <v>2</v>
      </c>
      <c r="P497" s="16">
        <f t="shared" si="149"/>
        <v>14</v>
      </c>
      <c r="Q497" s="16" t="s">
        <v>51</v>
      </c>
      <c r="R497" s="16">
        <f>ROUND(IF(O497=1,INDEX(新属性投放!$J$14:$J$33,卡牌属性!P497),INDEX(新属性投放!$J$41:$J$60,卡牌属性!P497))*INDEX($G$5:$G$42,L497)/SQRT(INDEX($I$5:$I$42,L497)),2)</f>
        <v>2641.54</v>
      </c>
      <c r="S497" s="31" t="s">
        <v>190</v>
      </c>
      <c r="T497" s="16">
        <f>ROUND(IF(O497=1,INDEX(新属性投放!$K$14:$K$33,卡牌属性!P497),INDEX(新属性投放!$K$41:$K$60,卡牌属性!P497))*INDEX($G$5:$G$42,L497),2)</f>
        <v>1295.42</v>
      </c>
      <c r="U497" s="31" t="s">
        <v>191</v>
      </c>
      <c r="V497" s="16">
        <f>ROUND(IF(O497=1,INDEX(新属性投放!$L$14:$L$33,卡牌属性!P497),INDEX(新属性投放!$L$41:$L$60,卡牌属性!P497))*INDEX($G$5:$G$42,L497)*SQRT(INDEX($I$5:$I$42,L497)),2)</f>
        <v>14298.7</v>
      </c>
      <c r="W497" s="31" t="s">
        <v>189</v>
      </c>
      <c r="X497" s="16">
        <f>ROUND(IF(O497=1,INDEX(新属性投放!$D$14:$D$33,卡牌属性!P497),INDEX(新属性投放!$D$41:$D$60,卡牌属性!P497))*INDEX($G$5:$G$42,L497)/SQRT(INDEX($I$5:$I$42,L497)),2)</f>
        <v>62.14</v>
      </c>
      <c r="Y497" s="31" t="s">
        <v>190</v>
      </c>
      <c r="Z497" s="16">
        <f>ROUND(IF(O497=1,INDEX(新属性投放!$E$14:$E$33,卡牌属性!P497),INDEX(新属性投放!$E$41:$E$60,卡牌属性!P497))*INDEX($G$5:$G$42,L497),2)</f>
        <v>31.07</v>
      </c>
      <c r="AA497" s="31" t="s">
        <v>191</v>
      </c>
      <c r="AB497" s="16">
        <f>ROUND(IF(O497=1,INDEX(新属性投放!$F$14:$F$33,卡牌属性!P497),INDEX(新属性投放!$F$41:$F$60,卡牌属性!P497))*INDEX($G$5:$G$42,L497)*SQRT(INDEX($I$5:$I$42,L497)),2)</f>
        <v>279.5</v>
      </c>
      <c r="AD497" s="16">
        <f t="shared" si="150"/>
        <v>621</v>
      </c>
      <c r="AE497" s="16">
        <f t="shared" si="151"/>
        <v>310</v>
      </c>
      <c r="AF497" s="16">
        <f t="shared" si="152"/>
        <v>2795</v>
      </c>
      <c r="AH497" s="16">
        <f t="shared" si="143"/>
        <v>96189</v>
      </c>
      <c r="AI497" s="16">
        <f t="shared" si="144"/>
        <v>48049</v>
      </c>
      <c r="AJ497" s="16">
        <f t="shared" si="145"/>
        <v>410451</v>
      </c>
    </row>
    <row r="498" spans="11:36" ht="16.5" x14ac:dyDescent="0.2">
      <c r="K498" s="15">
        <v>495</v>
      </c>
      <c r="L498" s="15">
        <f t="shared" si="146"/>
        <v>25</v>
      </c>
      <c r="M498" s="16">
        <f t="shared" si="147"/>
        <v>1102009</v>
      </c>
      <c r="N498" s="31" t="s">
        <v>686</v>
      </c>
      <c r="O498" s="16">
        <f t="shared" si="148"/>
        <v>2</v>
      </c>
      <c r="P498" s="16">
        <f t="shared" si="149"/>
        <v>15</v>
      </c>
      <c r="Q498" s="16" t="s">
        <v>51</v>
      </c>
      <c r="R498" s="16">
        <f>ROUND(IF(O498=1,INDEX(新属性投放!$J$14:$J$33,卡牌属性!P498),INDEX(新属性投放!$J$41:$J$60,卡牌属性!P498))*INDEX($G$5:$G$42,L498)/SQRT(INDEX($I$5:$I$42,L498)),2)</f>
        <v>3041.94</v>
      </c>
      <c r="S498" s="31" t="s">
        <v>190</v>
      </c>
      <c r="T498" s="16">
        <f>ROUND(IF(O498=1,INDEX(新属性投放!$K$14:$K$33,卡牌属性!P498),INDEX(新属性投放!$K$41:$K$60,卡牌属性!P498))*INDEX($G$5:$G$42,L498),2)</f>
        <v>1496.27</v>
      </c>
      <c r="U498" s="31" t="s">
        <v>191</v>
      </c>
      <c r="V498" s="16">
        <f>ROUND(IF(O498=1,INDEX(新属性投放!$L$14:$L$33,卡牌属性!P498),INDEX(新属性投放!$L$41:$L$60,卡牌属性!P498))*INDEX($G$5:$G$42,L498)*SQRT(INDEX($I$5:$I$42,L498)),2)</f>
        <v>16503.5</v>
      </c>
      <c r="W498" s="31" t="s">
        <v>189</v>
      </c>
      <c r="X498" s="16">
        <f>ROUND(IF(O498=1,INDEX(新属性投放!$D$14:$D$33,卡牌属性!P498),INDEX(新属性投放!$D$41:$D$60,卡牌属性!P498))*INDEX($G$5:$G$42,L498)/SQRT(INDEX($I$5:$I$42,L498)),2)</f>
        <v>71.849999999999994</v>
      </c>
      <c r="Y498" s="31" t="s">
        <v>190</v>
      </c>
      <c r="Z498" s="16">
        <f>ROUND(IF(O498=1,INDEX(新属性投放!$E$14:$E$33,卡牌属性!P498),INDEX(新属性投放!$E$41:$E$60,卡牌属性!P498))*INDEX($G$5:$G$42,L498),2)</f>
        <v>35.93</v>
      </c>
      <c r="AA498" s="31" t="s">
        <v>191</v>
      </c>
      <c r="AB498" s="16">
        <f>ROUND(IF(O498=1,INDEX(新属性投放!$F$14:$F$33,卡牌属性!P498),INDEX(新属性投放!$F$41:$F$60,卡牌属性!P498))*INDEX($G$5:$G$42,L498)*SQRT(INDEX($I$5:$I$42,L498)),2)</f>
        <v>322.39999999999998</v>
      </c>
      <c r="AD498" s="16">
        <f t="shared" si="150"/>
        <v>718</v>
      </c>
      <c r="AE498" s="16">
        <f t="shared" si="151"/>
        <v>359</v>
      </c>
      <c r="AF498" s="16">
        <f t="shared" si="152"/>
        <v>3224</v>
      </c>
      <c r="AH498" s="16">
        <f t="shared" si="143"/>
        <v>96907</v>
      </c>
      <c r="AI498" s="16">
        <f t="shared" si="144"/>
        <v>48408</v>
      </c>
      <c r="AJ498" s="16">
        <f t="shared" si="145"/>
        <v>413675</v>
      </c>
    </row>
    <row r="499" spans="11:36" ht="16.5" x14ac:dyDescent="0.2">
      <c r="K499" s="15">
        <v>496</v>
      </c>
      <c r="L499" s="15">
        <f t="shared" si="146"/>
        <v>25</v>
      </c>
      <c r="M499" s="16">
        <f t="shared" si="147"/>
        <v>1102009</v>
      </c>
      <c r="N499" s="31" t="s">
        <v>686</v>
      </c>
      <c r="O499" s="16">
        <f t="shared" si="148"/>
        <v>2</v>
      </c>
      <c r="P499" s="16">
        <f t="shared" si="149"/>
        <v>16</v>
      </c>
      <c r="Q499" s="16" t="s">
        <v>51</v>
      </c>
      <c r="R499" s="16">
        <f>ROUND(IF(O499=1,INDEX(新属性投放!$J$14:$J$33,卡牌属性!P499),INDEX(新属性投放!$J$41:$J$60,卡牌属性!P499))*INDEX($G$5:$G$42,L499)/SQRT(INDEX($I$5:$I$42,L499)),2)</f>
        <v>3505.19</v>
      </c>
      <c r="S499" s="31" t="s">
        <v>190</v>
      </c>
      <c r="T499" s="16">
        <f>ROUND(IF(O499=1,INDEX(新属性投放!$K$14:$K$33,卡牌属性!P499),INDEX(新属性投放!$K$41:$K$60,卡牌属性!P499))*INDEX($G$5:$G$42,L499),2)</f>
        <v>1727.9</v>
      </c>
      <c r="U499" s="31" t="s">
        <v>191</v>
      </c>
      <c r="V499" s="16">
        <f>ROUND(IF(O499=1,INDEX(新属性投放!$L$14:$L$33,卡牌属性!P499),INDEX(新属性投放!$L$41:$L$60,卡牌属性!P499))*INDEX($G$5:$G$42,L499)*SQRT(INDEX($I$5:$I$42,L499)),2)</f>
        <v>19051.5</v>
      </c>
      <c r="W499" s="31" t="s">
        <v>189</v>
      </c>
      <c r="X499" s="16">
        <f>ROUND(IF(O499=1,INDEX(新属性投放!$D$14:$D$33,卡牌属性!P499),INDEX(新属性投放!$D$41:$D$60,卡牌属性!P499))*INDEX($G$5:$G$42,L499)/SQRT(INDEX($I$5:$I$42,L499)),2)</f>
        <v>83.08</v>
      </c>
      <c r="Y499" s="31" t="s">
        <v>190</v>
      </c>
      <c r="Z499" s="16">
        <f>ROUND(IF(O499=1,INDEX(新属性投放!$E$14:$E$33,卡牌属性!P499),INDEX(新属性投放!$E$41:$E$60,卡牌属性!P499))*INDEX($G$5:$G$42,L499),2)</f>
        <v>41.54</v>
      </c>
      <c r="AA499" s="31" t="s">
        <v>191</v>
      </c>
      <c r="AB499" s="16">
        <f>ROUND(IF(O499=1,INDEX(新属性投放!$F$14:$F$33,卡牌属性!P499),INDEX(新属性投放!$F$41:$F$60,卡牌属性!P499))*INDEX($G$5:$G$42,L499)*SQRT(INDEX($I$5:$I$42,L499)),2)</f>
        <v>373.1</v>
      </c>
      <c r="AD499" s="16">
        <f t="shared" si="150"/>
        <v>830</v>
      </c>
      <c r="AE499" s="16">
        <f t="shared" si="151"/>
        <v>415</v>
      </c>
      <c r="AF499" s="16">
        <f t="shared" si="152"/>
        <v>3731</v>
      </c>
      <c r="AH499" s="16">
        <f t="shared" si="143"/>
        <v>97737</v>
      </c>
      <c r="AI499" s="16">
        <f t="shared" si="144"/>
        <v>48823</v>
      </c>
      <c r="AJ499" s="16">
        <f t="shared" si="145"/>
        <v>417406</v>
      </c>
    </row>
    <row r="500" spans="11:36" ht="16.5" x14ac:dyDescent="0.2">
      <c r="K500" s="15">
        <v>497</v>
      </c>
      <c r="L500" s="15">
        <f t="shared" si="146"/>
        <v>25</v>
      </c>
      <c r="M500" s="16">
        <f t="shared" si="147"/>
        <v>1102009</v>
      </c>
      <c r="N500" s="31" t="s">
        <v>686</v>
      </c>
      <c r="O500" s="16">
        <f t="shared" si="148"/>
        <v>2</v>
      </c>
      <c r="P500" s="16">
        <f t="shared" si="149"/>
        <v>17</v>
      </c>
      <c r="Q500" s="16" t="s">
        <v>51</v>
      </c>
      <c r="R500" s="16">
        <f>ROUND(IF(O500=1,INDEX(新属性投放!$J$14:$J$33,卡牌属性!P500),INDEX(新属性投放!$J$41:$J$60,卡牌属性!P500))*INDEX($G$5:$G$42,L500)/SQRT(INDEX($I$5:$I$42,L500)),2)</f>
        <v>4040.21</v>
      </c>
      <c r="S500" s="31" t="s">
        <v>190</v>
      </c>
      <c r="T500" s="16">
        <f>ROUND(IF(O500=1,INDEX(新属性投放!$K$14:$K$33,卡牌属性!P500),INDEX(新属性投放!$K$41:$K$60,卡牌属性!P500))*INDEX($G$5:$G$42,L500),2)</f>
        <v>1995.4</v>
      </c>
      <c r="U500" s="31" t="s">
        <v>191</v>
      </c>
      <c r="V500" s="16">
        <f>ROUND(IF(O500=1,INDEX(新属性投放!$L$14:$L$33,卡牌属性!P500),INDEX(新属性投放!$L$41:$L$60,卡牌属性!P500))*INDEX($G$5:$G$42,L500)*SQRT(INDEX($I$5:$I$42,L500)),2)</f>
        <v>21993.4</v>
      </c>
      <c r="W500" s="31" t="s">
        <v>189</v>
      </c>
      <c r="X500" s="16">
        <f>ROUND(IF(O500=1,INDEX(新属性投放!$D$14:$D$33,卡牌属性!P500),INDEX(新属性投放!$D$41:$D$60,卡牌属性!P500))*INDEX($G$5:$G$42,L500)/SQRT(INDEX($I$5:$I$42,L500)),2)</f>
        <v>96.07</v>
      </c>
      <c r="Y500" s="31" t="s">
        <v>190</v>
      </c>
      <c r="Z500" s="16">
        <f>ROUND(IF(O500=1,INDEX(新属性投放!$E$14:$E$33,卡牌属性!P500),INDEX(新属性投放!$E$41:$E$60,卡牌属性!P500))*INDEX($G$5:$G$42,L500),2)</f>
        <v>48.04</v>
      </c>
      <c r="AA500" s="31" t="s">
        <v>191</v>
      </c>
      <c r="AB500" s="16">
        <f>ROUND(IF(O500=1,INDEX(新属性投放!$F$14:$F$33,卡牌属性!P500),INDEX(新属性投放!$F$41:$F$60,卡牌属性!P500))*INDEX($G$5:$G$42,L500)*SQRT(INDEX($I$5:$I$42,L500)),2)</f>
        <v>431.6</v>
      </c>
      <c r="AD500" s="16">
        <f t="shared" si="150"/>
        <v>960</v>
      </c>
      <c r="AE500" s="16">
        <f t="shared" si="151"/>
        <v>480</v>
      </c>
      <c r="AF500" s="16">
        <f t="shared" si="152"/>
        <v>4316</v>
      </c>
      <c r="AH500" s="16">
        <f t="shared" si="143"/>
        <v>98697</v>
      </c>
      <c r="AI500" s="16">
        <f t="shared" si="144"/>
        <v>49303</v>
      </c>
      <c r="AJ500" s="16">
        <f t="shared" si="145"/>
        <v>421722</v>
      </c>
    </row>
    <row r="501" spans="11:36" ht="16.5" x14ac:dyDescent="0.2">
      <c r="K501" s="15">
        <v>498</v>
      </c>
      <c r="L501" s="15">
        <f t="shared" si="146"/>
        <v>25</v>
      </c>
      <c r="M501" s="16">
        <f t="shared" si="147"/>
        <v>1102009</v>
      </c>
      <c r="N501" s="31" t="s">
        <v>686</v>
      </c>
      <c r="O501" s="16">
        <f t="shared" si="148"/>
        <v>2</v>
      </c>
      <c r="P501" s="16">
        <f t="shared" si="149"/>
        <v>18</v>
      </c>
      <c r="Q501" s="16" t="s">
        <v>51</v>
      </c>
      <c r="R501" s="16">
        <f>ROUND(IF(O501=1,INDEX(新属性投放!$J$14:$J$33,卡牌属性!P501),INDEX(新属性投放!$J$41:$J$60,卡牌属性!P501))*INDEX($G$5:$G$42,L501)/SQRT(INDEX($I$5:$I$42,L501)),2)</f>
        <v>4659.66</v>
      </c>
      <c r="S501" s="31" t="s">
        <v>190</v>
      </c>
      <c r="T501" s="16">
        <f>ROUND(IF(O501=1,INDEX(新属性投放!$K$14:$K$33,卡牌属性!P501),INDEX(新属性投放!$K$41:$K$60,卡牌属性!P501))*INDEX($G$5:$G$42,L501),2)</f>
        <v>2304.48</v>
      </c>
      <c r="U501" s="31" t="s">
        <v>191</v>
      </c>
      <c r="V501" s="16">
        <f>ROUND(IF(O501=1,INDEX(新属性投放!$L$14:$L$33,卡牌属性!P501),INDEX(新属性投放!$L$41:$L$60,卡牌属性!P501))*INDEX($G$5:$G$42,L501)*SQRT(INDEX($I$5:$I$42,L501)),2)</f>
        <v>25403.3</v>
      </c>
      <c r="W501" s="31" t="s">
        <v>189</v>
      </c>
      <c r="X501" s="16">
        <f>ROUND(IF(O501=1,INDEX(新属性投放!$D$14:$D$33,卡牌属性!P501),INDEX(新属性投放!$D$41:$D$60,卡牌属性!P501))*INDEX($G$5:$G$42,L501)/SQRT(INDEX($I$5:$I$42,L501)),2)</f>
        <v>111.06</v>
      </c>
      <c r="Y501" s="31" t="s">
        <v>190</v>
      </c>
      <c r="Z501" s="16">
        <f>ROUND(IF(O501=1,INDEX(新属性投放!$E$14:$E$33,卡牌属性!P501),INDEX(新属性投放!$E$41:$E$60,卡牌属性!P501))*INDEX($G$5:$G$42,L501),2)</f>
        <v>55.53</v>
      </c>
      <c r="AA501" s="31" t="s">
        <v>191</v>
      </c>
      <c r="AB501" s="16">
        <f>ROUND(IF(O501=1,INDEX(新属性投放!$F$14:$F$33,卡牌属性!P501),INDEX(新属性投放!$F$41:$F$60,卡牌属性!P501))*INDEX($G$5:$G$42,L501)*SQRT(INDEX($I$5:$I$42,L501)),2)</f>
        <v>499.2</v>
      </c>
      <c r="AD501" s="16">
        <f t="shared" si="150"/>
        <v>1110</v>
      </c>
      <c r="AE501" s="16">
        <f t="shared" si="151"/>
        <v>555</v>
      </c>
      <c r="AF501" s="16">
        <f t="shared" si="152"/>
        <v>4992</v>
      </c>
      <c r="AH501" s="16">
        <f t="shared" si="143"/>
        <v>99807</v>
      </c>
      <c r="AI501" s="16">
        <f t="shared" si="144"/>
        <v>49858</v>
      </c>
      <c r="AJ501" s="16">
        <f t="shared" si="145"/>
        <v>426714</v>
      </c>
    </row>
    <row r="502" spans="11:36" ht="16.5" x14ac:dyDescent="0.2">
      <c r="K502" s="15">
        <v>499</v>
      </c>
      <c r="L502" s="15">
        <f t="shared" si="146"/>
        <v>25</v>
      </c>
      <c r="M502" s="16">
        <f t="shared" si="147"/>
        <v>1102009</v>
      </c>
      <c r="N502" s="31" t="s">
        <v>686</v>
      </c>
      <c r="O502" s="16">
        <f t="shared" si="148"/>
        <v>2</v>
      </c>
      <c r="P502" s="16">
        <f t="shared" si="149"/>
        <v>19</v>
      </c>
      <c r="Q502" s="16" t="s">
        <v>51</v>
      </c>
      <c r="R502" s="16">
        <f>ROUND(IF(O502=1,INDEX(新属性投放!$J$14:$J$33,卡牌属性!P502),INDEX(新属性投放!$J$41:$J$60,卡牌属性!P502))*INDEX($G$5:$G$42,L502)/SQRT(INDEX($I$5:$I$42,L502)),2)</f>
        <v>5374.85</v>
      </c>
      <c r="S502" s="31" t="s">
        <v>190</v>
      </c>
      <c r="T502" s="16">
        <f>ROUND(IF(O502=1,INDEX(新属性投放!$K$14:$K$33,卡牌属性!P502),INDEX(新属性投放!$K$41:$K$60,卡牌属性!P502))*INDEX($G$5:$G$42,L502),2)</f>
        <v>2662.73</v>
      </c>
      <c r="U502" s="31" t="s">
        <v>191</v>
      </c>
      <c r="V502" s="16">
        <f>ROUND(IF(O502=1,INDEX(新属性投放!$L$14:$L$33,卡牌属性!P502),INDEX(新属性投放!$L$41:$L$60,卡牌属性!P502))*INDEX($G$5:$G$42,L502)*SQRT(INDEX($I$5:$I$42,L502)),2)</f>
        <v>29338.400000000001</v>
      </c>
      <c r="W502" s="31" t="s">
        <v>189</v>
      </c>
      <c r="X502" s="16">
        <f>ROUND(IF(O502=1,INDEX(新属性投放!$D$14:$D$33,卡牌属性!P502),INDEX(新属性投放!$D$41:$D$60,卡牌属性!P502))*INDEX($G$5:$G$42,L502)/SQRT(INDEX($I$5:$I$42,L502)),2)</f>
        <v>128.43</v>
      </c>
      <c r="Y502" s="31" t="s">
        <v>190</v>
      </c>
      <c r="Z502" s="16">
        <f>ROUND(IF(O502=1,INDEX(新属性投放!$E$14:$E$33,卡牌属性!P502),INDEX(新属性投放!$E$41:$E$60,卡牌属性!P502))*INDEX($G$5:$G$42,L502),2)</f>
        <v>64.209999999999994</v>
      </c>
      <c r="AA502" s="31" t="s">
        <v>191</v>
      </c>
      <c r="AB502" s="16">
        <f>ROUND(IF(O502=1,INDEX(新属性投放!$F$14:$F$33,卡牌属性!P502),INDEX(新属性投放!$F$41:$F$60,卡牌属性!P502))*INDEX($G$5:$G$42,L502)*SQRT(INDEX($I$5:$I$42,L502)),2)</f>
        <v>577.20000000000005</v>
      </c>
      <c r="AD502" s="16">
        <f t="shared" si="150"/>
        <v>1284</v>
      </c>
      <c r="AE502" s="16">
        <f t="shared" si="151"/>
        <v>642</v>
      </c>
      <c r="AF502" s="16">
        <f t="shared" si="152"/>
        <v>5772</v>
      </c>
      <c r="AH502" s="16">
        <f t="shared" si="143"/>
        <v>101091</v>
      </c>
      <c r="AI502" s="16">
        <f t="shared" si="144"/>
        <v>50500</v>
      </c>
      <c r="AJ502" s="16">
        <f t="shared" si="145"/>
        <v>432486</v>
      </c>
    </row>
    <row r="503" spans="11:36" ht="16.5" x14ac:dyDescent="0.2">
      <c r="K503" s="15">
        <v>500</v>
      </c>
      <c r="L503" s="15">
        <f t="shared" si="146"/>
        <v>25</v>
      </c>
      <c r="M503" s="16">
        <f t="shared" si="147"/>
        <v>1102009</v>
      </c>
      <c r="N503" s="31" t="s">
        <v>686</v>
      </c>
      <c r="O503" s="16">
        <f t="shared" si="148"/>
        <v>2</v>
      </c>
      <c r="P503" s="16">
        <f t="shared" si="149"/>
        <v>20</v>
      </c>
      <c r="Q503" s="16" t="s">
        <v>51</v>
      </c>
      <c r="R503" s="16">
        <f>ROUND(IF(O503=1,INDEX(新属性投放!$J$14:$J$33,卡牌属性!P503),INDEX(新属性投放!$J$41:$J$60,卡牌属性!P503))*INDEX($G$5:$G$42,L503)/SQRT(INDEX($I$5:$I$42,L503)),2)</f>
        <v>6202.89</v>
      </c>
      <c r="S503" s="31" t="s">
        <v>190</v>
      </c>
      <c r="T503" s="16">
        <f>ROUND(IF(O503=1,INDEX(新属性投放!$K$14:$K$33,卡牌属性!P503),INDEX(新属性投放!$K$41:$K$60,卡牌属性!P503))*INDEX($G$5:$G$42,L503),2)</f>
        <v>3076.09</v>
      </c>
      <c r="U503" s="31" t="s">
        <v>191</v>
      </c>
      <c r="V503" s="16">
        <f>ROUND(IF(O503=1,INDEX(新属性投放!$L$14:$L$33,卡牌属性!P503),INDEX(新属性投放!$L$41:$L$60,卡牌属性!P503))*INDEX($G$5:$G$42,L503)*SQRT(INDEX($I$5:$I$42,L503)),2)</f>
        <v>33897.5</v>
      </c>
      <c r="W503" s="31" t="s">
        <v>189</v>
      </c>
      <c r="X503" s="16">
        <f>ROUND(IF(O503=1,INDEX(新属性投放!$D$14:$D$33,卡牌属性!P503),INDEX(新属性投放!$D$41:$D$60,卡牌属性!P503))*INDEX($G$5:$G$42,L503)/SQRT(INDEX($I$5:$I$42,L503)),2)</f>
        <v>148.47</v>
      </c>
      <c r="Y503" s="31" t="s">
        <v>190</v>
      </c>
      <c r="Z503" s="16">
        <f>ROUND(IF(O503=1,INDEX(新属性投放!$E$14:$E$33,卡牌属性!P503),INDEX(新属性投放!$E$41:$E$60,卡牌属性!P503))*INDEX($G$5:$G$42,L503),2)</f>
        <v>74.239999999999995</v>
      </c>
      <c r="AA503" s="31" t="s">
        <v>191</v>
      </c>
      <c r="AB503" s="16">
        <f>ROUND(IF(O503=1,INDEX(新属性投放!$F$14:$F$33,卡牌属性!P503),INDEX(新属性投放!$F$41:$F$60,卡牌属性!P503))*INDEX($G$5:$G$42,L503)*SQRT(INDEX($I$5:$I$42,L503)),2)</f>
        <v>666.9</v>
      </c>
      <c r="AD503" s="16">
        <f t="shared" si="150"/>
        <v>1484</v>
      </c>
      <c r="AE503" s="16">
        <f t="shared" si="151"/>
        <v>742</v>
      </c>
      <c r="AF503" s="16">
        <f t="shared" si="152"/>
        <v>6669</v>
      </c>
      <c r="AH503" s="16">
        <f t="shared" si="143"/>
        <v>102575</v>
      </c>
      <c r="AI503" s="16">
        <f t="shared" si="144"/>
        <v>51242</v>
      </c>
      <c r="AJ503" s="16">
        <f t="shared" si="145"/>
        <v>439155</v>
      </c>
    </row>
    <row r="504" spans="11:36" ht="16.5" x14ac:dyDescent="0.2">
      <c r="K504" s="15">
        <v>501</v>
      </c>
      <c r="L504" s="15">
        <f t="shared" si="146"/>
        <v>26</v>
      </c>
      <c r="M504" s="16">
        <f t="shared" si="147"/>
        <v>1102010</v>
      </c>
      <c r="N504" s="31" t="s">
        <v>686</v>
      </c>
      <c r="O504" s="16">
        <f t="shared" si="148"/>
        <v>2</v>
      </c>
      <c r="P504" s="16">
        <f t="shared" si="149"/>
        <v>1</v>
      </c>
      <c r="Q504" s="16" t="s">
        <v>51</v>
      </c>
      <c r="R504" s="16">
        <f>ROUND(IF(O504=1,INDEX(新属性投放!$J$14:$J$33,卡牌属性!P504),INDEX(新属性投放!$J$41:$J$60,卡牌属性!P504))*INDEX($G$5:$G$42,L504)/SQRT(INDEX($I$5:$I$42,L504)),2)</f>
        <v>105</v>
      </c>
      <c r="S504" s="31" t="s">
        <v>190</v>
      </c>
      <c r="T504" s="16">
        <f>ROUND(IF(O504=1,INDEX(新属性投放!$K$14:$K$33,卡牌属性!P504),INDEX(新属性投放!$K$41:$K$60,卡牌属性!P504))*INDEX($G$5:$G$42,L504),2)</f>
        <v>30</v>
      </c>
      <c r="U504" s="31" t="s">
        <v>191</v>
      </c>
      <c r="V504" s="16">
        <f>ROUND(IF(O504=1,INDEX(新属性投放!$L$14:$L$33,卡牌属性!P504),INDEX(新属性投放!$L$41:$L$60,卡牌属性!P504))*INDEX($G$5:$G$42,L504)*SQRT(INDEX($I$5:$I$42,L504)),2)</f>
        <v>225</v>
      </c>
      <c r="W504" s="31" t="s">
        <v>189</v>
      </c>
      <c r="X504" s="16">
        <f>ROUND(IF(O504=1,INDEX(新属性投放!$D$14:$D$33,卡牌属性!P504),INDEX(新属性投放!$D$41:$D$60,卡牌属性!P504))*INDEX($G$5:$G$42,L504)/SQRT(INDEX($I$5:$I$42,L504)),2)</f>
        <v>3.75</v>
      </c>
      <c r="Y504" s="31" t="s">
        <v>190</v>
      </c>
      <c r="Z504" s="16">
        <f>ROUND(IF(O504=1,INDEX(新属性投放!$E$14:$E$33,卡牌属性!P504),INDEX(新属性投放!$E$41:$E$60,卡牌属性!P504))*INDEX($G$5:$G$42,L504),2)</f>
        <v>1.88</v>
      </c>
      <c r="AA504" s="31" t="s">
        <v>191</v>
      </c>
      <c r="AB504" s="16">
        <f>ROUND(IF(O504=1,INDEX(新属性投放!$F$14:$F$33,卡牌属性!P504),INDEX(新属性投放!$F$41:$F$60,卡牌属性!P504))*INDEX($G$5:$G$42,L504)*SQRT(INDEX($I$5:$I$42,L504)),2)</f>
        <v>16.5</v>
      </c>
      <c r="AD504" s="16">
        <f t="shared" si="150"/>
        <v>37</v>
      </c>
      <c r="AE504" s="16">
        <f t="shared" si="151"/>
        <v>18</v>
      </c>
      <c r="AF504" s="16">
        <f t="shared" si="152"/>
        <v>165</v>
      </c>
      <c r="AH504" s="16">
        <f t="shared" si="143"/>
        <v>102612</v>
      </c>
      <c r="AI504" s="16">
        <f t="shared" si="144"/>
        <v>51260</v>
      </c>
      <c r="AJ504" s="16">
        <f t="shared" si="145"/>
        <v>439320</v>
      </c>
    </row>
    <row r="505" spans="11:36" ht="16.5" x14ac:dyDescent="0.2">
      <c r="K505" s="15">
        <v>502</v>
      </c>
      <c r="L505" s="15">
        <f t="shared" si="146"/>
        <v>26</v>
      </c>
      <c r="M505" s="16">
        <f t="shared" si="147"/>
        <v>1102010</v>
      </c>
      <c r="N505" s="31" t="s">
        <v>686</v>
      </c>
      <c r="O505" s="16">
        <f t="shared" si="148"/>
        <v>2</v>
      </c>
      <c r="P505" s="16">
        <f t="shared" si="149"/>
        <v>2</v>
      </c>
      <c r="Q505" s="16" t="s">
        <v>51</v>
      </c>
      <c r="R505" s="16">
        <f>ROUND(IF(O505=1,INDEX(新属性投放!$J$14:$J$33,卡牌属性!P505),INDEX(新属性投放!$J$41:$J$60,卡牌属性!P505))*INDEX($G$5:$G$42,L505)/SQRT(INDEX($I$5:$I$42,L505)),2)</f>
        <v>171</v>
      </c>
      <c r="S505" s="31" t="s">
        <v>190</v>
      </c>
      <c r="T505" s="16">
        <f>ROUND(IF(O505=1,INDEX(新属性投放!$K$14:$K$33,卡牌属性!P505),INDEX(新属性投放!$K$41:$K$60,卡牌属性!P505))*INDEX($G$5:$G$42,L505),2)</f>
        <v>56.25</v>
      </c>
      <c r="U505" s="31" t="s">
        <v>191</v>
      </c>
      <c r="V505" s="16">
        <f>ROUND(IF(O505=1,INDEX(新属性投放!$L$14:$L$33,卡牌属性!P505),INDEX(新属性投放!$L$41:$L$60,卡牌属性!P505))*INDEX($G$5:$G$42,L505)*SQRT(INDEX($I$5:$I$42,L505)),2)</f>
        <v>577.5</v>
      </c>
      <c r="W505" s="31" t="s">
        <v>189</v>
      </c>
      <c r="X505" s="16">
        <f>ROUND(IF(O505=1,INDEX(新属性投放!$D$14:$D$33,卡牌属性!P505),INDEX(新属性投放!$D$41:$D$60,卡牌属性!P505))*INDEX($G$5:$G$42,L505)/SQRT(INDEX($I$5:$I$42,L505)),2)</f>
        <v>6</v>
      </c>
      <c r="Y505" s="31" t="s">
        <v>190</v>
      </c>
      <c r="Z505" s="16">
        <f>ROUND(IF(O505=1,INDEX(新属性投放!$E$14:$E$33,卡牌属性!P505),INDEX(新属性投放!$E$41:$E$60,卡牌属性!P505))*INDEX($G$5:$G$42,L505),2)</f>
        <v>3</v>
      </c>
      <c r="AA505" s="31" t="s">
        <v>191</v>
      </c>
      <c r="AB505" s="16">
        <f>ROUND(IF(O505=1,INDEX(新属性投放!$F$14:$F$33,卡牌属性!P505),INDEX(新属性投放!$F$41:$F$60,卡牌属性!P505))*INDEX($G$5:$G$42,L505)*SQRT(INDEX($I$5:$I$42,L505)),2)</f>
        <v>27</v>
      </c>
      <c r="AD505" s="16">
        <f t="shared" si="150"/>
        <v>60</v>
      </c>
      <c r="AE505" s="16">
        <f t="shared" si="151"/>
        <v>30</v>
      </c>
      <c r="AF505" s="16">
        <f t="shared" si="152"/>
        <v>270</v>
      </c>
      <c r="AH505" s="16">
        <f t="shared" si="143"/>
        <v>102672</v>
      </c>
      <c r="AI505" s="16">
        <f t="shared" si="144"/>
        <v>51290</v>
      </c>
      <c r="AJ505" s="16">
        <f t="shared" si="145"/>
        <v>439590</v>
      </c>
    </row>
    <row r="506" spans="11:36" ht="16.5" x14ac:dyDescent="0.2">
      <c r="K506" s="15">
        <v>503</v>
      </c>
      <c r="L506" s="15">
        <f t="shared" si="146"/>
        <v>26</v>
      </c>
      <c r="M506" s="16">
        <f t="shared" si="147"/>
        <v>1102010</v>
      </c>
      <c r="N506" s="31" t="s">
        <v>686</v>
      </c>
      <c r="O506" s="16">
        <f t="shared" si="148"/>
        <v>2</v>
      </c>
      <c r="P506" s="16">
        <f t="shared" si="149"/>
        <v>3</v>
      </c>
      <c r="Q506" s="16" t="s">
        <v>51</v>
      </c>
      <c r="R506" s="16">
        <f>ROUND(IF(O506=1,INDEX(新属性投放!$J$14:$J$33,卡牌属性!P506),INDEX(新属性投放!$J$41:$J$60,卡牌属性!P506))*INDEX($G$5:$G$42,L506)/SQRT(INDEX($I$5:$I$42,L506)),2)</f>
        <v>295.5</v>
      </c>
      <c r="S506" s="31" t="s">
        <v>190</v>
      </c>
      <c r="T506" s="16">
        <f>ROUND(IF(O506=1,INDEX(新属性投放!$K$14:$K$33,卡牌属性!P506),INDEX(新属性投放!$K$41:$K$60,卡牌属性!P506))*INDEX($G$5:$G$42,L506),2)</f>
        <v>117.75</v>
      </c>
      <c r="U506" s="31" t="s">
        <v>191</v>
      </c>
      <c r="V506" s="16">
        <f>ROUND(IF(O506=1,INDEX(新属性投放!$L$14:$L$33,卡牌属性!P506),INDEX(新属性投放!$L$41:$L$60,卡牌属性!P506))*INDEX($G$5:$G$42,L506)*SQRT(INDEX($I$5:$I$42,L506)),2)</f>
        <v>1293</v>
      </c>
      <c r="W506" s="31" t="s">
        <v>189</v>
      </c>
      <c r="X506" s="16">
        <f>ROUND(IF(O506=1,INDEX(新属性投放!$D$14:$D$33,卡牌属性!P506),INDEX(新属性投放!$D$41:$D$60,卡牌属性!P506))*INDEX($G$5:$G$42,L506)/SQRT(INDEX($I$5:$I$42,L506)),2)</f>
        <v>9.0500000000000007</v>
      </c>
      <c r="Y506" s="31" t="s">
        <v>190</v>
      </c>
      <c r="Z506" s="16">
        <f>ROUND(IF(O506=1,INDEX(新属性投放!$E$14:$E$33,卡牌属性!P506),INDEX(新属性投放!$E$41:$E$60,卡牌属性!P506))*INDEX($G$5:$G$42,L506),2)</f>
        <v>4.5199999999999996</v>
      </c>
      <c r="AA506" s="31" t="s">
        <v>191</v>
      </c>
      <c r="AB506" s="16">
        <f>ROUND(IF(O506=1,INDEX(新属性投放!$F$14:$F$33,卡牌属性!P506),INDEX(新属性投放!$F$41:$F$60,卡牌属性!P506))*INDEX($G$5:$G$42,L506)*SQRT(INDEX($I$5:$I$42,L506)),2)</f>
        <v>40.5</v>
      </c>
      <c r="AD506" s="16">
        <f t="shared" si="150"/>
        <v>90</v>
      </c>
      <c r="AE506" s="16">
        <f t="shared" si="151"/>
        <v>45</v>
      </c>
      <c r="AF506" s="16">
        <f t="shared" si="152"/>
        <v>405</v>
      </c>
      <c r="AH506" s="16">
        <f t="shared" si="143"/>
        <v>102762</v>
      </c>
      <c r="AI506" s="16">
        <f t="shared" si="144"/>
        <v>51335</v>
      </c>
      <c r="AJ506" s="16">
        <f t="shared" si="145"/>
        <v>439995</v>
      </c>
    </row>
    <row r="507" spans="11:36" ht="16.5" x14ac:dyDescent="0.2">
      <c r="K507" s="15">
        <v>504</v>
      </c>
      <c r="L507" s="15">
        <f t="shared" si="146"/>
        <v>26</v>
      </c>
      <c r="M507" s="16">
        <f t="shared" si="147"/>
        <v>1102010</v>
      </c>
      <c r="N507" s="31" t="s">
        <v>686</v>
      </c>
      <c r="O507" s="16">
        <f t="shared" si="148"/>
        <v>2</v>
      </c>
      <c r="P507" s="16">
        <f t="shared" si="149"/>
        <v>4</v>
      </c>
      <c r="Q507" s="16" t="s">
        <v>51</v>
      </c>
      <c r="R507" s="16">
        <f>ROUND(IF(O507=1,INDEX(新属性投放!$J$14:$J$33,卡牌属性!P507),INDEX(新属性投放!$J$41:$J$60,卡牌属性!P507))*INDEX($G$5:$G$42,L507)/SQRT(INDEX($I$5:$I$42,L507)),2)</f>
        <v>415.95</v>
      </c>
      <c r="S507" s="31" t="s">
        <v>190</v>
      </c>
      <c r="T507" s="16">
        <f>ROUND(IF(O507=1,INDEX(新属性投放!$K$14:$K$33,卡牌属性!P507),INDEX(新属性投放!$K$41:$K$60,卡牌属性!P507))*INDEX($G$5:$G$42,L507),2)</f>
        <v>177.98</v>
      </c>
      <c r="U507" s="31" t="s">
        <v>191</v>
      </c>
      <c r="V507" s="16">
        <f>ROUND(IF(O507=1,INDEX(新属性投放!$L$14:$L$33,卡牌属性!P507),INDEX(新属性投放!$L$41:$L$60,卡牌属性!P507))*INDEX($G$5:$G$42,L507)*SQRT(INDEX($I$5:$I$42,L507)),2)</f>
        <v>1968</v>
      </c>
      <c r="W507" s="31" t="s">
        <v>189</v>
      </c>
      <c r="X507" s="16">
        <f>ROUND(IF(O507=1,INDEX(新属性投放!$D$14:$D$33,卡牌属性!P507),INDEX(新属性投放!$D$41:$D$60,卡牌属性!P507))*INDEX($G$5:$G$42,L507)/SQRT(INDEX($I$5:$I$42,L507)),2)</f>
        <v>12</v>
      </c>
      <c r="Y507" s="31" t="s">
        <v>190</v>
      </c>
      <c r="Z507" s="16">
        <f>ROUND(IF(O507=1,INDEX(新属性投放!$E$14:$E$33,卡牌属性!P507),INDEX(新属性投放!$E$41:$E$60,卡牌属性!P507))*INDEX($G$5:$G$42,L507),2)</f>
        <v>6</v>
      </c>
      <c r="AA507" s="31" t="s">
        <v>191</v>
      </c>
      <c r="AB507" s="16">
        <f>ROUND(IF(O507=1,INDEX(新属性投放!$F$14:$F$33,卡牌属性!P507),INDEX(新属性投放!$F$41:$F$60,卡牌属性!P507))*INDEX($G$5:$G$42,L507)*SQRT(INDEX($I$5:$I$42,L507)),2)</f>
        <v>54</v>
      </c>
      <c r="AD507" s="16">
        <f t="shared" si="150"/>
        <v>120</v>
      </c>
      <c r="AE507" s="16">
        <f t="shared" si="151"/>
        <v>60</v>
      </c>
      <c r="AF507" s="16">
        <f t="shared" si="152"/>
        <v>540</v>
      </c>
      <c r="AH507" s="16">
        <f t="shared" si="143"/>
        <v>102882</v>
      </c>
      <c r="AI507" s="16">
        <f t="shared" si="144"/>
        <v>51395</v>
      </c>
      <c r="AJ507" s="16">
        <f t="shared" si="145"/>
        <v>440535</v>
      </c>
    </row>
    <row r="508" spans="11:36" ht="16.5" x14ac:dyDescent="0.2">
      <c r="K508" s="15">
        <v>505</v>
      </c>
      <c r="L508" s="15">
        <f t="shared" si="146"/>
        <v>26</v>
      </c>
      <c r="M508" s="16">
        <f t="shared" si="147"/>
        <v>1102010</v>
      </c>
      <c r="N508" s="31" t="s">
        <v>686</v>
      </c>
      <c r="O508" s="16">
        <f t="shared" si="148"/>
        <v>2</v>
      </c>
      <c r="P508" s="16">
        <f t="shared" si="149"/>
        <v>5</v>
      </c>
      <c r="Q508" s="16" t="s">
        <v>51</v>
      </c>
      <c r="R508" s="16">
        <f>ROUND(IF(O508=1,INDEX(新属性投放!$J$14:$J$33,卡牌属性!P508),INDEX(新属性投放!$J$41:$J$60,卡牌属性!P508))*INDEX($G$5:$G$42,L508)/SQRT(INDEX($I$5:$I$42,L508)),2)</f>
        <v>573.45000000000005</v>
      </c>
      <c r="S508" s="31" t="s">
        <v>190</v>
      </c>
      <c r="T508" s="16">
        <f>ROUND(IF(O508=1,INDEX(新属性投放!$K$14:$K$33,卡牌属性!P508),INDEX(新属性投放!$K$41:$K$60,卡牌属性!P508))*INDEX($G$5:$G$42,L508),2)</f>
        <v>257.48</v>
      </c>
      <c r="U508" s="31" t="s">
        <v>191</v>
      </c>
      <c r="V508" s="16">
        <f>ROUND(IF(O508=1,INDEX(新属性投放!$L$14:$L$33,卡牌属性!P508),INDEX(新属性投放!$L$41:$L$60,卡牌属性!P508))*INDEX($G$5:$G$42,L508)*SQRT(INDEX($I$5:$I$42,L508)),2)</f>
        <v>2845.5</v>
      </c>
      <c r="W508" s="31" t="s">
        <v>189</v>
      </c>
      <c r="X508" s="16">
        <f>ROUND(IF(O508=1,INDEX(新属性投放!$D$14:$D$33,卡牌属性!P508),INDEX(新属性投放!$D$41:$D$60,卡牌属性!P508))*INDEX($G$5:$G$42,L508)/SQRT(INDEX($I$5:$I$42,L508)),2)</f>
        <v>15.03</v>
      </c>
      <c r="Y508" s="31" t="s">
        <v>190</v>
      </c>
      <c r="Z508" s="16">
        <f>ROUND(IF(O508=1,INDEX(新属性投放!$E$14:$E$33,卡牌属性!P508),INDEX(新属性投放!$E$41:$E$60,卡牌属性!P508))*INDEX($G$5:$G$42,L508),2)</f>
        <v>7.52</v>
      </c>
      <c r="AA508" s="31" t="s">
        <v>191</v>
      </c>
      <c r="AB508" s="16">
        <f>ROUND(IF(O508=1,INDEX(新属性投放!$F$14:$F$33,卡牌属性!P508),INDEX(新属性投放!$F$41:$F$60,卡牌属性!P508))*INDEX($G$5:$G$42,L508)*SQRT(INDEX($I$5:$I$42,L508)),2)</f>
        <v>67.5</v>
      </c>
      <c r="AD508" s="16">
        <f t="shared" si="150"/>
        <v>150</v>
      </c>
      <c r="AE508" s="16">
        <f t="shared" si="151"/>
        <v>75</v>
      </c>
      <c r="AF508" s="16">
        <f t="shared" si="152"/>
        <v>675</v>
      </c>
      <c r="AH508" s="16">
        <f t="shared" si="143"/>
        <v>103032</v>
      </c>
      <c r="AI508" s="16">
        <f t="shared" si="144"/>
        <v>51470</v>
      </c>
      <c r="AJ508" s="16">
        <f t="shared" si="145"/>
        <v>441210</v>
      </c>
    </row>
    <row r="509" spans="11:36" ht="16.5" x14ac:dyDescent="0.2">
      <c r="K509" s="15">
        <v>506</v>
      </c>
      <c r="L509" s="15">
        <f t="shared" si="146"/>
        <v>26</v>
      </c>
      <c r="M509" s="16">
        <f t="shared" si="147"/>
        <v>1102010</v>
      </c>
      <c r="N509" s="31" t="s">
        <v>686</v>
      </c>
      <c r="O509" s="16">
        <f t="shared" si="148"/>
        <v>2</v>
      </c>
      <c r="P509" s="16">
        <f t="shared" si="149"/>
        <v>6</v>
      </c>
      <c r="Q509" s="16" t="s">
        <v>51</v>
      </c>
      <c r="R509" s="16">
        <f>ROUND(IF(O509=1,INDEX(新属性投放!$J$14:$J$33,卡牌属性!P509),INDEX(新属性投放!$J$41:$J$60,卡牌属性!P509))*INDEX($G$5:$G$42,L509)/SQRT(INDEX($I$5:$I$42,L509)),2)</f>
        <v>770.25</v>
      </c>
      <c r="S509" s="31" t="s">
        <v>190</v>
      </c>
      <c r="T509" s="16">
        <f>ROUND(IF(O509=1,INDEX(新属性投放!$K$14:$K$33,卡牌属性!P509),INDEX(新属性投放!$K$41:$K$60,卡牌属性!P509))*INDEX($G$5:$G$42,L509),2)</f>
        <v>356.63</v>
      </c>
      <c r="U509" s="31" t="s">
        <v>191</v>
      </c>
      <c r="V509" s="16">
        <f>ROUND(IF(O509=1,INDEX(新属性投放!$L$14:$L$33,卡牌属性!P509),INDEX(新属性投放!$L$41:$L$60,卡牌属性!P509))*INDEX($G$5:$G$42,L509)*SQRT(INDEX($I$5:$I$42,L509)),2)</f>
        <v>3939</v>
      </c>
      <c r="W509" s="31" t="s">
        <v>189</v>
      </c>
      <c r="X509" s="16">
        <f>ROUND(IF(O509=1,INDEX(新属性投放!$D$14:$D$33,卡牌属性!P509),INDEX(新属性投放!$D$41:$D$60,卡牌属性!P509))*INDEX($G$5:$G$42,L509)/SQRT(INDEX($I$5:$I$42,L509)),2)</f>
        <v>18.8</v>
      </c>
      <c r="Y509" s="31" t="s">
        <v>190</v>
      </c>
      <c r="Z509" s="16">
        <f>ROUND(IF(O509=1,INDEX(新属性投放!$E$14:$E$33,卡牌属性!P509),INDEX(新属性投放!$E$41:$E$60,卡牌属性!P509))*INDEX($G$5:$G$42,L509),2)</f>
        <v>9.4</v>
      </c>
      <c r="AA509" s="31" t="s">
        <v>191</v>
      </c>
      <c r="AB509" s="16">
        <f>ROUND(IF(O509=1,INDEX(新属性投放!$F$14:$F$33,卡牌属性!P509),INDEX(新属性投放!$F$41:$F$60,卡牌属性!P509))*INDEX($G$5:$G$42,L509)*SQRT(INDEX($I$5:$I$42,L509)),2)</f>
        <v>84</v>
      </c>
      <c r="AD509" s="16">
        <f t="shared" si="150"/>
        <v>188</v>
      </c>
      <c r="AE509" s="16">
        <f t="shared" si="151"/>
        <v>94</v>
      </c>
      <c r="AF509" s="16">
        <f t="shared" si="152"/>
        <v>840</v>
      </c>
      <c r="AH509" s="16">
        <f t="shared" si="143"/>
        <v>103220</v>
      </c>
      <c r="AI509" s="16">
        <f t="shared" si="144"/>
        <v>51564</v>
      </c>
      <c r="AJ509" s="16">
        <f t="shared" si="145"/>
        <v>442050</v>
      </c>
    </row>
    <row r="510" spans="11:36" ht="16.5" x14ac:dyDescent="0.2">
      <c r="K510" s="15">
        <v>507</v>
      </c>
      <c r="L510" s="15">
        <f t="shared" si="146"/>
        <v>26</v>
      </c>
      <c r="M510" s="16">
        <f t="shared" si="147"/>
        <v>1102010</v>
      </c>
      <c r="N510" s="31" t="s">
        <v>686</v>
      </c>
      <c r="O510" s="16">
        <f t="shared" si="148"/>
        <v>2</v>
      </c>
      <c r="P510" s="16">
        <f t="shared" si="149"/>
        <v>7</v>
      </c>
      <c r="Q510" s="16" t="s">
        <v>51</v>
      </c>
      <c r="R510" s="16">
        <f>ROUND(IF(O510=1,INDEX(新属性投放!$J$14:$J$33,卡牌属性!P510),INDEX(新属性投放!$J$41:$J$60,卡牌属性!P510))*INDEX($G$5:$G$42,L510)/SQRT(INDEX($I$5:$I$42,L510)),2)</f>
        <v>1016.7</v>
      </c>
      <c r="S510" s="31" t="s">
        <v>190</v>
      </c>
      <c r="T510" s="16">
        <f>ROUND(IF(O510=1,INDEX(新属性投放!$K$14:$K$33,卡牌属性!P510),INDEX(新属性投放!$K$41:$K$60,卡牌属性!P510))*INDEX($G$5:$G$42,L510),2)</f>
        <v>480.6</v>
      </c>
      <c r="U510" s="31" t="s">
        <v>191</v>
      </c>
      <c r="V510" s="16">
        <f>ROUND(IF(O510=1,INDEX(新属性投放!$L$14:$L$33,卡牌属性!P510),INDEX(新属性投放!$L$41:$L$60,卡牌属性!P510))*INDEX($G$5:$G$42,L510)*SQRT(INDEX($I$5:$I$42,L510)),2)</f>
        <v>5305.5</v>
      </c>
      <c r="W510" s="31" t="s">
        <v>189</v>
      </c>
      <c r="X510" s="16">
        <f>ROUND(IF(O510=1,INDEX(新属性投放!$D$14:$D$33,卡牌属性!P510),INDEX(新属性投放!$D$41:$D$60,卡牌属性!P510))*INDEX($G$5:$G$42,L510)/SQRT(INDEX($I$5:$I$42,L510)),2)</f>
        <v>23.55</v>
      </c>
      <c r="Y510" s="31" t="s">
        <v>190</v>
      </c>
      <c r="Z510" s="16">
        <f>ROUND(IF(O510=1,INDEX(新属性投放!$E$14:$E$33,卡牌属性!P510),INDEX(新属性投放!$E$41:$E$60,卡牌属性!P510))*INDEX($G$5:$G$42,L510),2)</f>
        <v>11.78</v>
      </c>
      <c r="AA510" s="31" t="s">
        <v>191</v>
      </c>
      <c r="AB510" s="16">
        <f>ROUND(IF(O510=1,INDEX(新属性投放!$F$14:$F$33,卡牌属性!P510),INDEX(新属性投放!$F$41:$F$60,卡牌属性!P510))*INDEX($G$5:$G$42,L510)*SQRT(INDEX($I$5:$I$42,L510)),2)</f>
        <v>105</v>
      </c>
      <c r="AD510" s="16">
        <f t="shared" si="150"/>
        <v>235</v>
      </c>
      <c r="AE510" s="16">
        <f t="shared" si="151"/>
        <v>117</v>
      </c>
      <c r="AF510" s="16">
        <f t="shared" si="152"/>
        <v>1050</v>
      </c>
      <c r="AH510" s="16">
        <f t="shared" si="143"/>
        <v>103455</v>
      </c>
      <c r="AI510" s="16">
        <f t="shared" si="144"/>
        <v>51681</v>
      </c>
      <c r="AJ510" s="16">
        <f t="shared" si="145"/>
        <v>443100</v>
      </c>
    </row>
    <row r="511" spans="11:36" ht="16.5" x14ac:dyDescent="0.2">
      <c r="K511" s="15">
        <v>508</v>
      </c>
      <c r="L511" s="15">
        <f t="shared" si="146"/>
        <v>26</v>
      </c>
      <c r="M511" s="16">
        <f t="shared" si="147"/>
        <v>1102010</v>
      </c>
      <c r="N511" s="31" t="s">
        <v>686</v>
      </c>
      <c r="O511" s="16">
        <f t="shared" si="148"/>
        <v>2</v>
      </c>
      <c r="P511" s="16">
        <f t="shared" si="149"/>
        <v>8</v>
      </c>
      <c r="Q511" s="16" t="s">
        <v>51</v>
      </c>
      <c r="R511" s="16">
        <f>ROUND(IF(O511=1,INDEX(新属性投放!$J$14:$J$33,卡牌属性!P511),INDEX(新属性投放!$J$41:$J$60,卡牌属性!P511))*INDEX($G$5:$G$42,L511)/SQRT(INDEX($I$5:$I$42,L511)),2)</f>
        <v>1327.2</v>
      </c>
      <c r="S511" s="31" t="s">
        <v>190</v>
      </c>
      <c r="T511" s="16">
        <f>ROUND(IF(O511=1,INDEX(新属性投放!$K$14:$K$33,卡牌属性!P511),INDEX(新属性投放!$K$41:$K$60,卡牌属性!P511))*INDEX($G$5:$G$42,L511),2)</f>
        <v>635.85</v>
      </c>
      <c r="U511" s="31" t="s">
        <v>191</v>
      </c>
      <c r="V511" s="16">
        <f>ROUND(IF(O511=1,INDEX(新属性投放!$L$14:$L$33,卡牌属性!P511),INDEX(新属性投放!$L$41:$L$60,卡牌属性!P511))*INDEX($G$5:$G$42,L511)*SQRT(INDEX($I$5:$I$42,L511)),2)</f>
        <v>7030.5</v>
      </c>
      <c r="W511" s="31" t="s">
        <v>189</v>
      </c>
      <c r="X511" s="16">
        <f>ROUND(IF(O511=1,INDEX(新属性投放!$D$14:$D$33,卡牌属性!P511),INDEX(新属性投放!$D$41:$D$60,卡牌属性!P511))*INDEX($G$5:$G$42,L511)/SQRT(INDEX($I$5:$I$42,L511)),2)</f>
        <v>30</v>
      </c>
      <c r="Y511" s="31" t="s">
        <v>190</v>
      </c>
      <c r="Z511" s="16">
        <f>ROUND(IF(O511=1,INDEX(新属性投放!$E$14:$E$33,卡牌属性!P511),INDEX(新属性投放!$E$41:$E$60,卡牌属性!P511))*INDEX($G$5:$G$42,L511),2)</f>
        <v>15</v>
      </c>
      <c r="AA511" s="31" t="s">
        <v>191</v>
      </c>
      <c r="AB511" s="16">
        <f>ROUND(IF(O511=1,INDEX(新属性投放!$F$14:$F$33,卡牌属性!P511),INDEX(新属性投放!$F$41:$F$60,卡牌属性!P511))*INDEX($G$5:$G$42,L511)*SQRT(INDEX($I$5:$I$42,L511)),2)</f>
        <v>135</v>
      </c>
      <c r="AD511" s="16">
        <f t="shared" si="150"/>
        <v>300</v>
      </c>
      <c r="AE511" s="16">
        <f t="shared" si="151"/>
        <v>150</v>
      </c>
      <c r="AF511" s="16">
        <f t="shared" si="152"/>
        <v>1350</v>
      </c>
      <c r="AH511" s="16">
        <f t="shared" ref="AH511:AH574" si="153">AH510+AD511</f>
        <v>103755</v>
      </c>
      <c r="AI511" s="16">
        <f t="shared" ref="AI511:AI574" si="154">AI510+AE511</f>
        <v>51831</v>
      </c>
      <c r="AJ511" s="16">
        <f t="shared" ref="AJ511:AJ574" si="155">AJ510+AF511</f>
        <v>444450</v>
      </c>
    </row>
    <row r="512" spans="11:36" ht="16.5" x14ac:dyDescent="0.2">
      <c r="K512" s="15">
        <v>509</v>
      </c>
      <c r="L512" s="15">
        <f t="shared" si="146"/>
        <v>26</v>
      </c>
      <c r="M512" s="16">
        <f t="shared" si="147"/>
        <v>1102010</v>
      </c>
      <c r="N512" s="31" t="s">
        <v>686</v>
      </c>
      <c r="O512" s="16">
        <f t="shared" si="148"/>
        <v>2</v>
      </c>
      <c r="P512" s="16">
        <f t="shared" si="149"/>
        <v>9</v>
      </c>
      <c r="Q512" s="16" t="s">
        <v>51</v>
      </c>
      <c r="R512" s="16">
        <f>ROUND(IF(O512=1,INDEX(新属性投放!$J$14:$J$33,卡牌属性!P512),INDEX(新属性投放!$J$41:$J$60,卡牌属性!P512))*INDEX($G$5:$G$42,L512)/SQRT(INDEX($I$5:$I$42,L512)),2)</f>
        <v>1520.7</v>
      </c>
      <c r="S512" s="31" t="s">
        <v>190</v>
      </c>
      <c r="T512" s="16">
        <f>ROUND(IF(O512=1,INDEX(新属性投放!$K$14:$K$33,卡牌属性!P512),INDEX(新属性投放!$K$41:$K$60,卡牌属性!P512))*INDEX($G$5:$G$42,L512),2)</f>
        <v>731.85</v>
      </c>
      <c r="U512" s="31" t="s">
        <v>191</v>
      </c>
      <c r="V512" s="16">
        <f>ROUND(IF(O512=1,INDEX(新属性投放!$L$14:$L$33,卡牌属性!P512),INDEX(新属性投放!$L$41:$L$60,卡牌属性!P512))*INDEX($G$5:$G$42,L512)*SQRT(INDEX($I$5:$I$42,L512)),2)</f>
        <v>8097</v>
      </c>
      <c r="W512" s="31" t="s">
        <v>189</v>
      </c>
      <c r="X512" s="16">
        <f>ROUND(IF(O512=1,INDEX(新属性投放!$D$14:$D$33,卡牌属性!P512),INDEX(新属性投放!$D$41:$D$60,卡牌属性!P512))*INDEX($G$5:$G$42,L512)/SQRT(INDEX($I$5:$I$42,L512)),2)</f>
        <v>34.68</v>
      </c>
      <c r="Y512" s="31" t="s">
        <v>190</v>
      </c>
      <c r="Z512" s="16">
        <f>ROUND(IF(O512=1,INDEX(新属性投放!$E$14:$E$33,卡牌属性!P512),INDEX(新属性投放!$E$41:$E$60,卡牌属性!P512))*INDEX($G$5:$G$42,L512),2)</f>
        <v>17.34</v>
      </c>
      <c r="AA512" s="31" t="s">
        <v>191</v>
      </c>
      <c r="AB512" s="16">
        <f>ROUND(IF(O512=1,INDEX(新属性投放!$F$14:$F$33,卡牌属性!P512),INDEX(新属性投放!$F$41:$F$60,卡牌属性!P512))*INDEX($G$5:$G$42,L512)*SQRT(INDEX($I$5:$I$42,L512)),2)</f>
        <v>156</v>
      </c>
      <c r="AD512" s="16">
        <f t="shared" si="150"/>
        <v>346</v>
      </c>
      <c r="AE512" s="16">
        <f t="shared" si="151"/>
        <v>173</v>
      </c>
      <c r="AF512" s="16">
        <f t="shared" si="152"/>
        <v>1560</v>
      </c>
      <c r="AH512" s="16">
        <f t="shared" si="153"/>
        <v>104101</v>
      </c>
      <c r="AI512" s="16">
        <f t="shared" si="154"/>
        <v>52004</v>
      </c>
      <c r="AJ512" s="16">
        <f t="shared" si="155"/>
        <v>446010</v>
      </c>
    </row>
    <row r="513" spans="11:36" ht="16.5" x14ac:dyDescent="0.2">
      <c r="K513" s="15">
        <v>510</v>
      </c>
      <c r="L513" s="15">
        <f t="shared" si="146"/>
        <v>26</v>
      </c>
      <c r="M513" s="16">
        <f t="shared" si="147"/>
        <v>1102010</v>
      </c>
      <c r="N513" s="31" t="s">
        <v>686</v>
      </c>
      <c r="O513" s="16">
        <f t="shared" si="148"/>
        <v>2</v>
      </c>
      <c r="P513" s="16">
        <f t="shared" si="149"/>
        <v>10</v>
      </c>
      <c r="Q513" s="16" t="s">
        <v>51</v>
      </c>
      <c r="R513" s="16">
        <f>ROUND(IF(O513=1,INDEX(新属性投放!$J$14:$J$33,卡牌属性!P513),INDEX(新属性投放!$J$41:$J$60,卡牌属性!P513))*INDEX($G$5:$G$42,L513)/SQRT(INDEX($I$5:$I$42,L513)),2)</f>
        <v>1743.6</v>
      </c>
      <c r="S513" s="31" t="s">
        <v>190</v>
      </c>
      <c r="T513" s="16">
        <f>ROUND(IF(O513=1,INDEX(新属性投放!$K$14:$K$33,卡牌属性!P513),INDEX(新属性投放!$K$41:$K$60,卡牌属性!P513))*INDEX($G$5:$G$42,L513),2)</f>
        <v>844.05</v>
      </c>
      <c r="U513" s="31" t="s">
        <v>191</v>
      </c>
      <c r="V513" s="16">
        <f>ROUND(IF(O513=1,INDEX(新属性投放!$L$14:$L$33,卡牌属性!P513),INDEX(新属性投放!$L$41:$L$60,卡牌属性!P513))*INDEX($G$5:$G$42,L513)*SQRT(INDEX($I$5:$I$42,L513)),2)</f>
        <v>9322.5</v>
      </c>
      <c r="W513" s="31" t="s">
        <v>189</v>
      </c>
      <c r="X513" s="16">
        <f>ROUND(IF(O513=1,INDEX(新属性投放!$D$14:$D$33,卡牌属性!P513),INDEX(新属性投放!$D$41:$D$60,卡牌属性!P513))*INDEX($G$5:$G$42,L513)/SQRT(INDEX($I$5:$I$42,L513)),2)</f>
        <v>40.11</v>
      </c>
      <c r="Y513" s="31" t="s">
        <v>190</v>
      </c>
      <c r="Z513" s="16">
        <f>ROUND(IF(O513=1,INDEX(新属性投放!$E$14:$E$33,卡牌属性!P513),INDEX(新属性投放!$E$41:$E$60,卡牌属性!P513))*INDEX($G$5:$G$42,L513),2)</f>
        <v>20.059999999999999</v>
      </c>
      <c r="AA513" s="31" t="s">
        <v>191</v>
      </c>
      <c r="AB513" s="16">
        <f>ROUND(IF(O513=1,INDEX(新属性投放!$F$14:$F$33,卡牌属性!P513),INDEX(新属性投放!$F$41:$F$60,卡牌属性!P513))*INDEX($G$5:$G$42,L513)*SQRT(INDEX($I$5:$I$42,L513)),2)</f>
        <v>180</v>
      </c>
      <c r="AD513" s="16">
        <f t="shared" si="150"/>
        <v>401</v>
      </c>
      <c r="AE513" s="16">
        <f t="shared" si="151"/>
        <v>200</v>
      </c>
      <c r="AF513" s="16">
        <f t="shared" si="152"/>
        <v>1800</v>
      </c>
      <c r="AH513" s="16">
        <f t="shared" si="153"/>
        <v>104502</v>
      </c>
      <c r="AI513" s="16">
        <f t="shared" si="154"/>
        <v>52204</v>
      </c>
      <c r="AJ513" s="16">
        <f t="shared" si="155"/>
        <v>447810</v>
      </c>
    </row>
    <row r="514" spans="11:36" ht="16.5" x14ac:dyDescent="0.2">
      <c r="K514" s="15">
        <v>511</v>
      </c>
      <c r="L514" s="15">
        <f t="shared" si="146"/>
        <v>26</v>
      </c>
      <c r="M514" s="16">
        <f t="shared" si="147"/>
        <v>1102010</v>
      </c>
      <c r="N514" s="31" t="s">
        <v>686</v>
      </c>
      <c r="O514" s="16">
        <f t="shared" si="148"/>
        <v>2</v>
      </c>
      <c r="P514" s="16">
        <f t="shared" si="149"/>
        <v>11</v>
      </c>
      <c r="Q514" s="16" t="s">
        <v>51</v>
      </c>
      <c r="R514" s="16">
        <f>ROUND(IF(O514=1,INDEX(新属性投放!$J$14:$J$33,卡牌属性!P514),INDEX(新属性投放!$J$41:$J$60,卡牌属性!P514))*INDEX($G$5:$G$42,L514)/SQRT(INDEX($I$5:$I$42,L514)),2)</f>
        <v>2002.65</v>
      </c>
      <c r="S514" s="31" t="s">
        <v>190</v>
      </c>
      <c r="T514" s="16">
        <f>ROUND(IF(O514=1,INDEX(新属性投放!$K$14:$K$33,卡牌属性!P514),INDEX(新属性投放!$K$41:$K$60,卡牌属性!P514))*INDEX($G$5:$G$42,L514),2)</f>
        <v>972.83</v>
      </c>
      <c r="U514" s="31" t="s">
        <v>191</v>
      </c>
      <c r="V514" s="16">
        <f>ROUND(IF(O514=1,INDEX(新属性投放!$L$14:$L$33,卡牌属性!P514),INDEX(新属性投放!$L$41:$L$60,卡牌属性!P514))*INDEX($G$5:$G$42,L514)*SQRT(INDEX($I$5:$I$42,L514)),2)</f>
        <v>10749</v>
      </c>
      <c r="W514" s="31" t="s">
        <v>189</v>
      </c>
      <c r="X514" s="16">
        <f>ROUND(IF(O514=1,INDEX(新属性投放!$D$14:$D$33,卡牌属性!P514),INDEX(新属性投放!$D$41:$D$60,卡牌属性!P514))*INDEX($G$5:$G$42,L514)/SQRT(INDEX($I$5:$I$42,L514)),2)</f>
        <v>46.35</v>
      </c>
      <c r="Y514" s="31" t="s">
        <v>190</v>
      </c>
      <c r="Z514" s="16">
        <f>ROUND(IF(O514=1,INDEX(新属性投放!$E$14:$E$33,卡牌属性!P514),INDEX(新属性投放!$E$41:$E$60,卡牌属性!P514))*INDEX($G$5:$G$42,L514),2)</f>
        <v>23.18</v>
      </c>
      <c r="AA514" s="31" t="s">
        <v>191</v>
      </c>
      <c r="AB514" s="16">
        <f>ROUND(IF(O514=1,INDEX(新属性投放!$F$14:$F$33,卡牌属性!P514),INDEX(新属性投放!$F$41:$F$60,卡牌属性!P514))*INDEX($G$5:$G$42,L514)*SQRT(INDEX($I$5:$I$42,L514)),2)</f>
        <v>208.5</v>
      </c>
      <c r="AD514" s="16">
        <f t="shared" si="150"/>
        <v>463</v>
      </c>
      <c r="AE514" s="16">
        <f t="shared" si="151"/>
        <v>231</v>
      </c>
      <c r="AF514" s="16">
        <f t="shared" si="152"/>
        <v>2085</v>
      </c>
      <c r="AH514" s="16">
        <f t="shared" si="153"/>
        <v>104965</v>
      </c>
      <c r="AI514" s="16">
        <f t="shared" si="154"/>
        <v>52435</v>
      </c>
      <c r="AJ514" s="16">
        <f t="shared" si="155"/>
        <v>449895</v>
      </c>
    </row>
    <row r="515" spans="11:36" ht="16.5" x14ac:dyDescent="0.2">
      <c r="K515" s="15">
        <v>512</v>
      </c>
      <c r="L515" s="15">
        <f t="shared" si="146"/>
        <v>26</v>
      </c>
      <c r="M515" s="16">
        <f t="shared" si="147"/>
        <v>1102010</v>
      </c>
      <c r="N515" s="31" t="s">
        <v>686</v>
      </c>
      <c r="O515" s="16">
        <f t="shared" si="148"/>
        <v>2</v>
      </c>
      <c r="P515" s="16">
        <f t="shared" si="149"/>
        <v>12</v>
      </c>
      <c r="Q515" s="16" t="s">
        <v>51</v>
      </c>
      <c r="R515" s="16">
        <f>ROUND(IF(O515=1,INDEX(新属性投放!$J$14:$J$33,卡牌属性!P515),INDEX(新属性投放!$J$41:$J$60,卡牌属性!P515))*INDEX($G$5:$G$42,L515)/SQRT(INDEX($I$5:$I$42,L515)),2)</f>
        <v>2301.9</v>
      </c>
      <c r="S515" s="31" t="s">
        <v>190</v>
      </c>
      <c r="T515" s="16">
        <f>ROUND(IF(O515=1,INDEX(新属性投放!$K$14:$K$33,卡牌属性!P515),INDEX(新属性投放!$K$41:$K$60,卡牌属性!P515))*INDEX($G$5:$G$42,L515),2)</f>
        <v>1121.7</v>
      </c>
      <c r="U515" s="31" t="s">
        <v>191</v>
      </c>
      <c r="V515" s="16">
        <f>ROUND(IF(O515=1,INDEX(新属性投放!$L$14:$L$33,卡牌属性!P515),INDEX(新属性投放!$L$41:$L$60,卡牌属性!P515))*INDEX($G$5:$G$42,L515)*SQRT(INDEX($I$5:$I$42,L515)),2)</f>
        <v>12399</v>
      </c>
      <c r="W515" s="31" t="s">
        <v>189</v>
      </c>
      <c r="X515" s="16">
        <f>ROUND(IF(O515=1,INDEX(新属性投放!$D$14:$D$33,卡牌属性!P515),INDEX(新属性投放!$D$41:$D$60,卡牌属性!P515))*INDEX($G$5:$G$42,L515)/SQRT(INDEX($I$5:$I$42,L515)),2)</f>
        <v>53.61</v>
      </c>
      <c r="Y515" s="31" t="s">
        <v>190</v>
      </c>
      <c r="Z515" s="16">
        <f>ROUND(IF(O515=1,INDEX(新属性投放!$E$14:$E$33,卡牌属性!P515),INDEX(新属性投放!$E$41:$E$60,卡牌属性!P515))*INDEX($G$5:$G$42,L515),2)</f>
        <v>26.81</v>
      </c>
      <c r="AA515" s="31" t="s">
        <v>191</v>
      </c>
      <c r="AB515" s="16">
        <f>ROUND(IF(O515=1,INDEX(新属性投放!$F$14:$F$33,卡牌属性!P515),INDEX(新属性投放!$F$41:$F$60,卡牌属性!P515))*INDEX($G$5:$G$42,L515)*SQRT(INDEX($I$5:$I$42,L515)),2)</f>
        <v>240</v>
      </c>
      <c r="AD515" s="16">
        <f t="shared" si="150"/>
        <v>536</v>
      </c>
      <c r="AE515" s="16">
        <f t="shared" si="151"/>
        <v>268</v>
      </c>
      <c r="AF515" s="16">
        <f t="shared" si="152"/>
        <v>2400</v>
      </c>
      <c r="AH515" s="16">
        <f t="shared" si="153"/>
        <v>105501</v>
      </c>
      <c r="AI515" s="16">
        <f t="shared" si="154"/>
        <v>52703</v>
      </c>
      <c r="AJ515" s="16">
        <f t="shared" si="155"/>
        <v>452295</v>
      </c>
    </row>
    <row r="516" spans="11:36" ht="16.5" x14ac:dyDescent="0.2">
      <c r="K516" s="15">
        <v>513</v>
      </c>
      <c r="L516" s="15">
        <f t="shared" si="146"/>
        <v>26</v>
      </c>
      <c r="M516" s="16">
        <f t="shared" si="147"/>
        <v>1102010</v>
      </c>
      <c r="N516" s="31" t="s">
        <v>686</v>
      </c>
      <c r="O516" s="16">
        <f t="shared" si="148"/>
        <v>2</v>
      </c>
      <c r="P516" s="16">
        <f t="shared" si="149"/>
        <v>13</v>
      </c>
      <c r="Q516" s="16" t="s">
        <v>51</v>
      </c>
      <c r="R516" s="16">
        <f>ROUND(IF(O516=1,INDEX(新属性投放!$J$14:$J$33,卡牌属性!P516),INDEX(新属性投放!$J$41:$J$60,卡牌属性!P516))*INDEX($G$5:$G$42,L516)/SQRT(INDEX($I$5:$I$42,L516)),2)</f>
        <v>2647.95</v>
      </c>
      <c r="S516" s="31" t="s">
        <v>190</v>
      </c>
      <c r="T516" s="16">
        <f>ROUND(IF(O516=1,INDEX(新属性投放!$K$14:$K$33,卡牌属性!P516),INDEX(新属性投放!$K$41:$K$60,卡牌属性!P516))*INDEX($G$5:$G$42,L516),2)</f>
        <v>1294.73</v>
      </c>
      <c r="U516" s="31" t="s">
        <v>191</v>
      </c>
      <c r="V516" s="16">
        <f>ROUND(IF(O516=1,INDEX(新属性投放!$L$14:$L$33,卡牌属性!P516),INDEX(新属性投放!$L$41:$L$60,卡牌属性!P516))*INDEX($G$5:$G$42,L516)*SQRT(INDEX($I$5:$I$42,L516)),2)</f>
        <v>14301</v>
      </c>
      <c r="W516" s="31" t="s">
        <v>189</v>
      </c>
      <c r="X516" s="16">
        <f>ROUND(IF(O516=1,INDEX(新属性投放!$D$14:$D$33,卡牌属性!P516),INDEX(新属性投放!$D$41:$D$60,卡牌属性!P516))*INDEX($G$5:$G$42,L516)/SQRT(INDEX($I$5:$I$42,L516)),2)</f>
        <v>62</v>
      </c>
      <c r="Y516" s="31" t="s">
        <v>190</v>
      </c>
      <c r="Z516" s="16">
        <f>ROUND(IF(O516=1,INDEX(新属性投放!$E$14:$E$33,卡牌属性!P516),INDEX(新属性投放!$E$41:$E$60,卡牌属性!P516))*INDEX($G$5:$G$42,L516),2)</f>
        <v>31</v>
      </c>
      <c r="AA516" s="31" t="s">
        <v>191</v>
      </c>
      <c r="AB516" s="16">
        <f>ROUND(IF(O516=1,INDEX(新属性投放!$F$14:$F$33,卡牌属性!P516),INDEX(新属性投放!$F$41:$F$60,卡牌属性!P516))*INDEX($G$5:$G$42,L516)*SQRT(INDEX($I$5:$I$42,L516)),2)</f>
        <v>277.5</v>
      </c>
      <c r="AD516" s="16">
        <f t="shared" si="150"/>
        <v>620</v>
      </c>
      <c r="AE516" s="16">
        <f t="shared" si="151"/>
        <v>310</v>
      </c>
      <c r="AF516" s="16">
        <f t="shared" si="152"/>
        <v>2775</v>
      </c>
      <c r="AH516" s="16">
        <f t="shared" si="153"/>
        <v>106121</v>
      </c>
      <c r="AI516" s="16">
        <f t="shared" si="154"/>
        <v>53013</v>
      </c>
      <c r="AJ516" s="16">
        <f t="shared" si="155"/>
        <v>455070</v>
      </c>
    </row>
    <row r="517" spans="11:36" ht="16.5" x14ac:dyDescent="0.2">
      <c r="K517" s="15">
        <v>514</v>
      </c>
      <c r="L517" s="15">
        <f t="shared" ref="L517:L580" si="156">MATCH(K517-1,$F$4:$F$41,1)</f>
        <v>26</v>
      </c>
      <c r="M517" s="16">
        <f t="shared" ref="M517:M580" si="157">INDEX($A$4:$A$42,L517+1)</f>
        <v>1102010</v>
      </c>
      <c r="N517" s="31" t="s">
        <v>686</v>
      </c>
      <c r="O517" s="16">
        <f t="shared" ref="O517:O580" si="158">INDEX($C$4:$C$42,L517+1)</f>
        <v>2</v>
      </c>
      <c r="P517" s="16">
        <f t="shared" ref="P517:P580" si="159">K517-INDEX($F$4:$F$42,L517)</f>
        <v>14</v>
      </c>
      <c r="Q517" s="16" t="s">
        <v>51</v>
      </c>
      <c r="R517" s="16">
        <f>ROUND(IF(O517=1,INDEX(新属性投放!$J$14:$J$33,卡牌属性!P517),INDEX(新属性投放!$J$41:$J$60,卡牌属性!P517))*INDEX($G$5:$G$42,L517)/SQRT(INDEX($I$5:$I$42,L517)),2)</f>
        <v>3047.93</v>
      </c>
      <c r="S517" s="31" t="s">
        <v>190</v>
      </c>
      <c r="T517" s="16">
        <f>ROUND(IF(O517=1,INDEX(新属性投放!$K$14:$K$33,卡牌属性!P517),INDEX(新属性投放!$K$41:$K$60,卡牌属性!P517))*INDEX($G$5:$G$42,L517),2)</f>
        <v>1494.71</v>
      </c>
      <c r="U517" s="31" t="s">
        <v>191</v>
      </c>
      <c r="V517" s="16">
        <f>ROUND(IF(O517=1,INDEX(新属性投放!$L$14:$L$33,卡牌属性!P517),INDEX(新属性投放!$L$41:$L$60,卡牌属性!P517))*INDEX($G$5:$G$42,L517)*SQRT(INDEX($I$5:$I$42,L517)),2)</f>
        <v>16498.5</v>
      </c>
      <c r="W517" s="31" t="s">
        <v>189</v>
      </c>
      <c r="X517" s="16">
        <f>ROUND(IF(O517=1,INDEX(新属性投放!$D$14:$D$33,卡牌属性!P517),INDEX(新属性投放!$D$41:$D$60,卡牌属性!P517))*INDEX($G$5:$G$42,L517)/SQRT(INDEX($I$5:$I$42,L517)),2)</f>
        <v>71.7</v>
      </c>
      <c r="Y517" s="31" t="s">
        <v>190</v>
      </c>
      <c r="Z517" s="16">
        <f>ROUND(IF(O517=1,INDEX(新属性投放!$E$14:$E$33,卡牌属性!P517),INDEX(新属性投放!$E$41:$E$60,卡牌属性!P517))*INDEX($G$5:$G$42,L517),2)</f>
        <v>35.85</v>
      </c>
      <c r="AA517" s="31" t="s">
        <v>191</v>
      </c>
      <c r="AB517" s="16">
        <f>ROUND(IF(O517=1,INDEX(新属性投放!$F$14:$F$33,卡牌属性!P517),INDEX(新属性投放!$F$41:$F$60,卡牌属性!P517))*INDEX($G$5:$G$42,L517)*SQRT(INDEX($I$5:$I$42,L517)),2)</f>
        <v>322.5</v>
      </c>
      <c r="AD517" s="16">
        <f t="shared" ref="AD517:AD580" si="160">INT(X517*AD$2*10)</f>
        <v>717</v>
      </c>
      <c r="AE517" s="16">
        <f t="shared" ref="AE517:AE580" si="161">INT(Z517*AD$2*10)</f>
        <v>358</v>
      </c>
      <c r="AF517" s="16">
        <f t="shared" ref="AF517:AF580" si="162">INT(AB517*AD$2*10)</f>
        <v>3225</v>
      </c>
      <c r="AH517" s="16">
        <f t="shared" si="153"/>
        <v>106838</v>
      </c>
      <c r="AI517" s="16">
        <f t="shared" si="154"/>
        <v>53371</v>
      </c>
      <c r="AJ517" s="16">
        <f t="shared" si="155"/>
        <v>458295</v>
      </c>
    </row>
    <row r="518" spans="11:36" ht="16.5" x14ac:dyDescent="0.2">
      <c r="K518" s="15">
        <v>515</v>
      </c>
      <c r="L518" s="15">
        <f t="shared" si="156"/>
        <v>26</v>
      </c>
      <c r="M518" s="16">
        <f t="shared" si="157"/>
        <v>1102010</v>
      </c>
      <c r="N518" s="31" t="s">
        <v>686</v>
      </c>
      <c r="O518" s="16">
        <f t="shared" si="158"/>
        <v>2</v>
      </c>
      <c r="P518" s="16">
        <f t="shared" si="159"/>
        <v>15</v>
      </c>
      <c r="Q518" s="16" t="s">
        <v>51</v>
      </c>
      <c r="R518" s="16">
        <f>ROUND(IF(O518=1,INDEX(新属性投放!$J$14:$J$33,卡牌属性!P518),INDEX(新属性投放!$J$41:$J$60,卡牌属性!P518))*INDEX($G$5:$G$42,L518)/SQRT(INDEX($I$5:$I$42,L518)),2)</f>
        <v>3509.93</v>
      </c>
      <c r="S518" s="31" t="s">
        <v>190</v>
      </c>
      <c r="T518" s="16">
        <f>ROUND(IF(O518=1,INDEX(新属性投放!$K$14:$K$33,卡牌属性!P518),INDEX(新属性投放!$K$41:$K$60,卡牌属性!P518))*INDEX($G$5:$G$42,L518),2)</f>
        <v>1726.46</v>
      </c>
      <c r="U518" s="31" t="s">
        <v>191</v>
      </c>
      <c r="V518" s="16">
        <f>ROUND(IF(O518=1,INDEX(新属性投放!$L$14:$L$33,卡牌属性!P518),INDEX(新属性投放!$L$41:$L$60,卡牌属性!P518))*INDEX($G$5:$G$42,L518)*SQRT(INDEX($I$5:$I$42,L518)),2)</f>
        <v>19042.5</v>
      </c>
      <c r="W518" s="31" t="s">
        <v>189</v>
      </c>
      <c r="X518" s="16">
        <f>ROUND(IF(O518=1,INDEX(新属性投放!$D$14:$D$33,卡牌属性!P518),INDEX(新属性投放!$D$41:$D$60,卡牌属性!P518))*INDEX($G$5:$G$42,L518)/SQRT(INDEX($I$5:$I$42,L518)),2)</f>
        <v>82.91</v>
      </c>
      <c r="Y518" s="31" t="s">
        <v>190</v>
      </c>
      <c r="Z518" s="16">
        <f>ROUND(IF(O518=1,INDEX(新属性投放!$E$14:$E$33,卡牌属性!P518),INDEX(新属性投放!$E$41:$E$60,卡牌属性!P518))*INDEX($G$5:$G$42,L518),2)</f>
        <v>41.45</v>
      </c>
      <c r="AA518" s="31" t="s">
        <v>191</v>
      </c>
      <c r="AB518" s="16">
        <f>ROUND(IF(O518=1,INDEX(新属性投放!$F$14:$F$33,卡牌属性!P518),INDEX(新属性投放!$F$41:$F$60,卡牌属性!P518))*INDEX($G$5:$G$42,L518)*SQRT(INDEX($I$5:$I$42,L518)),2)</f>
        <v>372</v>
      </c>
      <c r="AD518" s="16">
        <f t="shared" si="160"/>
        <v>829</v>
      </c>
      <c r="AE518" s="16">
        <f t="shared" si="161"/>
        <v>414</v>
      </c>
      <c r="AF518" s="16">
        <f t="shared" si="162"/>
        <v>3720</v>
      </c>
      <c r="AH518" s="16">
        <f t="shared" si="153"/>
        <v>107667</v>
      </c>
      <c r="AI518" s="16">
        <f t="shared" si="154"/>
        <v>53785</v>
      </c>
      <c r="AJ518" s="16">
        <f t="shared" si="155"/>
        <v>462015</v>
      </c>
    </row>
    <row r="519" spans="11:36" ht="16.5" x14ac:dyDescent="0.2">
      <c r="K519" s="15">
        <v>516</v>
      </c>
      <c r="L519" s="15">
        <f t="shared" si="156"/>
        <v>26</v>
      </c>
      <c r="M519" s="16">
        <f t="shared" si="157"/>
        <v>1102010</v>
      </c>
      <c r="N519" s="31" t="s">
        <v>686</v>
      </c>
      <c r="O519" s="16">
        <f t="shared" si="158"/>
        <v>2</v>
      </c>
      <c r="P519" s="16">
        <f t="shared" si="159"/>
        <v>16</v>
      </c>
      <c r="Q519" s="16" t="s">
        <v>51</v>
      </c>
      <c r="R519" s="16">
        <f>ROUND(IF(O519=1,INDEX(新属性投放!$J$14:$J$33,卡牌属性!P519),INDEX(新属性投放!$J$41:$J$60,卡牌属性!P519))*INDEX($G$5:$G$42,L519)/SQRT(INDEX($I$5:$I$42,L519)),2)</f>
        <v>4044.45</v>
      </c>
      <c r="S519" s="31" t="s">
        <v>190</v>
      </c>
      <c r="T519" s="16">
        <f>ROUND(IF(O519=1,INDEX(新属性投放!$K$14:$K$33,卡牌属性!P519),INDEX(新属性投放!$K$41:$K$60,卡牌属性!P519))*INDEX($G$5:$G$42,L519),2)</f>
        <v>1993.73</v>
      </c>
      <c r="U519" s="31" t="s">
        <v>191</v>
      </c>
      <c r="V519" s="16">
        <f>ROUND(IF(O519=1,INDEX(新属性投放!$L$14:$L$33,卡牌属性!P519),INDEX(新属性投放!$L$41:$L$60,卡牌属性!P519))*INDEX($G$5:$G$42,L519)*SQRT(INDEX($I$5:$I$42,L519)),2)</f>
        <v>21982.5</v>
      </c>
      <c r="W519" s="31" t="s">
        <v>189</v>
      </c>
      <c r="X519" s="16">
        <f>ROUND(IF(O519=1,INDEX(新属性投放!$D$14:$D$33,卡牌属性!P519),INDEX(新属性投放!$D$41:$D$60,卡牌属性!P519))*INDEX($G$5:$G$42,L519)/SQRT(INDEX($I$5:$I$42,L519)),2)</f>
        <v>95.87</v>
      </c>
      <c r="Y519" s="31" t="s">
        <v>190</v>
      </c>
      <c r="Z519" s="16">
        <f>ROUND(IF(O519=1,INDEX(新属性投放!$E$14:$E$33,卡牌属性!P519),INDEX(新属性投放!$E$41:$E$60,卡牌属性!P519))*INDEX($G$5:$G$42,L519),2)</f>
        <v>47.93</v>
      </c>
      <c r="AA519" s="31" t="s">
        <v>191</v>
      </c>
      <c r="AB519" s="16">
        <f>ROUND(IF(O519=1,INDEX(新属性投放!$F$14:$F$33,卡牌属性!P519),INDEX(新属性投放!$F$41:$F$60,卡牌属性!P519))*INDEX($G$5:$G$42,L519)*SQRT(INDEX($I$5:$I$42,L519)),2)</f>
        <v>430.5</v>
      </c>
      <c r="AD519" s="16">
        <f t="shared" si="160"/>
        <v>958</v>
      </c>
      <c r="AE519" s="16">
        <f t="shared" si="161"/>
        <v>479</v>
      </c>
      <c r="AF519" s="16">
        <f t="shared" si="162"/>
        <v>4305</v>
      </c>
      <c r="AH519" s="16">
        <f t="shared" si="153"/>
        <v>108625</v>
      </c>
      <c r="AI519" s="16">
        <f t="shared" si="154"/>
        <v>54264</v>
      </c>
      <c r="AJ519" s="16">
        <f t="shared" si="155"/>
        <v>466320</v>
      </c>
    </row>
    <row r="520" spans="11:36" ht="16.5" x14ac:dyDescent="0.2">
      <c r="K520" s="15">
        <v>517</v>
      </c>
      <c r="L520" s="15">
        <f t="shared" si="156"/>
        <v>26</v>
      </c>
      <c r="M520" s="16">
        <f t="shared" si="157"/>
        <v>1102010</v>
      </c>
      <c r="N520" s="31" t="s">
        <v>686</v>
      </c>
      <c r="O520" s="16">
        <f t="shared" si="158"/>
        <v>2</v>
      </c>
      <c r="P520" s="16">
        <f t="shared" si="159"/>
        <v>17</v>
      </c>
      <c r="Q520" s="16" t="s">
        <v>51</v>
      </c>
      <c r="R520" s="16">
        <f>ROUND(IF(O520=1,INDEX(新属性投放!$J$14:$J$33,卡牌属性!P520),INDEX(新属性投放!$J$41:$J$60,卡牌属性!P520))*INDEX($G$5:$G$42,L520)/SQRT(INDEX($I$5:$I$42,L520)),2)</f>
        <v>4661.78</v>
      </c>
      <c r="S520" s="31" t="s">
        <v>190</v>
      </c>
      <c r="T520" s="16">
        <f>ROUND(IF(O520=1,INDEX(新属性投放!$K$14:$K$33,卡牌属性!P520),INDEX(新属性投放!$K$41:$K$60,卡牌属性!P520))*INDEX($G$5:$G$42,L520),2)</f>
        <v>2302.39</v>
      </c>
      <c r="U520" s="31" t="s">
        <v>191</v>
      </c>
      <c r="V520" s="16">
        <f>ROUND(IF(O520=1,INDEX(新属性投放!$L$14:$L$33,卡牌属性!P520),INDEX(新属性投放!$L$41:$L$60,卡牌属性!P520))*INDEX($G$5:$G$42,L520)*SQRT(INDEX($I$5:$I$42,L520)),2)</f>
        <v>25377</v>
      </c>
      <c r="W520" s="31" t="s">
        <v>189</v>
      </c>
      <c r="X520" s="16">
        <f>ROUND(IF(O520=1,INDEX(新属性投放!$D$14:$D$33,卡牌属性!P520),INDEX(新属性投放!$D$41:$D$60,卡牌属性!P520))*INDEX($G$5:$G$42,L520)/SQRT(INDEX($I$5:$I$42,L520)),2)</f>
        <v>110.85</v>
      </c>
      <c r="Y520" s="31" t="s">
        <v>190</v>
      </c>
      <c r="Z520" s="16">
        <f>ROUND(IF(O520=1,INDEX(新属性投放!$E$14:$E$33,卡牌属性!P520),INDEX(新属性投放!$E$41:$E$60,卡牌属性!P520))*INDEX($G$5:$G$42,L520),2)</f>
        <v>55.43</v>
      </c>
      <c r="AA520" s="31" t="s">
        <v>191</v>
      </c>
      <c r="AB520" s="16">
        <f>ROUND(IF(O520=1,INDEX(新属性投放!$F$14:$F$33,卡牌属性!P520),INDEX(新属性投放!$F$41:$F$60,卡牌属性!P520))*INDEX($G$5:$G$42,L520)*SQRT(INDEX($I$5:$I$42,L520)),2)</f>
        <v>498</v>
      </c>
      <c r="AD520" s="16">
        <f t="shared" si="160"/>
        <v>1108</v>
      </c>
      <c r="AE520" s="16">
        <f t="shared" si="161"/>
        <v>554</v>
      </c>
      <c r="AF520" s="16">
        <f t="shared" si="162"/>
        <v>4980</v>
      </c>
      <c r="AH520" s="16">
        <f t="shared" si="153"/>
        <v>109733</v>
      </c>
      <c r="AI520" s="16">
        <f t="shared" si="154"/>
        <v>54818</v>
      </c>
      <c r="AJ520" s="16">
        <f t="shared" si="155"/>
        <v>471300</v>
      </c>
    </row>
    <row r="521" spans="11:36" ht="16.5" x14ac:dyDescent="0.2">
      <c r="K521" s="15">
        <v>518</v>
      </c>
      <c r="L521" s="15">
        <f t="shared" si="156"/>
        <v>26</v>
      </c>
      <c r="M521" s="16">
        <f t="shared" si="157"/>
        <v>1102010</v>
      </c>
      <c r="N521" s="31" t="s">
        <v>686</v>
      </c>
      <c r="O521" s="16">
        <f t="shared" si="158"/>
        <v>2</v>
      </c>
      <c r="P521" s="16">
        <f t="shared" si="159"/>
        <v>18</v>
      </c>
      <c r="Q521" s="16" t="s">
        <v>51</v>
      </c>
      <c r="R521" s="16">
        <f>ROUND(IF(O521=1,INDEX(新属性投放!$J$14:$J$33,卡牌属性!P521),INDEX(新属性投放!$J$41:$J$60,卡牌属性!P521))*INDEX($G$5:$G$42,L521)/SQRT(INDEX($I$5:$I$42,L521)),2)</f>
        <v>5376.53</v>
      </c>
      <c r="S521" s="31" t="s">
        <v>190</v>
      </c>
      <c r="T521" s="16">
        <f>ROUND(IF(O521=1,INDEX(新属性投放!$K$14:$K$33,卡牌属性!P521),INDEX(新属性投放!$K$41:$K$60,卡牌属性!P521))*INDEX($G$5:$G$42,L521),2)</f>
        <v>2659.01</v>
      </c>
      <c r="U521" s="31" t="s">
        <v>191</v>
      </c>
      <c r="V521" s="16">
        <f>ROUND(IF(O521=1,INDEX(新属性投放!$L$14:$L$33,卡牌属性!P521),INDEX(新属性投放!$L$41:$L$60,卡牌属性!P521))*INDEX($G$5:$G$42,L521)*SQRT(INDEX($I$5:$I$42,L521)),2)</f>
        <v>29311.5</v>
      </c>
      <c r="W521" s="31" t="s">
        <v>189</v>
      </c>
      <c r="X521" s="16">
        <f>ROUND(IF(O521=1,INDEX(新属性投放!$D$14:$D$33,卡牌属性!P521),INDEX(新属性投放!$D$41:$D$60,卡牌属性!P521))*INDEX($G$5:$G$42,L521)/SQRT(INDEX($I$5:$I$42,L521)),2)</f>
        <v>128.15</v>
      </c>
      <c r="Y521" s="31" t="s">
        <v>190</v>
      </c>
      <c r="Z521" s="16">
        <f>ROUND(IF(O521=1,INDEX(新属性投放!$E$14:$E$33,卡牌属性!P521),INDEX(新属性投放!$E$41:$E$60,卡牌属性!P521))*INDEX($G$5:$G$42,L521),2)</f>
        <v>64.069999999999993</v>
      </c>
      <c r="AA521" s="31" t="s">
        <v>191</v>
      </c>
      <c r="AB521" s="16">
        <f>ROUND(IF(O521=1,INDEX(新属性投放!$F$14:$F$33,卡牌属性!P521),INDEX(新属性投放!$F$41:$F$60,卡牌属性!P521))*INDEX($G$5:$G$42,L521)*SQRT(INDEX($I$5:$I$42,L521)),2)</f>
        <v>576</v>
      </c>
      <c r="AD521" s="16">
        <f t="shared" si="160"/>
        <v>1281</v>
      </c>
      <c r="AE521" s="16">
        <f t="shared" si="161"/>
        <v>640</v>
      </c>
      <c r="AF521" s="16">
        <f t="shared" si="162"/>
        <v>5760</v>
      </c>
      <c r="AH521" s="16">
        <f t="shared" si="153"/>
        <v>111014</v>
      </c>
      <c r="AI521" s="16">
        <f t="shared" si="154"/>
        <v>55458</v>
      </c>
      <c r="AJ521" s="16">
        <f t="shared" si="155"/>
        <v>477060</v>
      </c>
    </row>
    <row r="522" spans="11:36" ht="16.5" x14ac:dyDescent="0.2">
      <c r="K522" s="15">
        <v>519</v>
      </c>
      <c r="L522" s="15">
        <f t="shared" si="156"/>
        <v>26</v>
      </c>
      <c r="M522" s="16">
        <f t="shared" si="157"/>
        <v>1102010</v>
      </c>
      <c r="N522" s="31" t="s">
        <v>686</v>
      </c>
      <c r="O522" s="16">
        <f t="shared" si="158"/>
        <v>2</v>
      </c>
      <c r="P522" s="16">
        <f t="shared" si="159"/>
        <v>19</v>
      </c>
      <c r="Q522" s="16" t="s">
        <v>51</v>
      </c>
      <c r="R522" s="16">
        <f>ROUND(IF(O522=1,INDEX(新属性投放!$J$14:$J$33,卡牌属性!P522),INDEX(新属性投放!$J$41:$J$60,卡牌属性!P522))*INDEX($G$5:$G$42,L522)/SQRT(INDEX($I$5:$I$42,L522)),2)</f>
        <v>6201.75</v>
      </c>
      <c r="S522" s="31" t="s">
        <v>190</v>
      </c>
      <c r="T522" s="16">
        <f>ROUND(IF(O522=1,INDEX(新属性投放!$K$14:$K$33,卡牌属性!P522),INDEX(新属性投放!$K$41:$K$60,卡牌属性!P522))*INDEX($G$5:$G$42,L522),2)</f>
        <v>3072.38</v>
      </c>
      <c r="U522" s="31" t="s">
        <v>191</v>
      </c>
      <c r="V522" s="16">
        <f>ROUND(IF(O522=1,INDEX(新属性投放!$L$14:$L$33,卡牌属性!P522),INDEX(新属性投放!$L$41:$L$60,卡牌属性!P522))*INDEX($G$5:$G$42,L522)*SQRT(INDEX($I$5:$I$42,L522)),2)</f>
        <v>33852</v>
      </c>
      <c r="W522" s="31" t="s">
        <v>189</v>
      </c>
      <c r="X522" s="16">
        <f>ROUND(IF(O522=1,INDEX(新属性投放!$D$14:$D$33,卡牌属性!P522),INDEX(新属性投放!$D$41:$D$60,卡牌属性!P522))*INDEX($G$5:$G$42,L522)/SQRT(INDEX($I$5:$I$42,L522)),2)</f>
        <v>148.19</v>
      </c>
      <c r="Y522" s="31" t="s">
        <v>190</v>
      </c>
      <c r="Z522" s="16">
        <f>ROUND(IF(O522=1,INDEX(新属性投放!$E$14:$E$33,卡牌属性!P522),INDEX(新属性投放!$E$41:$E$60,卡牌属性!P522))*INDEX($G$5:$G$42,L522),2)</f>
        <v>74.09</v>
      </c>
      <c r="AA522" s="31" t="s">
        <v>191</v>
      </c>
      <c r="AB522" s="16">
        <f>ROUND(IF(O522=1,INDEX(新属性投放!$F$14:$F$33,卡牌属性!P522),INDEX(新属性投放!$F$41:$F$60,卡牌属性!P522))*INDEX($G$5:$G$42,L522)*SQRT(INDEX($I$5:$I$42,L522)),2)</f>
        <v>666</v>
      </c>
      <c r="AD522" s="16">
        <f t="shared" si="160"/>
        <v>1481</v>
      </c>
      <c r="AE522" s="16">
        <f t="shared" si="161"/>
        <v>740</v>
      </c>
      <c r="AF522" s="16">
        <f t="shared" si="162"/>
        <v>6660</v>
      </c>
      <c r="AH522" s="16">
        <f t="shared" si="153"/>
        <v>112495</v>
      </c>
      <c r="AI522" s="16">
        <f t="shared" si="154"/>
        <v>56198</v>
      </c>
      <c r="AJ522" s="16">
        <f t="shared" si="155"/>
        <v>483720</v>
      </c>
    </row>
    <row r="523" spans="11:36" ht="16.5" x14ac:dyDescent="0.2">
      <c r="K523" s="15">
        <v>520</v>
      </c>
      <c r="L523" s="15">
        <f t="shared" si="156"/>
        <v>26</v>
      </c>
      <c r="M523" s="16">
        <f t="shared" si="157"/>
        <v>1102010</v>
      </c>
      <c r="N523" s="31" t="s">
        <v>686</v>
      </c>
      <c r="O523" s="16">
        <f t="shared" si="158"/>
        <v>2</v>
      </c>
      <c r="P523" s="16">
        <f t="shared" si="159"/>
        <v>20</v>
      </c>
      <c r="Q523" s="16" t="s">
        <v>51</v>
      </c>
      <c r="R523" s="16">
        <f>ROUND(IF(O523=1,INDEX(新属性投放!$J$14:$J$33,卡牌属性!P523),INDEX(新属性投放!$J$41:$J$60,卡牌属性!P523))*INDEX($G$5:$G$42,L523)/SQRT(INDEX($I$5:$I$42,L523)),2)</f>
        <v>7157.18</v>
      </c>
      <c r="S523" s="31" t="s">
        <v>190</v>
      </c>
      <c r="T523" s="16">
        <f>ROUND(IF(O523=1,INDEX(新属性投放!$K$14:$K$33,卡牌属性!P523),INDEX(新属性投放!$K$41:$K$60,卡牌属性!P523))*INDEX($G$5:$G$42,L523),2)</f>
        <v>3549.34</v>
      </c>
      <c r="U523" s="31" t="s">
        <v>191</v>
      </c>
      <c r="V523" s="16">
        <f>ROUND(IF(O523=1,INDEX(新属性投放!$L$14:$L$33,卡牌属性!P523),INDEX(新属性投放!$L$41:$L$60,卡牌属性!P523))*INDEX($G$5:$G$42,L523)*SQRT(INDEX($I$5:$I$42,L523)),2)</f>
        <v>39112.5</v>
      </c>
      <c r="W523" s="31" t="s">
        <v>189</v>
      </c>
      <c r="X523" s="16">
        <f>ROUND(IF(O523=1,INDEX(新属性投放!$D$14:$D$33,卡牌属性!P523),INDEX(新属性投放!$D$41:$D$60,卡牌属性!P523))*INDEX($G$5:$G$42,L523)/SQRT(INDEX($I$5:$I$42,L523)),2)</f>
        <v>171.32</v>
      </c>
      <c r="Y523" s="31" t="s">
        <v>190</v>
      </c>
      <c r="Z523" s="16">
        <f>ROUND(IF(O523=1,INDEX(新属性投放!$E$14:$E$33,卡牌属性!P523),INDEX(新属性投放!$E$41:$E$60,卡牌属性!P523))*INDEX($G$5:$G$42,L523),2)</f>
        <v>85.66</v>
      </c>
      <c r="AA523" s="31" t="s">
        <v>191</v>
      </c>
      <c r="AB523" s="16">
        <f>ROUND(IF(O523=1,INDEX(新属性投放!$F$14:$F$33,卡牌属性!P523),INDEX(新属性投放!$F$41:$F$60,卡牌属性!P523))*INDEX($G$5:$G$42,L523)*SQRT(INDEX($I$5:$I$42,L523)),2)</f>
        <v>769.5</v>
      </c>
      <c r="AD523" s="16">
        <f t="shared" si="160"/>
        <v>1713</v>
      </c>
      <c r="AE523" s="16">
        <f t="shared" si="161"/>
        <v>856</v>
      </c>
      <c r="AF523" s="16">
        <f t="shared" si="162"/>
        <v>7695</v>
      </c>
      <c r="AH523" s="16">
        <f t="shared" si="153"/>
        <v>114208</v>
      </c>
      <c r="AI523" s="16">
        <f t="shared" si="154"/>
        <v>57054</v>
      </c>
      <c r="AJ523" s="16">
        <f t="shared" si="155"/>
        <v>491415</v>
      </c>
    </row>
    <row r="524" spans="11:36" ht="16.5" x14ac:dyDescent="0.2">
      <c r="K524" s="15">
        <v>521</v>
      </c>
      <c r="L524" s="15">
        <f t="shared" si="156"/>
        <v>27</v>
      </c>
      <c r="M524" s="16">
        <f t="shared" si="157"/>
        <v>1102011</v>
      </c>
      <c r="N524" s="31" t="s">
        <v>686</v>
      </c>
      <c r="O524" s="16">
        <f t="shared" si="158"/>
        <v>2</v>
      </c>
      <c r="P524" s="16">
        <f t="shared" si="159"/>
        <v>1</v>
      </c>
      <c r="Q524" s="16" t="s">
        <v>51</v>
      </c>
      <c r="R524" s="16">
        <f>ROUND(IF(O524=1,INDEX(新属性投放!$J$14:$J$33,卡牌属性!P524),INDEX(新属性投放!$J$41:$J$60,卡牌属性!P524))*INDEX($G$5:$G$42,L524)/SQRT(INDEX($I$5:$I$42,L524)),2)</f>
        <v>105</v>
      </c>
      <c r="S524" s="31" t="s">
        <v>190</v>
      </c>
      <c r="T524" s="16">
        <f>ROUND(IF(O524=1,INDEX(新属性投放!$K$14:$K$33,卡牌属性!P524),INDEX(新属性投放!$K$41:$K$60,卡牌属性!P524))*INDEX($G$5:$G$42,L524),2)</f>
        <v>30</v>
      </c>
      <c r="U524" s="31" t="s">
        <v>191</v>
      </c>
      <c r="V524" s="16">
        <f>ROUND(IF(O524=1,INDEX(新属性投放!$L$14:$L$33,卡牌属性!P524),INDEX(新属性投放!$L$41:$L$60,卡牌属性!P524))*INDEX($G$5:$G$42,L524)*SQRT(INDEX($I$5:$I$42,L524)),2)</f>
        <v>225</v>
      </c>
      <c r="W524" s="31" t="s">
        <v>189</v>
      </c>
      <c r="X524" s="16">
        <f>ROUND(IF(O524=1,INDEX(新属性投放!$D$14:$D$33,卡牌属性!P524),INDEX(新属性投放!$D$41:$D$60,卡牌属性!P524))*INDEX($G$5:$G$42,L524)/SQRT(INDEX($I$5:$I$42,L524)),2)</f>
        <v>3.75</v>
      </c>
      <c r="Y524" s="31" t="s">
        <v>190</v>
      </c>
      <c r="Z524" s="16">
        <f>ROUND(IF(O524=1,INDEX(新属性投放!$E$14:$E$33,卡牌属性!P524),INDEX(新属性投放!$E$41:$E$60,卡牌属性!P524))*INDEX($G$5:$G$42,L524),2)</f>
        <v>1.88</v>
      </c>
      <c r="AA524" s="31" t="s">
        <v>191</v>
      </c>
      <c r="AB524" s="16">
        <f>ROUND(IF(O524=1,INDEX(新属性投放!$F$14:$F$33,卡牌属性!P524),INDEX(新属性投放!$F$41:$F$60,卡牌属性!P524))*INDEX($G$5:$G$42,L524)*SQRT(INDEX($I$5:$I$42,L524)),2)</f>
        <v>16.5</v>
      </c>
      <c r="AD524" s="16">
        <f t="shared" si="160"/>
        <v>37</v>
      </c>
      <c r="AE524" s="16">
        <f t="shared" si="161"/>
        <v>18</v>
      </c>
      <c r="AF524" s="16">
        <f t="shared" si="162"/>
        <v>165</v>
      </c>
      <c r="AH524" s="16">
        <f t="shared" si="153"/>
        <v>114245</v>
      </c>
      <c r="AI524" s="16">
        <f t="shared" si="154"/>
        <v>57072</v>
      </c>
      <c r="AJ524" s="16">
        <f t="shared" si="155"/>
        <v>491580</v>
      </c>
    </row>
    <row r="525" spans="11:36" ht="16.5" x14ac:dyDescent="0.2">
      <c r="K525" s="15">
        <v>522</v>
      </c>
      <c r="L525" s="15">
        <f t="shared" si="156"/>
        <v>27</v>
      </c>
      <c r="M525" s="16">
        <f t="shared" si="157"/>
        <v>1102011</v>
      </c>
      <c r="N525" s="31" t="s">
        <v>686</v>
      </c>
      <c r="O525" s="16">
        <f t="shared" si="158"/>
        <v>2</v>
      </c>
      <c r="P525" s="16">
        <f t="shared" si="159"/>
        <v>2</v>
      </c>
      <c r="Q525" s="16" t="s">
        <v>51</v>
      </c>
      <c r="R525" s="16">
        <f>ROUND(IF(O525=1,INDEX(新属性投放!$J$14:$J$33,卡牌属性!P525),INDEX(新属性投放!$J$41:$J$60,卡牌属性!P525))*INDEX($G$5:$G$42,L525)/SQRT(INDEX($I$5:$I$42,L525)),2)</f>
        <v>171</v>
      </c>
      <c r="S525" s="31" t="s">
        <v>190</v>
      </c>
      <c r="T525" s="16">
        <f>ROUND(IF(O525=1,INDEX(新属性投放!$K$14:$K$33,卡牌属性!P525),INDEX(新属性投放!$K$41:$K$60,卡牌属性!P525))*INDEX($G$5:$G$42,L525),2)</f>
        <v>56.25</v>
      </c>
      <c r="U525" s="31" t="s">
        <v>191</v>
      </c>
      <c r="V525" s="16">
        <f>ROUND(IF(O525=1,INDEX(新属性投放!$L$14:$L$33,卡牌属性!P525),INDEX(新属性投放!$L$41:$L$60,卡牌属性!P525))*INDEX($G$5:$G$42,L525)*SQRT(INDEX($I$5:$I$42,L525)),2)</f>
        <v>577.5</v>
      </c>
      <c r="W525" s="31" t="s">
        <v>189</v>
      </c>
      <c r="X525" s="16">
        <f>ROUND(IF(O525=1,INDEX(新属性投放!$D$14:$D$33,卡牌属性!P525),INDEX(新属性投放!$D$41:$D$60,卡牌属性!P525))*INDEX($G$5:$G$42,L525)/SQRT(INDEX($I$5:$I$42,L525)),2)</f>
        <v>6</v>
      </c>
      <c r="Y525" s="31" t="s">
        <v>190</v>
      </c>
      <c r="Z525" s="16">
        <f>ROUND(IF(O525=1,INDEX(新属性投放!$E$14:$E$33,卡牌属性!P525),INDEX(新属性投放!$E$41:$E$60,卡牌属性!P525))*INDEX($G$5:$G$42,L525),2)</f>
        <v>3</v>
      </c>
      <c r="AA525" s="31" t="s">
        <v>191</v>
      </c>
      <c r="AB525" s="16">
        <f>ROUND(IF(O525=1,INDEX(新属性投放!$F$14:$F$33,卡牌属性!P525),INDEX(新属性投放!$F$41:$F$60,卡牌属性!P525))*INDEX($G$5:$G$42,L525)*SQRT(INDEX($I$5:$I$42,L525)),2)</f>
        <v>27</v>
      </c>
      <c r="AD525" s="16">
        <f t="shared" si="160"/>
        <v>60</v>
      </c>
      <c r="AE525" s="16">
        <f t="shared" si="161"/>
        <v>30</v>
      </c>
      <c r="AF525" s="16">
        <f t="shared" si="162"/>
        <v>270</v>
      </c>
      <c r="AH525" s="16">
        <f t="shared" si="153"/>
        <v>114305</v>
      </c>
      <c r="AI525" s="16">
        <f t="shared" si="154"/>
        <v>57102</v>
      </c>
      <c r="AJ525" s="16">
        <f t="shared" si="155"/>
        <v>491850</v>
      </c>
    </row>
    <row r="526" spans="11:36" ht="16.5" x14ac:dyDescent="0.2">
      <c r="K526" s="15">
        <v>523</v>
      </c>
      <c r="L526" s="15">
        <f t="shared" si="156"/>
        <v>27</v>
      </c>
      <c r="M526" s="16">
        <f t="shared" si="157"/>
        <v>1102011</v>
      </c>
      <c r="N526" s="31" t="s">
        <v>686</v>
      </c>
      <c r="O526" s="16">
        <f t="shared" si="158"/>
        <v>2</v>
      </c>
      <c r="P526" s="16">
        <f t="shared" si="159"/>
        <v>3</v>
      </c>
      <c r="Q526" s="16" t="s">
        <v>51</v>
      </c>
      <c r="R526" s="16">
        <f>ROUND(IF(O526=1,INDEX(新属性投放!$J$14:$J$33,卡牌属性!P526),INDEX(新属性投放!$J$41:$J$60,卡牌属性!P526))*INDEX($G$5:$G$42,L526)/SQRT(INDEX($I$5:$I$42,L526)),2)</f>
        <v>295.5</v>
      </c>
      <c r="S526" s="31" t="s">
        <v>190</v>
      </c>
      <c r="T526" s="16">
        <f>ROUND(IF(O526=1,INDEX(新属性投放!$K$14:$K$33,卡牌属性!P526),INDEX(新属性投放!$K$41:$K$60,卡牌属性!P526))*INDEX($G$5:$G$42,L526),2)</f>
        <v>117.75</v>
      </c>
      <c r="U526" s="31" t="s">
        <v>191</v>
      </c>
      <c r="V526" s="16">
        <f>ROUND(IF(O526=1,INDEX(新属性投放!$L$14:$L$33,卡牌属性!P526),INDEX(新属性投放!$L$41:$L$60,卡牌属性!P526))*INDEX($G$5:$G$42,L526)*SQRT(INDEX($I$5:$I$42,L526)),2)</f>
        <v>1293</v>
      </c>
      <c r="W526" s="31" t="s">
        <v>189</v>
      </c>
      <c r="X526" s="16">
        <f>ROUND(IF(O526=1,INDEX(新属性投放!$D$14:$D$33,卡牌属性!P526),INDEX(新属性投放!$D$41:$D$60,卡牌属性!P526))*INDEX($G$5:$G$42,L526)/SQRT(INDEX($I$5:$I$42,L526)),2)</f>
        <v>9.0500000000000007</v>
      </c>
      <c r="Y526" s="31" t="s">
        <v>190</v>
      </c>
      <c r="Z526" s="16">
        <f>ROUND(IF(O526=1,INDEX(新属性投放!$E$14:$E$33,卡牌属性!P526),INDEX(新属性投放!$E$41:$E$60,卡牌属性!P526))*INDEX($G$5:$G$42,L526),2)</f>
        <v>4.5199999999999996</v>
      </c>
      <c r="AA526" s="31" t="s">
        <v>191</v>
      </c>
      <c r="AB526" s="16">
        <f>ROUND(IF(O526=1,INDEX(新属性投放!$F$14:$F$33,卡牌属性!P526),INDEX(新属性投放!$F$41:$F$60,卡牌属性!P526))*INDEX($G$5:$G$42,L526)*SQRT(INDEX($I$5:$I$42,L526)),2)</f>
        <v>40.5</v>
      </c>
      <c r="AD526" s="16">
        <f t="shared" si="160"/>
        <v>90</v>
      </c>
      <c r="AE526" s="16">
        <f t="shared" si="161"/>
        <v>45</v>
      </c>
      <c r="AF526" s="16">
        <f t="shared" si="162"/>
        <v>405</v>
      </c>
      <c r="AH526" s="16">
        <f t="shared" si="153"/>
        <v>114395</v>
      </c>
      <c r="AI526" s="16">
        <f t="shared" si="154"/>
        <v>57147</v>
      </c>
      <c r="AJ526" s="16">
        <f t="shared" si="155"/>
        <v>492255</v>
      </c>
    </row>
    <row r="527" spans="11:36" ht="16.5" x14ac:dyDescent="0.2">
      <c r="K527" s="15">
        <v>524</v>
      </c>
      <c r="L527" s="15">
        <f t="shared" si="156"/>
        <v>27</v>
      </c>
      <c r="M527" s="16">
        <f t="shared" si="157"/>
        <v>1102011</v>
      </c>
      <c r="N527" s="31" t="s">
        <v>686</v>
      </c>
      <c r="O527" s="16">
        <f t="shared" si="158"/>
        <v>2</v>
      </c>
      <c r="P527" s="16">
        <f t="shared" si="159"/>
        <v>4</v>
      </c>
      <c r="Q527" s="16" t="s">
        <v>51</v>
      </c>
      <c r="R527" s="16">
        <f>ROUND(IF(O527=1,INDEX(新属性投放!$J$14:$J$33,卡牌属性!P527),INDEX(新属性投放!$J$41:$J$60,卡牌属性!P527))*INDEX($G$5:$G$42,L527)/SQRT(INDEX($I$5:$I$42,L527)),2)</f>
        <v>415.95</v>
      </c>
      <c r="S527" s="31" t="s">
        <v>190</v>
      </c>
      <c r="T527" s="16">
        <f>ROUND(IF(O527=1,INDEX(新属性投放!$K$14:$K$33,卡牌属性!P527),INDEX(新属性投放!$K$41:$K$60,卡牌属性!P527))*INDEX($G$5:$G$42,L527),2)</f>
        <v>177.98</v>
      </c>
      <c r="U527" s="31" t="s">
        <v>191</v>
      </c>
      <c r="V527" s="16">
        <f>ROUND(IF(O527=1,INDEX(新属性投放!$L$14:$L$33,卡牌属性!P527),INDEX(新属性投放!$L$41:$L$60,卡牌属性!P527))*INDEX($G$5:$G$42,L527)*SQRT(INDEX($I$5:$I$42,L527)),2)</f>
        <v>1968</v>
      </c>
      <c r="W527" s="31" t="s">
        <v>189</v>
      </c>
      <c r="X527" s="16">
        <f>ROUND(IF(O527=1,INDEX(新属性投放!$D$14:$D$33,卡牌属性!P527),INDEX(新属性投放!$D$41:$D$60,卡牌属性!P527))*INDEX($G$5:$G$42,L527)/SQRT(INDEX($I$5:$I$42,L527)),2)</f>
        <v>12</v>
      </c>
      <c r="Y527" s="31" t="s">
        <v>190</v>
      </c>
      <c r="Z527" s="16">
        <f>ROUND(IF(O527=1,INDEX(新属性投放!$E$14:$E$33,卡牌属性!P527),INDEX(新属性投放!$E$41:$E$60,卡牌属性!P527))*INDEX($G$5:$G$42,L527),2)</f>
        <v>6</v>
      </c>
      <c r="AA527" s="31" t="s">
        <v>191</v>
      </c>
      <c r="AB527" s="16">
        <f>ROUND(IF(O527=1,INDEX(新属性投放!$F$14:$F$33,卡牌属性!P527),INDEX(新属性投放!$F$41:$F$60,卡牌属性!P527))*INDEX($G$5:$G$42,L527)*SQRT(INDEX($I$5:$I$42,L527)),2)</f>
        <v>54</v>
      </c>
      <c r="AD527" s="16">
        <f t="shared" si="160"/>
        <v>120</v>
      </c>
      <c r="AE527" s="16">
        <f t="shared" si="161"/>
        <v>60</v>
      </c>
      <c r="AF527" s="16">
        <f t="shared" si="162"/>
        <v>540</v>
      </c>
      <c r="AH527" s="16">
        <f t="shared" si="153"/>
        <v>114515</v>
      </c>
      <c r="AI527" s="16">
        <f t="shared" si="154"/>
        <v>57207</v>
      </c>
      <c r="AJ527" s="16">
        <f t="shared" si="155"/>
        <v>492795</v>
      </c>
    </row>
    <row r="528" spans="11:36" ht="16.5" x14ac:dyDescent="0.2">
      <c r="K528" s="15">
        <v>525</v>
      </c>
      <c r="L528" s="15">
        <f t="shared" si="156"/>
        <v>27</v>
      </c>
      <c r="M528" s="16">
        <f t="shared" si="157"/>
        <v>1102011</v>
      </c>
      <c r="N528" s="31" t="s">
        <v>686</v>
      </c>
      <c r="O528" s="16">
        <f t="shared" si="158"/>
        <v>2</v>
      </c>
      <c r="P528" s="16">
        <f t="shared" si="159"/>
        <v>5</v>
      </c>
      <c r="Q528" s="16" t="s">
        <v>51</v>
      </c>
      <c r="R528" s="16">
        <f>ROUND(IF(O528=1,INDEX(新属性投放!$J$14:$J$33,卡牌属性!P528),INDEX(新属性投放!$J$41:$J$60,卡牌属性!P528))*INDEX($G$5:$G$42,L528)/SQRT(INDEX($I$5:$I$42,L528)),2)</f>
        <v>573.45000000000005</v>
      </c>
      <c r="S528" s="31" t="s">
        <v>190</v>
      </c>
      <c r="T528" s="16">
        <f>ROUND(IF(O528=1,INDEX(新属性投放!$K$14:$K$33,卡牌属性!P528),INDEX(新属性投放!$K$41:$K$60,卡牌属性!P528))*INDEX($G$5:$G$42,L528),2)</f>
        <v>257.48</v>
      </c>
      <c r="U528" s="31" t="s">
        <v>191</v>
      </c>
      <c r="V528" s="16">
        <f>ROUND(IF(O528=1,INDEX(新属性投放!$L$14:$L$33,卡牌属性!P528),INDEX(新属性投放!$L$41:$L$60,卡牌属性!P528))*INDEX($G$5:$G$42,L528)*SQRT(INDEX($I$5:$I$42,L528)),2)</f>
        <v>2845.5</v>
      </c>
      <c r="W528" s="31" t="s">
        <v>189</v>
      </c>
      <c r="X528" s="16">
        <f>ROUND(IF(O528=1,INDEX(新属性投放!$D$14:$D$33,卡牌属性!P528),INDEX(新属性投放!$D$41:$D$60,卡牌属性!P528))*INDEX($G$5:$G$42,L528)/SQRT(INDEX($I$5:$I$42,L528)),2)</f>
        <v>15.03</v>
      </c>
      <c r="Y528" s="31" t="s">
        <v>190</v>
      </c>
      <c r="Z528" s="16">
        <f>ROUND(IF(O528=1,INDEX(新属性投放!$E$14:$E$33,卡牌属性!P528),INDEX(新属性投放!$E$41:$E$60,卡牌属性!P528))*INDEX($G$5:$G$42,L528),2)</f>
        <v>7.52</v>
      </c>
      <c r="AA528" s="31" t="s">
        <v>191</v>
      </c>
      <c r="AB528" s="16">
        <f>ROUND(IF(O528=1,INDEX(新属性投放!$F$14:$F$33,卡牌属性!P528),INDEX(新属性投放!$F$41:$F$60,卡牌属性!P528))*INDEX($G$5:$G$42,L528)*SQRT(INDEX($I$5:$I$42,L528)),2)</f>
        <v>67.5</v>
      </c>
      <c r="AD528" s="16">
        <f t="shared" si="160"/>
        <v>150</v>
      </c>
      <c r="AE528" s="16">
        <f t="shared" si="161"/>
        <v>75</v>
      </c>
      <c r="AF528" s="16">
        <f t="shared" si="162"/>
        <v>675</v>
      </c>
      <c r="AH528" s="16">
        <f t="shared" si="153"/>
        <v>114665</v>
      </c>
      <c r="AI528" s="16">
        <f t="shared" si="154"/>
        <v>57282</v>
      </c>
      <c r="AJ528" s="16">
        <f t="shared" si="155"/>
        <v>493470</v>
      </c>
    </row>
    <row r="529" spans="11:36" ht="16.5" x14ac:dyDescent="0.2">
      <c r="K529" s="15">
        <v>526</v>
      </c>
      <c r="L529" s="15">
        <f t="shared" si="156"/>
        <v>27</v>
      </c>
      <c r="M529" s="16">
        <f t="shared" si="157"/>
        <v>1102011</v>
      </c>
      <c r="N529" s="31" t="s">
        <v>686</v>
      </c>
      <c r="O529" s="16">
        <f t="shared" si="158"/>
        <v>2</v>
      </c>
      <c r="P529" s="16">
        <f t="shared" si="159"/>
        <v>6</v>
      </c>
      <c r="Q529" s="16" t="s">
        <v>51</v>
      </c>
      <c r="R529" s="16">
        <f>ROUND(IF(O529=1,INDEX(新属性投放!$J$14:$J$33,卡牌属性!P529),INDEX(新属性投放!$J$41:$J$60,卡牌属性!P529))*INDEX($G$5:$G$42,L529)/SQRT(INDEX($I$5:$I$42,L529)),2)</f>
        <v>770.25</v>
      </c>
      <c r="S529" s="31" t="s">
        <v>190</v>
      </c>
      <c r="T529" s="16">
        <f>ROUND(IF(O529=1,INDEX(新属性投放!$K$14:$K$33,卡牌属性!P529),INDEX(新属性投放!$K$41:$K$60,卡牌属性!P529))*INDEX($G$5:$G$42,L529),2)</f>
        <v>356.63</v>
      </c>
      <c r="U529" s="31" t="s">
        <v>191</v>
      </c>
      <c r="V529" s="16">
        <f>ROUND(IF(O529=1,INDEX(新属性投放!$L$14:$L$33,卡牌属性!P529),INDEX(新属性投放!$L$41:$L$60,卡牌属性!P529))*INDEX($G$5:$G$42,L529)*SQRT(INDEX($I$5:$I$42,L529)),2)</f>
        <v>3939</v>
      </c>
      <c r="W529" s="31" t="s">
        <v>189</v>
      </c>
      <c r="X529" s="16">
        <f>ROUND(IF(O529=1,INDEX(新属性投放!$D$14:$D$33,卡牌属性!P529),INDEX(新属性投放!$D$41:$D$60,卡牌属性!P529))*INDEX($G$5:$G$42,L529)/SQRT(INDEX($I$5:$I$42,L529)),2)</f>
        <v>18.8</v>
      </c>
      <c r="Y529" s="31" t="s">
        <v>190</v>
      </c>
      <c r="Z529" s="16">
        <f>ROUND(IF(O529=1,INDEX(新属性投放!$E$14:$E$33,卡牌属性!P529),INDEX(新属性投放!$E$41:$E$60,卡牌属性!P529))*INDEX($G$5:$G$42,L529),2)</f>
        <v>9.4</v>
      </c>
      <c r="AA529" s="31" t="s">
        <v>191</v>
      </c>
      <c r="AB529" s="16">
        <f>ROUND(IF(O529=1,INDEX(新属性投放!$F$14:$F$33,卡牌属性!P529),INDEX(新属性投放!$F$41:$F$60,卡牌属性!P529))*INDEX($G$5:$G$42,L529)*SQRT(INDEX($I$5:$I$42,L529)),2)</f>
        <v>84</v>
      </c>
      <c r="AD529" s="16">
        <f t="shared" si="160"/>
        <v>188</v>
      </c>
      <c r="AE529" s="16">
        <f t="shared" si="161"/>
        <v>94</v>
      </c>
      <c r="AF529" s="16">
        <f t="shared" si="162"/>
        <v>840</v>
      </c>
      <c r="AH529" s="16">
        <f t="shared" si="153"/>
        <v>114853</v>
      </c>
      <c r="AI529" s="16">
        <f t="shared" si="154"/>
        <v>57376</v>
      </c>
      <c r="AJ529" s="16">
        <f t="shared" si="155"/>
        <v>494310</v>
      </c>
    </row>
    <row r="530" spans="11:36" ht="16.5" x14ac:dyDescent="0.2">
      <c r="K530" s="15">
        <v>527</v>
      </c>
      <c r="L530" s="15">
        <f t="shared" si="156"/>
        <v>27</v>
      </c>
      <c r="M530" s="16">
        <f t="shared" si="157"/>
        <v>1102011</v>
      </c>
      <c r="N530" s="31" t="s">
        <v>686</v>
      </c>
      <c r="O530" s="16">
        <f t="shared" si="158"/>
        <v>2</v>
      </c>
      <c r="P530" s="16">
        <f t="shared" si="159"/>
        <v>7</v>
      </c>
      <c r="Q530" s="16" t="s">
        <v>51</v>
      </c>
      <c r="R530" s="16">
        <f>ROUND(IF(O530=1,INDEX(新属性投放!$J$14:$J$33,卡牌属性!P530),INDEX(新属性投放!$J$41:$J$60,卡牌属性!P530))*INDEX($G$5:$G$42,L530)/SQRT(INDEX($I$5:$I$42,L530)),2)</f>
        <v>1016.7</v>
      </c>
      <c r="S530" s="31" t="s">
        <v>190</v>
      </c>
      <c r="T530" s="16">
        <f>ROUND(IF(O530=1,INDEX(新属性投放!$K$14:$K$33,卡牌属性!P530),INDEX(新属性投放!$K$41:$K$60,卡牌属性!P530))*INDEX($G$5:$G$42,L530),2)</f>
        <v>480.6</v>
      </c>
      <c r="U530" s="31" t="s">
        <v>191</v>
      </c>
      <c r="V530" s="16">
        <f>ROUND(IF(O530=1,INDEX(新属性投放!$L$14:$L$33,卡牌属性!P530),INDEX(新属性投放!$L$41:$L$60,卡牌属性!P530))*INDEX($G$5:$G$42,L530)*SQRT(INDEX($I$5:$I$42,L530)),2)</f>
        <v>5305.5</v>
      </c>
      <c r="W530" s="31" t="s">
        <v>189</v>
      </c>
      <c r="X530" s="16">
        <f>ROUND(IF(O530=1,INDEX(新属性投放!$D$14:$D$33,卡牌属性!P530),INDEX(新属性投放!$D$41:$D$60,卡牌属性!P530))*INDEX($G$5:$G$42,L530)/SQRT(INDEX($I$5:$I$42,L530)),2)</f>
        <v>23.55</v>
      </c>
      <c r="Y530" s="31" t="s">
        <v>190</v>
      </c>
      <c r="Z530" s="16">
        <f>ROUND(IF(O530=1,INDEX(新属性投放!$E$14:$E$33,卡牌属性!P530),INDEX(新属性投放!$E$41:$E$60,卡牌属性!P530))*INDEX($G$5:$G$42,L530),2)</f>
        <v>11.78</v>
      </c>
      <c r="AA530" s="31" t="s">
        <v>191</v>
      </c>
      <c r="AB530" s="16">
        <f>ROUND(IF(O530=1,INDEX(新属性投放!$F$14:$F$33,卡牌属性!P530),INDEX(新属性投放!$F$41:$F$60,卡牌属性!P530))*INDEX($G$5:$G$42,L530)*SQRT(INDEX($I$5:$I$42,L530)),2)</f>
        <v>105</v>
      </c>
      <c r="AD530" s="16">
        <f t="shared" si="160"/>
        <v>235</v>
      </c>
      <c r="AE530" s="16">
        <f t="shared" si="161"/>
        <v>117</v>
      </c>
      <c r="AF530" s="16">
        <f t="shared" si="162"/>
        <v>1050</v>
      </c>
      <c r="AH530" s="16">
        <f t="shared" si="153"/>
        <v>115088</v>
      </c>
      <c r="AI530" s="16">
        <f t="shared" si="154"/>
        <v>57493</v>
      </c>
      <c r="AJ530" s="16">
        <f t="shared" si="155"/>
        <v>495360</v>
      </c>
    </row>
    <row r="531" spans="11:36" ht="16.5" x14ac:dyDescent="0.2">
      <c r="K531" s="15">
        <v>528</v>
      </c>
      <c r="L531" s="15">
        <f t="shared" si="156"/>
        <v>27</v>
      </c>
      <c r="M531" s="16">
        <f t="shared" si="157"/>
        <v>1102011</v>
      </c>
      <c r="N531" s="31" t="s">
        <v>686</v>
      </c>
      <c r="O531" s="16">
        <f t="shared" si="158"/>
        <v>2</v>
      </c>
      <c r="P531" s="16">
        <f t="shared" si="159"/>
        <v>8</v>
      </c>
      <c r="Q531" s="16" t="s">
        <v>51</v>
      </c>
      <c r="R531" s="16">
        <f>ROUND(IF(O531=1,INDEX(新属性投放!$J$14:$J$33,卡牌属性!P531),INDEX(新属性投放!$J$41:$J$60,卡牌属性!P531))*INDEX($G$5:$G$42,L531)/SQRT(INDEX($I$5:$I$42,L531)),2)</f>
        <v>1327.2</v>
      </c>
      <c r="S531" s="31" t="s">
        <v>190</v>
      </c>
      <c r="T531" s="16">
        <f>ROUND(IF(O531=1,INDEX(新属性投放!$K$14:$K$33,卡牌属性!P531),INDEX(新属性投放!$K$41:$K$60,卡牌属性!P531))*INDEX($G$5:$G$42,L531),2)</f>
        <v>635.85</v>
      </c>
      <c r="U531" s="31" t="s">
        <v>191</v>
      </c>
      <c r="V531" s="16">
        <f>ROUND(IF(O531=1,INDEX(新属性投放!$L$14:$L$33,卡牌属性!P531),INDEX(新属性投放!$L$41:$L$60,卡牌属性!P531))*INDEX($G$5:$G$42,L531)*SQRT(INDEX($I$5:$I$42,L531)),2)</f>
        <v>7030.5</v>
      </c>
      <c r="W531" s="31" t="s">
        <v>189</v>
      </c>
      <c r="X531" s="16">
        <f>ROUND(IF(O531=1,INDEX(新属性投放!$D$14:$D$33,卡牌属性!P531),INDEX(新属性投放!$D$41:$D$60,卡牌属性!P531))*INDEX($G$5:$G$42,L531)/SQRT(INDEX($I$5:$I$42,L531)),2)</f>
        <v>30</v>
      </c>
      <c r="Y531" s="31" t="s">
        <v>190</v>
      </c>
      <c r="Z531" s="16">
        <f>ROUND(IF(O531=1,INDEX(新属性投放!$E$14:$E$33,卡牌属性!P531),INDEX(新属性投放!$E$41:$E$60,卡牌属性!P531))*INDEX($G$5:$G$42,L531),2)</f>
        <v>15</v>
      </c>
      <c r="AA531" s="31" t="s">
        <v>191</v>
      </c>
      <c r="AB531" s="16">
        <f>ROUND(IF(O531=1,INDEX(新属性投放!$F$14:$F$33,卡牌属性!P531),INDEX(新属性投放!$F$41:$F$60,卡牌属性!P531))*INDEX($G$5:$G$42,L531)*SQRT(INDEX($I$5:$I$42,L531)),2)</f>
        <v>135</v>
      </c>
      <c r="AD531" s="16">
        <f t="shared" si="160"/>
        <v>300</v>
      </c>
      <c r="AE531" s="16">
        <f t="shared" si="161"/>
        <v>150</v>
      </c>
      <c r="AF531" s="16">
        <f t="shared" si="162"/>
        <v>1350</v>
      </c>
      <c r="AH531" s="16">
        <f t="shared" si="153"/>
        <v>115388</v>
      </c>
      <c r="AI531" s="16">
        <f t="shared" si="154"/>
        <v>57643</v>
      </c>
      <c r="AJ531" s="16">
        <f t="shared" si="155"/>
        <v>496710</v>
      </c>
    </row>
    <row r="532" spans="11:36" ht="16.5" x14ac:dyDescent="0.2">
      <c r="K532" s="15">
        <v>529</v>
      </c>
      <c r="L532" s="15">
        <f t="shared" si="156"/>
        <v>27</v>
      </c>
      <c r="M532" s="16">
        <f t="shared" si="157"/>
        <v>1102011</v>
      </c>
      <c r="N532" s="31" t="s">
        <v>686</v>
      </c>
      <c r="O532" s="16">
        <f t="shared" si="158"/>
        <v>2</v>
      </c>
      <c r="P532" s="16">
        <f t="shared" si="159"/>
        <v>9</v>
      </c>
      <c r="Q532" s="16" t="s">
        <v>51</v>
      </c>
      <c r="R532" s="16">
        <f>ROUND(IF(O532=1,INDEX(新属性投放!$J$14:$J$33,卡牌属性!P532),INDEX(新属性投放!$J$41:$J$60,卡牌属性!P532))*INDEX($G$5:$G$42,L532)/SQRT(INDEX($I$5:$I$42,L532)),2)</f>
        <v>1520.7</v>
      </c>
      <c r="S532" s="31" t="s">
        <v>190</v>
      </c>
      <c r="T532" s="16">
        <f>ROUND(IF(O532=1,INDEX(新属性投放!$K$14:$K$33,卡牌属性!P532),INDEX(新属性投放!$K$41:$K$60,卡牌属性!P532))*INDEX($G$5:$G$42,L532),2)</f>
        <v>731.85</v>
      </c>
      <c r="U532" s="31" t="s">
        <v>191</v>
      </c>
      <c r="V532" s="16">
        <f>ROUND(IF(O532=1,INDEX(新属性投放!$L$14:$L$33,卡牌属性!P532),INDEX(新属性投放!$L$41:$L$60,卡牌属性!P532))*INDEX($G$5:$G$42,L532)*SQRT(INDEX($I$5:$I$42,L532)),2)</f>
        <v>8097</v>
      </c>
      <c r="W532" s="31" t="s">
        <v>189</v>
      </c>
      <c r="X532" s="16">
        <f>ROUND(IF(O532=1,INDEX(新属性投放!$D$14:$D$33,卡牌属性!P532),INDEX(新属性投放!$D$41:$D$60,卡牌属性!P532))*INDEX($G$5:$G$42,L532)/SQRT(INDEX($I$5:$I$42,L532)),2)</f>
        <v>34.68</v>
      </c>
      <c r="Y532" s="31" t="s">
        <v>190</v>
      </c>
      <c r="Z532" s="16">
        <f>ROUND(IF(O532=1,INDEX(新属性投放!$E$14:$E$33,卡牌属性!P532),INDEX(新属性投放!$E$41:$E$60,卡牌属性!P532))*INDEX($G$5:$G$42,L532),2)</f>
        <v>17.34</v>
      </c>
      <c r="AA532" s="31" t="s">
        <v>191</v>
      </c>
      <c r="AB532" s="16">
        <f>ROUND(IF(O532=1,INDEX(新属性投放!$F$14:$F$33,卡牌属性!P532),INDEX(新属性投放!$F$41:$F$60,卡牌属性!P532))*INDEX($G$5:$G$42,L532)*SQRT(INDEX($I$5:$I$42,L532)),2)</f>
        <v>156</v>
      </c>
      <c r="AD532" s="16">
        <f t="shared" si="160"/>
        <v>346</v>
      </c>
      <c r="AE532" s="16">
        <f t="shared" si="161"/>
        <v>173</v>
      </c>
      <c r="AF532" s="16">
        <f t="shared" si="162"/>
        <v>1560</v>
      </c>
      <c r="AH532" s="16">
        <f t="shared" si="153"/>
        <v>115734</v>
      </c>
      <c r="AI532" s="16">
        <f t="shared" si="154"/>
        <v>57816</v>
      </c>
      <c r="AJ532" s="16">
        <f t="shared" si="155"/>
        <v>498270</v>
      </c>
    </row>
    <row r="533" spans="11:36" ht="16.5" x14ac:dyDescent="0.2">
      <c r="K533" s="15">
        <v>530</v>
      </c>
      <c r="L533" s="15">
        <f t="shared" si="156"/>
        <v>27</v>
      </c>
      <c r="M533" s="16">
        <f t="shared" si="157"/>
        <v>1102011</v>
      </c>
      <c r="N533" s="31" t="s">
        <v>686</v>
      </c>
      <c r="O533" s="16">
        <f t="shared" si="158"/>
        <v>2</v>
      </c>
      <c r="P533" s="16">
        <f t="shared" si="159"/>
        <v>10</v>
      </c>
      <c r="Q533" s="16" t="s">
        <v>51</v>
      </c>
      <c r="R533" s="16">
        <f>ROUND(IF(O533=1,INDEX(新属性投放!$J$14:$J$33,卡牌属性!P533),INDEX(新属性投放!$J$41:$J$60,卡牌属性!P533))*INDEX($G$5:$G$42,L533)/SQRT(INDEX($I$5:$I$42,L533)),2)</f>
        <v>1743.6</v>
      </c>
      <c r="S533" s="31" t="s">
        <v>190</v>
      </c>
      <c r="T533" s="16">
        <f>ROUND(IF(O533=1,INDEX(新属性投放!$K$14:$K$33,卡牌属性!P533),INDEX(新属性投放!$K$41:$K$60,卡牌属性!P533))*INDEX($G$5:$G$42,L533),2)</f>
        <v>844.05</v>
      </c>
      <c r="U533" s="31" t="s">
        <v>191</v>
      </c>
      <c r="V533" s="16">
        <f>ROUND(IF(O533=1,INDEX(新属性投放!$L$14:$L$33,卡牌属性!P533),INDEX(新属性投放!$L$41:$L$60,卡牌属性!P533))*INDEX($G$5:$G$42,L533)*SQRT(INDEX($I$5:$I$42,L533)),2)</f>
        <v>9322.5</v>
      </c>
      <c r="W533" s="31" t="s">
        <v>189</v>
      </c>
      <c r="X533" s="16">
        <f>ROUND(IF(O533=1,INDEX(新属性投放!$D$14:$D$33,卡牌属性!P533),INDEX(新属性投放!$D$41:$D$60,卡牌属性!P533))*INDEX($G$5:$G$42,L533)/SQRT(INDEX($I$5:$I$42,L533)),2)</f>
        <v>40.11</v>
      </c>
      <c r="Y533" s="31" t="s">
        <v>190</v>
      </c>
      <c r="Z533" s="16">
        <f>ROUND(IF(O533=1,INDEX(新属性投放!$E$14:$E$33,卡牌属性!P533),INDEX(新属性投放!$E$41:$E$60,卡牌属性!P533))*INDEX($G$5:$G$42,L533),2)</f>
        <v>20.059999999999999</v>
      </c>
      <c r="AA533" s="31" t="s">
        <v>191</v>
      </c>
      <c r="AB533" s="16">
        <f>ROUND(IF(O533=1,INDEX(新属性投放!$F$14:$F$33,卡牌属性!P533),INDEX(新属性投放!$F$41:$F$60,卡牌属性!P533))*INDEX($G$5:$G$42,L533)*SQRT(INDEX($I$5:$I$42,L533)),2)</f>
        <v>180</v>
      </c>
      <c r="AD533" s="16">
        <f t="shared" si="160"/>
        <v>401</v>
      </c>
      <c r="AE533" s="16">
        <f t="shared" si="161"/>
        <v>200</v>
      </c>
      <c r="AF533" s="16">
        <f t="shared" si="162"/>
        <v>1800</v>
      </c>
      <c r="AH533" s="16">
        <f t="shared" si="153"/>
        <v>116135</v>
      </c>
      <c r="AI533" s="16">
        <f t="shared" si="154"/>
        <v>58016</v>
      </c>
      <c r="AJ533" s="16">
        <f t="shared" si="155"/>
        <v>500070</v>
      </c>
    </row>
    <row r="534" spans="11:36" ht="16.5" x14ac:dyDescent="0.2">
      <c r="K534" s="15">
        <v>531</v>
      </c>
      <c r="L534" s="15">
        <f t="shared" si="156"/>
        <v>27</v>
      </c>
      <c r="M534" s="16">
        <f t="shared" si="157"/>
        <v>1102011</v>
      </c>
      <c r="N534" s="31" t="s">
        <v>686</v>
      </c>
      <c r="O534" s="16">
        <f t="shared" si="158"/>
        <v>2</v>
      </c>
      <c r="P534" s="16">
        <f t="shared" si="159"/>
        <v>11</v>
      </c>
      <c r="Q534" s="16" t="s">
        <v>51</v>
      </c>
      <c r="R534" s="16">
        <f>ROUND(IF(O534=1,INDEX(新属性投放!$J$14:$J$33,卡牌属性!P534),INDEX(新属性投放!$J$41:$J$60,卡牌属性!P534))*INDEX($G$5:$G$42,L534)/SQRT(INDEX($I$5:$I$42,L534)),2)</f>
        <v>2002.65</v>
      </c>
      <c r="S534" s="31" t="s">
        <v>190</v>
      </c>
      <c r="T534" s="16">
        <f>ROUND(IF(O534=1,INDEX(新属性投放!$K$14:$K$33,卡牌属性!P534),INDEX(新属性投放!$K$41:$K$60,卡牌属性!P534))*INDEX($G$5:$G$42,L534),2)</f>
        <v>972.83</v>
      </c>
      <c r="U534" s="31" t="s">
        <v>191</v>
      </c>
      <c r="V534" s="16">
        <f>ROUND(IF(O534=1,INDEX(新属性投放!$L$14:$L$33,卡牌属性!P534),INDEX(新属性投放!$L$41:$L$60,卡牌属性!P534))*INDEX($G$5:$G$42,L534)*SQRT(INDEX($I$5:$I$42,L534)),2)</f>
        <v>10749</v>
      </c>
      <c r="W534" s="31" t="s">
        <v>189</v>
      </c>
      <c r="X534" s="16">
        <f>ROUND(IF(O534=1,INDEX(新属性投放!$D$14:$D$33,卡牌属性!P534),INDEX(新属性投放!$D$41:$D$60,卡牌属性!P534))*INDEX($G$5:$G$42,L534)/SQRT(INDEX($I$5:$I$42,L534)),2)</f>
        <v>46.35</v>
      </c>
      <c r="Y534" s="31" t="s">
        <v>190</v>
      </c>
      <c r="Z534" s="16">
        <f>ROUND(IF(O534=1,INDEX(新属性投放!$E$14:$E$33,卡牌属性!P534),INDEX(新属性投放!$E$41:$E$60,卡牌属性!P534))*INDEX($G$5:$G$42,L534),2)</f>
        <v>23.18</v>
      </c>
      <c r="AA534" s="31" t="s">
        <v>191</v>
      </c>
      <c r="AB534" s="16">
        <f>ROUND(IF(O534=1,INDEX(新属性投放!$F$14:$F$33,卡牌属性!P534),INDEX(新属性投放!$F$41:$F$60,卡牌属性!P534))*INDEX($G$5:$G$42,L534)*SQRT(INDEX($I$5:$I$42,L534)),2)</f>
        <v>208.5</v>
      </c>
      <c r="AD534" s="16">
        <f t="shared" si="160"/>
        <v>463</v>
      </c>
      <c r="AE534" s="16">
        <f t="shared" si="161"/>
        <v>231</v>
      </c>
      <c r="AF534" s="16">
        <f t="shared" si="162"/>
        <v>2085</v>
      </c>
      <c r="AH534" s="16">
        <f t="shared" si="153"/>
        <v>116598</v>
      </c>
      <c r="AI534" s="16">
        <f t="shared" si="154"/>
        <v>58247</v>
      </c>
      <c r="AJ534" s="16">
        <f t="shared" si="155"/>
        <v>502155</v>
      </c>
    </row>
    <row r="535" spans="11:36" ht="16.5" x14ac:dyDescent="0.2">
      <c r="K535" s="15">
        <v>532</v>
      </c>
      <c r="L535" s="15">
        <f t="shared" si="156"/>
        <v>27</v>
      </c>
      <c r="M535" s="16">
        <f t="shared" si="157"/>
        <v>1102011</v>
      </c>
      <c r="N535" s="31" t="s">
        <v>686</v>
      </c>
      <c r="O535" s="16">
        <f t="shared" si="158"/>
        <v>2</v>
      </c>
      <c r="P535" s="16">
        <f t="shared" si="159"/>
        <v>12</v>
      </c>
      <c r="Q535" s="16" t="s">
        <v>51</v>
      </c>
      <c r="R535" s="16">
        <f>ROUND(IF(O535=1,INDEX(新属性投放!$J$14:$J$33,卡牌属性!P535),INDEX(新属性投放!$J$41:$J$60,卡牌属性!P535))*INDEX($G$5:$G$42,L535)/SQRT(INDEX($I$5:$I$42,L535)),2)</f>
        <v>2301.9</v>
      </c>
      <c r="S535" s="31" t="s">
        <v>190</v>
      </c>
      <c r="T535" s="16">
        <f>ROUND(IF(O535=1,INDEX(新属性投放!$K$14:$K$33,卡牌属性!P535),INDEX(新属性投放!$K$41:$K$60,卡牌属性!P535))*INDEX($G$5:$G$42,L535),2)</f>
        <v>1121.7</v>
      </c>
      <c r="U535" s="31" t="s">
        <v>191</v>
      </c>
      <c r="V535" s="16">
        <f>ROUND(IF(O535=1,INDEX(新属性投放!$L$14:$L$33,卡牌属性!P535),INDEX(新属性投放!$L$41:$L$60,卡牌属性!P535))*INDEX($G$5:$G$42,L535)*SQRT(INDEX($I$5:$I$42,L535)),2)</f>
        <v>12399</v>
      </c>
      <c r="W535" s="31" t="s">
        <v>189</v>
      </c>
      <c r="X535" s="16">
        <f>ROUND(IF(O535=1,INDEX(新属性投放!$D$14:$D$33,卡牌属性!P535),INDEX(新属性投放!$D$41:$D$60,卡牌属性!P535))*INDEX($G$5:$G$42,L535)/SQRT(INDEX($I$5:$I$42,L535)),2)</f>
        <v>53.61</v>
      </c>
      <c r="Y535" s="31" t="s">
        <v>190</v>
      </c>
      <c r="Z535" s="16">
        <f>ROUND(IF(O535=1,INDEX(新属性投放!$E$14:$E$33,卡牌属性!P535),INDEX(新属性投放!$E$41:$E$60,卡牌属性!P535))*INDEX($G$5:$G$42,L535),2)</f>
        <v>26.81</v>
      </c>
      <c r="AA535" s="31" t="s">
        <v>191</v>
      </c>
      <c r="AB535" s="16">
        <f>ROUND(IF(O535=1,INDEX(新属性投放!$F$14:$F$33,卡牌属性!P535),INDEX(新属性投放!$F$41:$F$60,卡牌属性!P535))*INDEX($G$5:$G$42,L535)*SQRT(INDEX($I$5:$I$42,L535)),2)</f>
        <v>240</v>
      </c>
      <c r="AD535" s="16">
        <f t="shared" si="160"/>
        <v>536</v>
      </c>
      <c r="AE535" s="16">
        <f t="shared" si="161"/>
        <v>268</v>
      </c>
      <c r="AF535" s="16">
        <f t="shared" si="162"/>
        <v>2400</v>
      </c>
      <c r="AH535" s="16">
        <f t="shared" si="153"/>
        <v>117134</v>
      </c>
      <c r="AI535" s="16">
        <f t="shared" si="154"/>
        <v>58515</v>
      </c>
      <c r="AJ535" s="16">
        <f t="shared" si="155"/>
        <v>504555</v>
      </c>
    </row>
    <row r="536" spans="11:36" ht="16.5" x14ac:dyDescent="0.2">
      <c r="K536" s="15">
        <v>533</v>
      </c>
      <c r="L536" s="15">
        <f t="shared" si="156"/>
        <v>27</v>
      </c>
      <c r="M536" s="16">
        <f t="shared" si="157"/>
        <v>1102011</v>
      </c>
      <c r="N536" s="31" t="s">
        <v>686</v>
      </c>
      <c r="O536" s="16">
        <f t="shared" si="158"/>
        <v>2</v>
      </c>
      <c r="P536" s="16">
        <f t="shared" si="159"/>
        <v>13</v>
      </c>
      <c r="Q536" s="16" t="s">
        <v>51</v>
      </c>
      <c r="R536" s="16">
        <f>ROUND(IF(O536=1,INDEX(新属性投放!$J$14:$J$33,卡牌属性!P536),INDEX(新属性投放!$J$41:$J$60,卡牌属性!P536))*INDEX($G$5:$G$42,L536)/SQRT(INDEX($I$5:$I$42,L536)),2)</f>
        <v>2647.95</v>
      </c>
      <c r="S536" s="31" t="s">
        <v>190</v>
      </c>
      <c r="T536" s="16">
        <f>ROUND(IF(O536=1,INDEX(新属性投放!$K$14:$K$33,卡牌属性!P536),INDEX(新属性投放!$K$41:$K$60,卡牌属性!P536))*INDEX($G$5:$G$42,L536),2)</f>
        <v>1294.73</v>
      </c>
      <c r="U536" s="31" t="s">
        <v>191</v>
      </c>
      <c r="V536" s="16">
        <f>ROUND(IF(O536=1,INDEX(新属性投放!$L$14:$L$33,卡牌属性!P536),INDEX(新属性投放!$L$41:$L$60,卡牌属性!P536))*INDEX($G$5:$G$42,L536)*SQRT(INDEX($I$5:$I$42,L536)),2)</f>
        <v>14301</v>
      </c>
      <c r="W536" s="31" t="s">
        <v>189</v>
      </c>
      <c r="X536" s="16">
        <f>ROUND(IF(O536=1,INDEX(新属性投放!$D$14:$D$33,卡牌属性!P536),INDEX(新属性投放!$D$41:$D$60,卡牌属性!P536))*INDEX($G$5:$G$42,L536)/SQRT(INDEX($I$5:$I$42,L536)),2)</f>
        <v>62</v>
      </c>
      <c r="Y536" s="31" t="s">
        <v>190</v>
      </c>
      <c r="Z536" s="16">
        <f>ROUND(IF(O536=1,INDEX(新属性投放!$E$14:$E$33,卡牌属性!P536),INDEX(新属性投放!$E$41:$E$60,卡牌属性!P536))*INDEX($G$5:$G$42,L536),2)</f>
        <v>31</v>
      </c>
      <c r="AA536" s="31" t="s">
        <v>191</v>
      </c>
      <c r="AB536" s="16">
        <f>ROUND(IF(O536=1,INDEX(新属性投放!$F$14:$F$33,卡牌属性!P536),INDEX(新属性投放!$F$41:$F$60,卡牌属性!P536))*INDEX($G$5:$G$42,L536)*SQRT(INDEX($I$5:$I$42,L536)),2)</f>
        <v>277.5</v>
      </c>
      <c r="AD536" s="16">
        <f t="shared" si="160"/>
        <v>620</v>
      </c>
      <c r="AE536" s="16">
        <f t="shared" si="161"/>
        <v>310</v>
      </c>
      <c r="AF536" s="16">
        <f t="shared" si="162"/>
        <v>2775</v>
      </c>
      <c r="AH536" s="16">
        <f t="shared" si="153"/>
        <v>117754</v>
      </c>
      <c r="AI536" s="16">
        <f t="shared" si="154"/>
        <v>58825</v>
      </c>
      <c r="AJ536" s="16">
        <f t="shared" si="155"/>
        <v>507330</v>
      </c>
    </row>
    <row r="537" spans="11:36" ht="16.5" x14ac:dyDescent="0.2">
      <c r="K537" s="15">
        <v>534</v>
      </c>
      <c r="L537" s="15">
        <f t="shared" si="156"/>
        <v>27</v>
      </c>
      <c r="M537" s="16">
        <f t="shared" si="157"/>
        <v>1102011</v>
      </c>
      <c r="N537" s="31" t="s">
        <v>686</v>
      </c>
      <c r="O537" s="16">
        <f t="shared" si="158"/>
        <v>2</v>
      </c>
      <c r="P537" s="16">
        <f t="shared" si="159"/>
        <v>14</v>
      </c>
      <c r="Q537" s="16" t="s">
        <v>51</v>
      </c>
      <c r="R537" s="16">
        <f>ROUND(IF(O537=1,INDEX(新属性投放!$J$14:$J$33,卡牌属性!P537),INDEX(新属性投放!$J$41:$J$60,卡牌属性!P537))*INDEX($G$5:$G$42,L537)/SQRT(INDEX($I$5:$I$42,L537)),2)</f>
        <v>3047.93</v>
      </c>
      <c r="S537" s="31" t="s">
        <v>190</v>
      </c>
      <c r="T537" s="16">
        <f>ROUND(IF(O537=1,INDEX(新属性投放!$K$14:$K$33,卡牌属性!P537),INDEX(新属性投放!$K$41:$K$60,卡牌属性!P537))*INDEX($G$5:$G$42,L537),2)</f>
        <v>1494.71</v>
      </c>
      <c r="U537" s="31" t="s">
        <v>191</v>
      </c>
      <c r="V537" s="16">
        <f>ROUND(IF(O537=1,INDEX(新属性投放!$L$14:$L$33,卡牌属性!P537),INDEX(新属性投放!$L$41:$L$60,卡牌属性!P537))*INDEX($G$5:$G$42,L537)*SQRT(INDEX($I$5:$I$42,L537)),2)</f>
        <v>16498.5</v>
      </c>
      <c r="W537" s="31" t="s">
        <v>189</v>
      </c>
      <c r="X537" s="16">
        <f>ROUND(IF(O537=1,INDEX(新属性投放!$D$14:$D$33,卡牌属性!P537),INDEX(新属性投放!$D$41:$D$60,卡牌属性!P537))*INDEX($G$5:$G$42,L537)/SQRT(INDEX($I$5:$I$42,L537)),2)</f>
        <v>71.7</v>
      </c>
      <c r="Y537" s="31" t="s">
        <v>190</v>
      </c>
      <c r="Z537" s="16">
        <f>ROUND(IF(O537=1,INDEX(新属性投放!$E$14:$E$33,卡牌属性!P537),INDEX(新属性投放!$E$41:$E$60,卡牌属性!P537))*INDEX($G$5:$G$42,L537),2)</f>
        <v>35.85</v>
      </c>
      <c r="AA537" s="31" t="s">
        <v>191</v>
      </c>
      <c r="AB537" s="16">
        <f>ROUND(IF(O537=1,INDEX(新属性投放!$F$14:$F$33,卡牌属性!P537),INDEX(新属性投放!$F$41:$F$60,卡牌属性!P537))*INDEX($G$5:$G$42,L537)*SQRT(INDEX($I$5:$I$42,L537)),2)</f>
        <v>322.5</v>
      </c>
      <c r="AD537" s="16">
        <f t="shared" si="160"/>
        <v>717</v>
      </c>
      <c r="AE537" s="16">
        <f t="shared" si="161"/>
        <v>358</v>
      </c>
      <c r="AF537" s="16">
        <f t="shared" si="162"/>
        <v>3225</v>
      </c>
      <c r="AH537" s="16">
        <f t="shared" si="153"/>
        <v>118471</v>
      </c>
      <c r="AI537" s="16">
        <f t="shared" si="154"/>
        <v>59183</v>
      </c>
      <c r="AJ537" s="16">
        <f t="shared" si="155"/>
        <v>510555</v>
      </c>
    </row>
    <row r="538" spans="11:36" ht="16.5" x14ac:dyDescent="0.2">
      <c r="K538" s="15">
        <v>535</v>
      </c>
      <c r="L538" s="15">
        <f t="shared" si="156"/>
        <v>27</v>
      </c>
      <c r="M538" s="16">
        <f t="shared" si="157"/>
        <v>1102011</v>
      </c>
      <c r="N538" s="31" t="s">
        <v>686</v>
      </c>
      <c r="O538" s="16">
        <f t="shared" si="158"/>
        <v>2</v>
      </c>
      <c r="P538" s="16">
        <f t="shared" si="159"/>
        <v>15</v>
      </c>
      <c r="Q538" s="16" t="s">
        <v>51</v>
      </c>
      <c r="R538" s="16">
        <f>ROUND(IF(O538=1,INDEX(新属性投放!$J$14:$J$33,卡牌属性!P538),INDEX(新属性投放!$J$41:$J$60,卡牌属性!P538))*INDEX($G$5:$G$42,L538)/SQRT(INDEX($I$5:$I$42,L538)),2)</f>
        <v>3509.93</v>
      </c>
      <c r="S538" s="31" t="s">
        <v>190</v>
      </c>
      <c r="T538" s="16">
        <f>ROUND(IF(O538=1,INDEX(新属性投放!$K$14:$K$33,卡牌属性!P538),INDEX(新属性投放!$K$41:$K$60,卡牌属性!P538))*INDEX($G$5:$G$42,L538),2)</f>
        <v>1726.46</v>
      </c>
      <c r="U538" s="31" t="s">
        <v>191</v>
      </c>
      <c r="V538" s="16">
        <f>ROUND(IF(O538=1,INDEX(新属性投放!$L$14:$L$33,卡牌属性!P538),INDEX(新属性投放!$L$41:$L$60,卡牌属性!P538))*INDEX($G$5:$G$42,L538)*SQRT(INDEX($I$5:$I$42,L538)),2)</f>
        <v>19042.5</v>
      </c>
      <c r="W538" s="31" t="s">
        <v>189</v>
      </c>
      <c r="X538" s="16">
        <f>ROUND(IF(O538=1,INDEX(新属性投放!$D$14:$D$33,卡牌属性!P538),INDEX(新属性投放!$D$41:$D$60,卡牌属性!P538))*INDEX($G$5:$G$42,L538)/SQRT(INDEX($I$5:$I$42,L538)),2)</f>
        <v>82.91</v>
      </c>
      <c r="Y538" s="31" t="s">
        <v>190</v>
      </c>
      <c r="Z538" s="16">
        <f>ROUND(IF(O538=1,INDEX(新属性投放!$E$14:$E$33,卡牌属性!P538),INDEX(新属性投放!$E$41:$E$60,卡牌属性!P538))*INDEX($G$5:$G$42,L538),2)</f>
        <v>41.45</v>
      </c>
      <c r="AA538" s="31" t="s">
        <v>191</v>
      </c>
      <c r="AB538" s="16">
        <f>ROUND(IF(O538=1,INDEX(新属性投放!$F$14:$F$33,卡牌属性!P538),INDEX(新属性投放!$F$41:$F$60,卡牌属性!P538))*INDEX($G$5:$G$42,L538)*SQRT(INDEX($I$5:$I$42,L538)),2)</f>
        <v>372</v>
      </c>
      <c r="AD538" s="16">
        <f t="shared" si="160"/>
        <v>829</v>
      </c>
      <c r="AE538" s="16">
        <f t="shared" si="161"/>
        <v>414</v>
      </c>
      <c r="AF538" s="16">
        <f t="shared" si="162"/>
        <v>3720</v>
      </c>
      <c r="AH538" s="16">
        <f t="shared" si="153"/>
        <v>119300</v>
      </c>
      <c r="AI538" s="16">
        <f t="shared" si="154"/>
        <v>59597</v>
      </c>
      <c r="AJ538" s="16">
        <f t="shared" si="155"/>
        <v>514275</v>
      </c>
    </row>
    <row r="539" spans="11:36" ht="16.5" x14ac:dyDescent="0.2">
      <c r="K539" s="15">
        <v>536</v>
      </c>
      <c r="L539" s="15">
        <f t="shared" si="156"/>
        <v>27</v>
      </c>
      <c r="M539" s="16">
        <f t="shared" si="157"/>
        <v>1102011</v>
      </c>
      <c r="N539" s="31" t="s">
        <v>686</v>
      </c>
      <c r="O539" s="16">
        <f t="shared" si="158"/>
        <v>2</v>
      </c>
      <c r="P539" s="16">
        <f t="shared" si="159"/>
        <v>16</v>
      </c>
      <c r="Q539" s="16" t="s">
        <v>51</v>
      </c>
      <c r="R539" s="16">
        <f>ROUND(IF(O539=1,INDEX(新属性投放!$J$14:$J$33,卡牌属性!P539),INDEX(新属性投放!$J$41:$J$60,卡牌属性!P539))*INDEX($G$5:$G$42,L539)/SQRT(INDEX($I$5:$I$42,L539)),2)</f>
        <v>4044.45</v>
      </c>
      <c r="S539" s="31" t="s">
        <v>190</v>
      </c>
      <c r="T539" s="16">
        <f>ROUND(IF(O539=1,INDEX(新属性投放!$K$14:$K$33,卡牌属性!P539),INDEX(新属性投放!$K$41:$K$60,卡牌属性!P539))*INDEX($G$5:$G$42,L539),2)</f>
        <v>1993.73</v>
      </c>
      <c r="U539" s="31" t="s">
        <v>191</v>
      </c>
      <c r="V539" s="16">
        <f>ROUND(IF(O539=1,INDEX(新属性投放!$L$14:$L$33,卡牌属性!P539),INDEX(新属性投放!$L$41:$L$60,卡牌属性!P539))*INDEX($G$5:$G$42,L539)*SQRT(INDEX($I$5:$I$42,L539)),2)</f>
        <v>21982.5</v>
      </c>
      <c r="W539" s="31" t="s">
        <v>189</v>
      </c>
      <c r="X539" s="16">
        <f>ROUND(IF(O539=1,INDEX(新属性投放!$D$14:$D$33,卡牌属性!P539),INDEX(新属性投放!$D$41:$D$60,卡牌属性!P539))*INDEX($G$5:$G$42,L539)/SQRT(INDEX($I$5:$I$42,L539)),2)</f>
        <v>95.87</v>
      </c>
      <c r="Y539" s="31" t="s">
        <v>190</v>
      </c>
      <c r="Z539" s="16">
        <f>ROUND(IF(O539=1,INDEX(新属性投放!$E$14:$E$33,卡牌属性!P539),INDEX(新属性投放!$E$41:$E$60,卡牌属性!P539))*INDEX($G$5:$G$42,L539),2)</f>
        <v>47.93</v>
      </c>
      <c r="AA539" s="31" t="s">
        <v>191</v>
      </c>
      <c r="AB539" s="16">
        <f>ROUND(IF(O539=1,INDEX(新属性投放!$F$14:$F$33,卡牌属性!P539),INDEX(新属性投放!$F$41:$F$60,卡牌属性!P539))*INDEX($G$5:$G$42,L539)*SQRT(INDEX($I$5:$I$42,L539)),2)</f>
        <v>430.5</v>
      </c>
      <c r="AD539" s="16">
        <f t="shared" si="160"/>
        <v>958</v>
      </c>
      <c r="AE539" s="16">
        <f t="shared" si="161"/>
        <v>479</v>
      </c>
      <c r="AF539" s="16">
        <f t="shared" si="162"/>
        <v>4305</v>
      </c>
      <c r="AH539" s="16">
        <f t="shared" si="153"/>
        <v>120258</v>
      </c>
      <c r="AI539" s="16">
        <f t="shared" si="154"/>
        <v>60076</v>
      </c>
      <c r="AJ539" s="16">
        <f t="shared" si="155"/>
        <v>518580</v>
      </c>
    </row>
    <row r="540" spans="11:36" ht="16.5" x14ac:dyDescent="0.2">
      <c r="K540" s="15">
        <v>537</v>
      </c>
      <c r="L540" s="15">
        <f t="shared" si="156"/>
        <v>27</v>
      </c>
      <c r="M540" s="16">
        <f t="shared" si="157"/>
        <v>1102011</v>
      </c>
      <c r="N540" s="31" t="s">
        <v>686</v>
      </c>
      <c r="O540" s="16">
        <f t="shared" si="158"/>
        <v>2</v>
      </c>
      <c r="P540" s="16">
        <f t="shared" si="159"/>
        <v>17</v>
      </c>
      <c r="Q540" s="16" t="s">
        <v>51</v>
      </c>
      <c r="R540" s="16">
        <f>ROUND(IF(O540=1,INDEX(新属性投放!$J$14:$J$33,卡牌属性!P540),INDEX(新属性投放!$J$41:$J$60,卡牌属性!P540))*INDEX($G$5:$G$42,L540)/SQRT(INDEX($I$5:$I$42,L540)),2)</f>
        <v>4661.78</v>
      </c>
      <c r="S540" s="31" t="s">
        <v>190</v>
      </c>
      <c r="T540" s="16">
        <f>ROUND(IF(O540=1,INDEX(新属性投放!$K$14:$K$33,卡牌属性!P540),INDEX(新属性投放!$K$41:$K$60,卡牌属性!P540))*INDEX($G$5:$G$42,L540),2)</f>
        <v>2302.39</v>
      </c>
      <c r="U540" s="31" t="s">
        <v>191</v>
      </c>
      <c r="V540" s="16">
        <f>ROUND(IF(O540=1,INDEX(新属性投放!$L$14:$L$33,卡牌属性!P540),INDEX(新属性投放!$L$41:$L$60,卡牌属性!P540))*INDEX($G$5:$G$42,L540)*SQRT(INDEX($I$5:$I$42,L540)),2)</f>
        <v>25377</v>
      </c>
      <c r="W540" s="31" t="s">
        <v>189</v>
      </c>
      <c r="X540" s="16">
        <f>ROUND(IF(O540=1,INDEX(新属性投放!$D$14:$D$33,卡牌属性!P540),INDEX(新属性投放!$D$41:$D$60,卡牌属性!P540))*INDEX($G$5:$G$42,L540)/SQRT(INDEX($I$5:$I$42,L540)),2)</f>
        <v>110.85</v>
      </c>
      <c r="Y540" s="31" t="s">
        <v>190</v>
      </c>
      <c r="Z540" s="16">
        <f>ROUND(IF(O540=1,INDEX(新属性投放!$E$14:$E$33,卡牌属性!P540),INDEX(新属性投放!$E$41:$E$60,卡牌属性!P540))*INDEX($G$5:$G$42,L540),2)</f>
        <v>55.43</v>
      </c>
      <c r="AA540" s="31" t="s">
        <v>191</v>
      </c>
      <c r="AB540" s="16">
        <f>ROUND(IF(O540=1,INDEX(新属性投放!$F$14:$F$33,卡牌属性!P540),INDEX(新属性投放!$F$41:$F$60,卡牌属性!P540))*INDEX($G$5:$G$42,L540)*SQRT(INDEX($I$5:$I$42,L540)),2)</f>
        <v>498</v>
      </c>
      <c r="AD540" s="16">
        <f t="shared" si="160"/>
        <v>1108</v>
      </c>
      <c r="AE540" s="16">
        <f t="shared" si="161"/>
        <v>554</v>
      </c>
      <c r="AF540" s="16">
        <f t="shared" si="162"/>
        <v>4980</v>
      </c>
      <c r="AH540" s="16">
        <f t="shared" si="153"/>
        <v>121366</v>
      </c>
      <c r="AI540" s="16">
        <f t="shared" si="154"/>
        <v>60630</v>
      </c>
      <c r="AJ540" s="16">
        <f t="shared" si="155"/>
        <v>523560</v>
      </c>
    </row>
    <row r="541" spans="11:36" ht="16.5" x14ac:dyDescent="0.2">
      <c r="K541" s="15">
        <v>538</v>
      </c>
      <c r="L541" s="15">
        <f t="shared" si="156"/>
        <v>27</v>
      </c>
      <c r="M541" s="16">
        <f t="shared" si="157"/>
        <v>1102011</v>
      </c>
      <c r="N541" s="31" t="s">
        <v>686</v>
      </c>
      <c r="O541" s="16">
        <f t="shared" si="158"/>
        <v>2</v>
      </c>
      <c r="P541" s="16">
        <f t="shared" si="159"/>
        <v>18</v>
      </c>
      <c r="Q541" s="16" t="s">
        <v>51</v>
      </c>
      <c r="R541" s="16">
        <f>ROUND(IF(O541=1,INDEX(新属性投放!$J$14:$J$33,卡牌属性!P541),INDEX(新属性投放!$J$41:$J$60,卡牌属性!P541))*INDEX($G$5:$G$42,L541)/SQRT(INDEX($I$5:$I$42,L541)),2)</f>
        <v>5376.53</v>
      </c>
      <c r="S541" s="31" t="s">
        <v>190</v>
      </c>
      <c r="T541" s="16">
        <f>ROUND(IF(O541=1,INDEX(新属性投放!$K$14:$K$33,卡牌属性!P541),INDEX(新属性投放!$K$41:$K$60,卡牌属性!P541))*INDEX($G$5:$G$42,L541),2)</f>
        <v>2659.01</v>
      </c>
      <c r="U541" s="31" t="s">
        <v>191</v>
      </c>
      <c r="V541" s="16">
        <f>ROUND(IF(O541=1,INDEX(新属性投放!$L$14:$L$33,卡牌属性!P541),INDEX(新属性投放!$L$41:$L$60,卡牌属性!P541))*INDEX($G$5:$G$42,L541)*SQRT(INDEX($I$5:$I$42,L541)),2)</f>
        <v>29311.5</v>
      </c>
      <c r="W541" s="31" t="s">
        <v>189</v>
      </c>
      <c r="X541" s="16">
        <f>ROUND(IF(O541=1,INDEX(新属性投放!$D$14:$D$33,卡牌属性!P541),INDEX(新属性投放!$D$41:$D$60,卡牌属性!P541))*INDEX($G$5:$G$42,L541)/SQRT(INDEX($I$5:$I$42,L541)),2)</f>
        <v>128.15</v>
      </c>
      <c r="Y541" s="31" t="s">
        <v>190</v>
      </c>
      <c r="Z541" s="16">
        <f>ROUND(IF(O541=1,INDEX(新属性投放!$E$14:$E$33,卡牌属性!P541),INDEX(新属性投放!$E$41:$E$60,卡牌属性!P541))*INDEX($G$5:$G$42,L541),2)</f>
        <v>64.069999999999993</v>
      </c>
      <c r="AA541" s="31" t="s">
        <v>191</v>
      </c>
      <c r="AB541" s="16">
        <f>ROUND(IF(O541=1,INDEX(新属性投放!$F$14:$F$33,卡牌属性!P541),INDEX(新属性投放!$F$41:$F$60,卡牌属性!P541))*INDEX($G$5:$G$42,L541)*SQRT(INDEX($I$5:$I$42,L541)),2)</f>
        <v>576</v>
      </c>
      <c r="AD541" s="16">
        <f t="shared" si="160"/>
        <v>1281</v>
      </c>
      <c r="AE541" s="16">
        <f t="shared" si="161"/>
        <v>640</v>
      </c>
      <c r="AF541" s="16">
        <f t="shared" si="162"/>
        <v>5760</v>
      </c>
      <c r="AH541" s="16">
        <f t="shared" si="153"/>
        <v>122647</v>
      </c>
      <c r="AI541" s="16">
        <f t="shared" si="154"/>
        <v>61270</v>
      </c>
      <c r="AJ541" s="16">
        <f t="shared" si="155"/>
        <v>529320</v>
      </c>
    </row>
    <row r="542" spans="11:36" ht="16.5" x14ac:dyDescent="0.2">
      <c r="K542" s="15">
        <v>539</v>
      </c>
      <c r="L542" s="15">
        <f t="shared" si="156"/>
        <v>27</v>
      </c>
      <c r="M542" s="16">
        <f t="shared" si="157"/>
        <v>1102011</v>
      </c>
      <c r="N542" s="31" t="s">
        <v>686</v>
      </c>
      <c r="O542" s="16">
        <f t="shared" si="158"/>
        <v>2</v>
      </c>
      <c r="P542" s="16">
        <f t="shared" si="159"/>
        <v>19</v>
      </c>
      <c r="Q542" s="16" t="s">
        <v>51</v>
      </c>
      <c r="R542" s="16">
        <f>ROUND(IF(O542=1,INDEX(新属性投放!$J$14:$J$33,卡牌属性!P542),INDEX(新属性投放!$J$41:$J$60,卡牌属性!P542))*INDEX($G$5:$G$42,L542)/SQRT(INDEX($I$5:$I$42,L542)),2)</f>
        <v>6201.75</v>
      </c>
      <c r="S542" s="31" t="s">
        <v>190</v>
      </c>
      <c r="T542" s="16">
        <f>ROUND(IF(O542=1,INDEX(新属性投放!$K$14:$K$33,卡牌属性!P542),INDEX(新属性投放!$K$41:$K$60,卡牌属性!P542))*INDEX($G$5:$G$42,L542),2)</f>
        <v>3072.38</v>
      </c>
      <c r="U542" s="31" t="s">
        <v>191</v>
      </c>
      <c r="V542" s="16">
        <f>ROUND(IF(O542=1,INDEX(新属性投放!$L$14:$L$33,卡牌属性!P542),INDEX(新属性投放!$L$41:$L$60,卡牌属性!P542))*INDEX($G$5:$G$42,L542)*SQRT(INDEX($I$5:$I$42,L542)),2)</f>
        <v>33852</v>
      </c>
      <c r="W542" s="31" t="s">
        <v>189</v>
      </c>
      <c r="X542" s="16">
        <f>ROUND(IF(O542=1,INDEX(新属性投放!$D$14:$D$33,卡牌属性!P542),INDEX(新属性投放!$D$41:$D$60,卡牌属性!P542))*INDEX($G$5:$G$42,L542)/SQRT(INDEX($I$5:$I$42,L542)),2)</f>
        <v>148.19</v>
      </c>
      <c r="Y542" s="31" t="s">
        <v>190</v>
      </c>
      <c r="Z542" s="16">
        <f>ROUND(IF(O542=1,INDEX(新属性投放!$E$14:$E$33,卡牌属性!P542),INDEX(新属性投放!$E$41:$E$60,卡牌属性!P542))*INDEX($G$5:$G$42,L542),2)</f>
        <v>74.09</v>
      </c>
      <c r="AA542" s="31" t="s">
        <v>191</v>
      </c>
      <c r="AB542" s="16">
        <f>ROUND(IF(O542=1,INDEX(新属性投放!$F$14:$F$33,卡牌属性!P542),INDEX(新属性投放!$F$41:$F$60,卡牌属性!P542))*INDEX($G$5:$G$42,L542)*SQRT(INDEX($I$5:$I$42,L542)),2)</f>
        <v>666</v>
      </c>
      <c r="AD542" s="16">
        <f t="shared" si="160"/>
        <v>1481</v>
      </c>
      <c r="AE542" s="16">
        <f t="shared" si="161"/>
        <v>740</v>
      </c>
      <c r="AF542" s="16">
        <f t="shared" si="162"/>
        <v>6660</v>
      </c>
      <c r="AH542" s="16">
        <f t="shared" si="153"/>
        <v>124128</v>
      </c>
      <c r="AI542" s="16">
        <f t="shared" si="154"/>
        <v>62010</v>
      </c>
      <c r="AJ542" s="16">
        <f t="shared" si="155"/>
        <v>535980</v>
      </c>
    </row>
    <row r="543" spans="11:36" ht="16.5" x14ac:dyDescent="0.2">
      <c r="K543" s="15">
        <v>540</v>
      </c>
      <c r="L543" s="15">
        <f t="shared" si="156"/>
        <v>27</v>
      </c>
      <c r="M543" s="16">
        <f t="shared" si="157"/>
        <v>1102011</v>
      </c>
      <c r="N543" s="31" t="s">
        <v>686</v>
      </c>
      <c r="O543" s="16">
        <f t="shared" si="158"/>
        <v>2</v>
      </c>
      <c r="P543" s="16">
        <f t="shared" si="159"/>
        <v>20</v>
      </c>
      <c r="Q543" s="16" t="s">
        <v>51</v>
      </c>
      <c r="R543" s="16">
        <f>ROUND(IF(O543=1,INDEX(新属性投放!$J$14:$J$33,卡牌属性!P543),INDEX(新属性投放!$J$41:$J$60,卡牌属性!P543))*INDEX($G$5:$G$42,L543)/SQRT(INDEX($I$5:$I$42,L543)),2)</f>
        <v>7157.18</v>
      </c>
      <c r="S543" s="31" t="s">
        <v>190</v>
      </c>
      <c r="T543" s="16">
        <f>ROUND(IF(O543=1,INDEX(新属性投放!$K$14:$K$33,卡牌属性!P543),INDEX(新属性投放!$K$41:$K$60,卡牌属性!P543))*INDEX($G$5:$G$42,L543),2)</f>
        <v>3549.34</v>
      </c>
      <c r="U543" s="31" t="s">
        <v>191</v>
      </c>
      <c r="V543" s="16">
        <f>ROUND(IF(O543=1,INDEX(新属性投放!$L$14:$L$33,卡牌属性!P543),INDEX(新属性投放!$L$41:$L$60,卡牌属性!P543))*INDEX($G$5:$G$42,L543)*SQRT(INDEX($I$5:$I$42,L543)),2)</f>
        <v>39112.5</v>
      </c>
      <c r="W543" s="31" t="s">
        <v>189</v>
      </c>
      <c r="X543" s="16">
        <f>ROUND(IF(O543=1,INDEX(新属性投放!$D$14:$D$33,卡牌属性!P543),INDEX(新属性投放!$D$41:$D$60,卡牌属性!P543))*INDEX($G$5:$G$42,L543)/SQRT(INDEX($I$5:$I$42,L543)),2)</f>
        <v>171.32</v>
      </c>
      <c r="Y543" s="31" t="s">
        <v>190</v>
      </c>
      <c r="Z543" s="16">
        <f>ROUND(IF(O543=1,INDEX(新属性投放!$E$14:$E$33,卡牌属性!P543),INDEX(新属性投放!$E$41:$E$60,卡牌属性!P543))*INDEX($G$5:$G$42,L543),2)</f>
        <v>85.66</v>
      </c>
      <c r="AA543" s="31" t="s">
        <v>191</v>
      </c>
      <c r="AB543" s="16">
        <f>ROUND(IF(O543=1,INDEX(新属性投放!$F$14:$F$33,卡牌属性!P543),INDEX(新属性投放!$F$41:$F$60,卡牌属性!P543))*INDEX($G$5:$G$42,L543)*SQRT(INDEX($I$5:$I$42,L543)),2)</f>
        <v>769.5</v>
      </c>
      <c r="AD543" s="16">
        <f t="shared" si="160"/>
        <v>1713</v>
      </c>
      <c r="AE543" s="16">
        <f t="shared" si="161"/>
        <v>856</v>
      </c>
      <c r="AF543" s="16">
        <f t="shared" si="162"/>
        <v>7695</v>
      </c>
      <c r="AH543" s="16">
        <f t="shared" si="153"/>
        <v>125841</v>
      </c>
      <c r="AI543" s="16">
        <f t="shared" si="154"/>
        <v>62866</v>
      </c>
      <c r="AJ543" s="16">
        <f t="shared" si="155"/>
        <v>543675</v>
      </c>
    </row>
    <row r="544" spans="11:36" ht="16.5" x14ac:dyDescent="0.2">
      <c r="K544" s="15">
        <v>541</v>
      </c>
      <c r="L544" s="15">
        <f t="shared" si="156"/>
        <v>28</v>
      </c>
      <c r="M544" s="16">
        <f t="shared" si="157"/>
        <v>1102012</v>
      </c>
      <c r="N544" s="31" t="s">
        <v>686</v>
      </c>
      <c r="O544" s="16">
        <f t="shared" si="158"/>
        <v>2</v>
      </c>
      <c r="P544" s="16">
        <f t="shared" si="159"/>
        <v>1</v>
      </c>
      <c r="Q544" s="16" t="s">
        <v>51</v>
      </c>
      <c r="R544" s="16">
        <f>ROUND(IF(O544=1,INDEX(新属性投放!$J$14:$J$33,卡牌属性!P544),INDEX(新属性投放!$J$41:$J$60,卡牌属性!P544))*INDEX($G$5:$G$42,L544)/SQRT(INDEX($I$5:$I$42,L544)),2)</f>
        <v>105</v>
      </c>
      <c r="S544" s="31" t="s">
        <v>190</v>
      </c>
      <c r="T544" s="16">
        <f>ROUND(IF(O544=1,INDEX(新属性投放!$K$14:$K$33,卡牌属性!P544),INDEX(新属性投放!$K$41:$K$60,卡牌属性!P544))*INDEX($G$5:$G$42,L544),2)</f>
        <v>30</v>
      </c>
      <c r="U544" s="31" t="s">
        <v>191</v>
      </c>
      <c r="V544" s="16">
        <f>ROUND(IF(O544=1,INDEX(新属性投放!$L$14:$L$33,卡牌属性!P544),INDEX(新属性投放!$L$41:$L$60,卡牌属性!P544))*INDEX($G$5:$G$42,L544)*SQRT(INDEX($I$5:$I$42,L544)),2)</f>
        <v>225</v>
      </c>
      <c r="W544" s="31" t="s">
        <v>189</v>
      </c>
      <c r="X544" s="16">
        <f>ROUND(IF(O544=1,INDEX(新属性投放!$D$14:$D$33,卡牌属性!P544),INDEX(新属性投放!$D$41:$D$60,卡牌属性!P544))*INDEX($G$5:$G$42,L544)/SQRT(INDEX($I$5:$I$42,L544)),2)</f>
        <v>3.75</v>
      </c>
      <c r="Y544" s="31" t="s">
        <v>190</v>
      </c>
      <c r="Z544" s="16">
        <f>ROUND(IF(O544=1,INDEX(新属性投放!$E$14:$E$33,卡牌属性!P544),INDEX(新属性投放!$E$41:$E$60,卡牌属性!P544))*INDEX($G$5:$G$42,L544),2)</f>
        <v>1.88</v>
      </c>
      <c r="AA544" s="31" t="s">
        <v>191</v>
      </c>
      <c r="AB544" s="16">
        <f>ROUND(IF(O544=1,INDEX(新属性投放!$F$14:$F$33,卡牌属性!P544),INDEX(新属性投放!$F$41:$F$60,卡牌属性!P544))*INDEX($G$5:$G$42,L544)*SQRT(INDEX($I$5:$I$42,L544)),2)</f>
        <v>16.5</v>
      </c>
      <c r="AD544" s="16">
        <f t="shared" si="160"/>
        <v>37</v>
      </c>
      <c r="AE544" s="16">
        <f t="shared" si="161"/>
        <v>18</v>
      </c>
      <c r="AF544" s="16">
        <f t="shared" si="162"/>
        <v>165</v>
      </c>
      <c r="AH544" s="16">
        <f t="shared" si="153"/>
        <v>125878</v>
      </c>
      <c r="AI544" s="16">
        <f t="shared" si="154"/>
        <v>62884</v>
      </c>
      <c r="AJ544" s="16">
        <f t="shared" si="155"/>
        <v>543840</v>
      </c>
    </row>
    <row r="545" spans="11:36" ht="16.5" x14ac:dyDescent="0.2">
      <c r="K545" s="15">
        <v>542</v>
      </c>
      <c r="L545" s="15">
        <f t="shared" si="156"/>
        <v>28</v>
      </c>
      <c r="M545" s="16">
        <f t="shared" si="157"/>
        <v>1102012</v>
      </c>
      <c r="N545" s="31" t="s">
        <v>686</v>
      </c>
      <c r="O545" s="16">
        <f t="shared" si="158"/>
        <v>2</v>
      </c>
      <c r="P545" s="16">
        <f t="shared" si="159"/>
        <v>2</v>
      </c>
      <c r="Q545" s="16" t="s">
        <v>51</v>
      </c>
      <c r="R545" s="16">
        <f>ROUND(IF(O545=1,INDEX(新属性投放!$J$14:$J$33,卡牌属性!P545),INDEX(新属性投放!$J$41:$J$60,卡牌属性!P545))*INDEX($G$5:$G$42,L545)/SQRT(INDEX($I$5:$I$42,L545)),2)</f>
        <v>171</v>
      </c>
      <c r="S545" s="31" t="s">
        <v>190</v>
      </c>
      <c r="T545" s="16">
        <f>ROUND(IF(O545=1,INDEX(新属性投放!$K$14:$K$33,卡牌属性!P545),INDEX(新属性投放!$K$41:$K$60,卡牌属性!P545))*INDEX($G$5:$G$42,L545),2)</f>
        <v>56.25</v>
      </c>
      <c r="U545" s="31" t="s">
        <v>191</v>
      </c>
      <c r="V545" s="16">
        <f>ROUND(IF(O545=1,INDEX(新属性投放!$L$14:$L$33,卡牌属性!P545),INDEX(新属性投放!$L$41:$L$60,卡牌属性!P545))*INDEX($G$5:$G$42,L545)*SQRT(INDEX($I$5:$I$42,L545)),2)</f>
        <v>577.5</v>
      </c>
      <c r="W545" s="31" t="s">
        <v>189</v>
      </c>
      <c r="X545" s="16">
        <f>ROUND(IF(O545=1,INDEX(新属性投放!$D$14:$D$33,卡牌属性!P545),INDEX(新属性投放!$D$41:$D$60,卡牌属性!P545))*INDEX($G$5:$G$42,L545)/SQRT(INDEX($I$5:$I$42,L545)),2)</f>
        <v>6</v>
      </c>
      <c r="Y545" s="31" t="s">
        <v>190</v>
      </c>
      <c r="Z545" s="16">
        <f>ROUND(IF(O545=1,INDEX(新属性投放!$E$14:$E$33,卡牌属性!P545),INDEX(新属性投放!$E$41:$E$60,卡牌属性!P545))*INDEX($G$5:$G$42,L545),2)</f>
        <v>3</v>
      </c>
      <c r="AA545" s="31" t="s">
        <v>191</v>
      </c>
      <c r="AB545" s="16">
        <f>ROUND(IF(O545=1,INDEX(新属性投放!$F$14:$F$33,卡牌属性!P545),INDEX(新属性投放!$F$41:$F$60,卡牌属性!P545))*INDEX($G$5:$G$42,L545)*SQRT(INDEX($I$5:$I$42,L545)),2)</f>
        <v>27</v>
      </c>
      <c r="AD545" s="16">
        <f t="shared" si="160"/>
        <v>60</v>
      </c>
      <c r="AE545" s="16">
        <f t="shared" si="161"/>
        <v>30</v>
      </c>
      <c r="AF545" s="16">
        <f t="shared" si="162"/>
        <v>270</v>
      </c>
      <c r="AH545" s="16">
        <f t="shared" si="153"/>
        <v>125938</v>
      </c>
      <c r="AI545" s="16">
        <f t="shared" si="154"/>
        <v>62914</v>
      </c>
      <c r="AJ545" s="16">
        <f t="shared" si="155"/>
        <v>544110</v>
      </c>
    </row>
    <row r="546" spans="11:36" ht="16.5" x14ac:dyDescent="0.2">
      <c r="K546" s="15">
        <v>543</v>
      </c>
      <c r="L546" s="15">
        <f t="shared" si="156"/>
        <v>28</v>
      </c>
      <c r="M546" s="16">
        <f t="shared" si="157"/>
        <v>1102012</v>
      </c>
      <c r="N546" s="31" t="s">
        <v>686</v>
      </c>
      <c r="O546" s="16">
        <f t="shared" si="158"/>
        <v>2</v>
      </c>
      <c r="P546" s="16">
        <f t="shared" si="159"/>
        <v>3</v>
      </c>
      <c r="Q546" s="16" t="s">
        <v>51</v>
      </c>
      <c r="R546" s="16">
        <f>ROUND(IF(O546=1,INDEX(新属性投放!$J$14:$J$33,卡牌属性!P546),INDEX(新属性投放!$J$41:$J$60,卡牌属性!P546))*INDEX($G$5:$G$42,L546)/SQRT(INDEX($I$5:$I$42,L546)),2)</f>
        <v>295.5</v>
      </c>
      <c r="S546" s="31" t="s">
        <v>190</v>
      </c>
      <c r="T546" s="16">
        <f>ROUND(IF(O546=1,INDEX(新属性投放!$K$14:$K$33,卡牌属性!P546),INDEX(新属性投放!$K$41:$K$60,卡牌属性!P546))*INDEX($G$5:$G$42,L546),2)</f>
        <v>117.75</v>
      </c>
      <c r="U546" s="31" t="s">
        <v>191</v>
      </c>
      <c r="V546" s="16">
        <f>ROUND(IF(O546=1,INDEX(新属性投放!$L$14:$L$33,卡牌属性!P546),INDEX(新属性投放!$L$41:$L$60,卡牌属性!P546))*INDEX($G$5:$G$42,L546)*SQRT(INDEX($I$5:$I$42,L546)),2)</f>
        <v>1293</v>
      </c>
      <c r="W546" s="31" t="s">
        <v>189</v>
      </c>
      <c r="X546" s="16">
        <f>ROUND(IF(O546=1,INDEX(新属性投放!$D$14:$D$33,卡牌属性!P546),INDEX(新属性投放!$D$41:$D$60,卡牌属性!P546))*INDEX($G$5:$G$42,L546)/SQRT(INDEX($I$5:$I$42,L546)),2)</f>
        <v>9.0500000000000007</v>
      </c>
      <c r="Y546" s="31" t="s">
        <v>190</v>
      </c>
      <c r="Z546" s="16">
        <f>ROUND(IF(O546=1,INDEX(新属性投放!$E$14:$E$33,卡牌属性!P546),INDEX(新属性投放!$E$41:$E$60,卡牌属性!P546))*INDEX($G$5:$G$42,L546),2)</f>
        <v>4.5199999999999996</v>
      </c>
      <c r="AA546" s="31" t="s">
        <v>191</v>
      </c>
      <c r="AB546" s="16">
        <f>ROUND(IF(O546=1,INDEX(新属性投放!$F$14:$F$33,卡牌属性!P546),INDEX(新属性投放!$F$41:$F$60,卡牌属性!P546))*INDEX($G$5:$G$42,L546)*SQRT(INDEX($I$5:$I$42,L546)),2)</f>
        <v>40.5</v>
      </c>
      <c r="AD546" s="16">
        <f t="shared" si="160"/>
        <v>90</v>
      </c>
      <c r="AE546" s="16">
        <f t="shared" si="161"/>
        <v>45</v>
      </c>
      <c r="AF546" s="16">
        <f t="shared" si="162"/>
        <v>405</v>
      </c>
      <c r="AH546" s="16">
        <f t="shared" si="153"/>
        <v>126028</v>
      </c>
      <c r="AI546" s="16">
        <f t="shared" si="154"/>
        <v>62959</v>
      </c>
      <c r="AJ546" s="16">
        <f t="shared" si="155"/>
        <v>544515</v>
      </c>
    </row>
    <row r="547" spans="11:36" ht="16.5" x14ac:dyDescent="0.2">
      <c r="K547" s="15">
        <v>544</v>
      </c>
      <c r="L547" s="15">
        <f t="shared" si="156"/>
        <v>28</v>
      </c>
      <c r="M547" s="16">
        <f t="shared" si="157"/>
        <v>1102012</v>
      </c>
      <c r="N547" s="31" t="s">
        <v>686</v>
      </c>
      <c r="O547" s="16">
        <f t="shared" si="158"/>
        <v>2</v>
      </c>
      <c r="P547" s="16">
        <f t="shared" si="159"/>
        <v>4</v>
      </c>
      <c r="Q547" s="16" t="s">
        <v>51</v>
      </c>
      <c r="R547" s="16">
        <f>ROUND(IF(O547=1,INDEX(新属性投放!$J$14:$J$33,卡牌属性!P547),INDEX(新属性投放!$J$41:$J$60,卡牌属性!P547))*INDEX($G$5:$G$42,L547)/SQRT(INDEX($I$5:$I$42,L547)),2)</f>
        <v>415.95</v>
      </c>
      <c r="S547" s="31" t="s">
        <v>190</v>
      </c>
      <c r="T547" s="16">
        <f>ROUND(IF(O547=1,INDEX(新属性投放!$K$14:$K$33,卡牌属性!P547),INDEX(新属性投放!$K$41:$K$60,卡牌属性!P547))*INDEX($G$5:$G$42,L547),2)</f>
        <v>177.98</v>
      </c>
      <c r="U547" s="31" t="s">
        <v>191</v>
      </c>
      <c r="V547" s="16">
        <f>ROUND(IF(O547=1,INDEX(新属性投放!$L$14:$L$33,卡牌属性!P547),INDEX(新属性投放!$L$41:$L$60,卡牌属性!P547))*INDEX($G$5:$G$42,L547)*SQRT(INDEX($I$5:$I$42,L547)),2)</f>
        <v>1968</v>
      </c>
      <c r="W547" s="31" t="s">
        <v>189</v>
      </c>
      <c r="X547" s="16">
        <f>ROUND(IF(O547=1,INDEX(新属性投放!$D$14:$D$33,卡牌属性!P547),INDEX(新属性投放!$D$41:$D$60,卡牌属性!P547))*INDEX($G$5:$G$42,L547)/SQRT(INDEX($I$5:$I$42,L547)),2)</f>
        <v>12</v>
      </c>
      <c r="Y547" s="31" t="s">
        <v>190</v>
      </c>
      <c r="Z547" s="16">
        <f>ROUND(IF(O547=1,INDEX(新属性投放!$E$14:$E$33,卡牌属性!P547),INDEX(新属性投放!$E$41:$E$60,卡牌属性!P547))*INDEX($G$5:$G$42,L547),2)</f>
        <v>6</v>
      </c>
      <c r="AA547" s="31" t="s">
        <v>191</v>
      </c>
      <c r="AB547" s="16">
        <f>ROUND(IF(O547=1,INDEX(新属性投放!$F$14:$F$33,卡牌属性!P547),INDEX(新属性投放!$F$41:$F$60,卡牌属性!P547))*INDEX($G$5:$G$42,L547)*SQRT(INDEX($I$5:$I$42,L547)),2)</f>
        <v>54</v>
      </c>
      <c r="AD547" s="16">
        <f t="shared" si="160"/>
        <v>120</v>
      </c>
      <c r="AE547" s="16">
        <f t="shared" si="161"/>
        <v>60</v>
      </c>
      <c r="AF547" s="16">
        <f t="shared" si="162"/>
        <v>540</v>
      </c>
      <c r="AH547" s="16">
        <f t="shared" si="153"/>
        <v>126148</v>
      </c>
      <c r="AI547" s="16">
        <f t="shared" si="154"/>
        <v>63019</v>
      </c>
      <c r="AJ547" s="16">
        <f t="shared" si="155"/>
        <v>545055</v>
      </c>
    </row>
    <row r="548" spans="11:36" ht="16.5" x14ac:dyDescent="0.2">
      <c r="K548" s="15">
        <v>545</v>
      </c>
      <c r="L548" s="15">
        <f t="shared" si="156"/>
        <v>28</v>
      </c>
      <c r="M548" s="16">
        <f t="shared" si="157"/>
        <v>1102012</v>
      </c>
      <c r="N548" s="31" t="s">
        <v>686</v>
      </c>
      <c r="O548" s="16">
        <f t="shared" si="158"/>
        <v>2</v>
      </c>
      <c r="P548" s="16">
        <f t="shared" si="159"/>
        <v>5</v>
      </c>
      <c r="Q548" s="16" t="s">
        <v>51</v>
      </c>
      <c r="R548" s="16">
        <f>ROUND(IF(O548=1,INDEX(新属性投放!$J$14:$J$33,卡牌属性!P548),INDEX(新属性投放!$J$41:$J$60,卡牌属性!P548))*INDEX($G$5:$G$42,L548)/SQRT(INDEX($I$5:$I$42,L548)),2)</f>
        <v>573.45000000000005</v>
      </c>
      <c r="S548" s="31" t="s">
        <v>190</v>
      </c>
      <c r="T548" s="16">
        <f>ROUND(IF(O548=1,INDEX(新属性投放!$K$14:$K$33,卡牌属性!P548),INDEX(新属性投放!$K$41:$K$60,卡牌属性!P548))*INDEX($G$5:$G$42,L548),2)</f>
        <v>257.48</v>
      </c>
      <c r="U548" s="31" t="s">
        <v>191</v>
      </c>
      <c r="V548" s="16">
        <f>ROUND(IF(O548=1,INDEX(新属性投放!$L$14:$L$33,卡牌属性!P548),INDEX(新属性投放!$L$41:$L$60,卡牌属性!P548))*INDEX($G$5:$G$42,L548)*SQRT(INDEX($I$5:$I$42,L548)),2)</f>
        <v>2845.5</v>
      </c>
      <c r="W548" s="31" t="s">
        <v>189</v>
      </c>
      <c r="X548" s="16">
        <f>ROUND(IF(O548=1,INDEX(新属性投放!$D$14:$D$33,卡牌属性!P548),INDEX(新属性投放!$D$41:$D$60,卡牌属性!P548))*INDEX($G$5:$G$42,L548)/SQRT(INDEX($I$5:$I$42,L548)),2)</f>
        <v>15.03</v>
      </c>
      <c r="Y548" s="31" t="s">
        <v>190</v>
      </c>
      <c r="Z548" s="16">
        <f>ROUND(IF(O548=1,INDEX(新属性投放!$E$14:$E$33,卡牌属性!P548),INDEX(新属性投放!$E$41:$E$60,卡牌属性!P548))*INDEX($G$5:$G$42,L548),2)</f>
        <v>7.52</v>
      </c>
      <c r="AA548" s="31" t="s">
        <v>191</v>
      </c>
      <c r="AB548" s="16">
        <f>ROUND(IF(O548=1,INDEX(新属性投放!$F$14:$F$33,卡牌属性!P548),INDEX(新属性投放!$F$41:$F$60,卡牌属性!P548))*INDEX($G$5:$G$42,L548)*SQRT(INDEX($I$5:$I$42,L548)),2)</f>
        <v>67.5</v>
      </c>
      <c r="AD548" s="16">
        <f t="shared" si="160"/>
        <v>150</v>
      </c>
      <c r="AE548" s="16">
        <f t="shared" si="161"/>
        <v>75</v>
      </c>
      <c r="AF548" s="16">
        <f t="shared" si="162"/>
        <v>675</v>
      </c>
      <c r="AH548" s="16">
        <f t="shared" si="153"/>
        <v>126298</v>
      </c>
      <c r="AI548" s="16">
        <f t="shared" si="154"/>
        <v>63094</v>
      </c>
      <c r="AJ548" s="16">
        <f t="shared" si="155"/>
        <v>545730</v>
      </c>
    </row>
    <row r="549" spans="11:36" ht="16.5" x14ac:dyDescent="0.2">
      <c r="K549" s="15">
        <v>546</v>
      </c>
      <c r="L549" s="15">
        <f t="shared" si="156"/>
        <v>28</v>
      </c>
      <c r="M549" s="16">
        <f t="shared" si="157"/>
        <v>1102012</v>
      </c>
      <c r="N549" s="31" t="s">
        <v>686</v>
      </c>
      <c r="O549" s="16">
        <f t="shared" si="158"/>
        <v>2</v>
      </c>
      <c r="P549" s="16">
        <f t="shared" si="159"/>
        <v>6</v>
      </c>
      <c r="Q549" s="16" t="s">
        <v>51</v>
      </c>
      <c r="R549" s="16">
        <f>ROUND(IF(O549=1,INDEX(新属性投放!$J$14:$J$33,卡牌属性!P549),INDEX(新属性投放!$J$41:$J$60,卡牌属性!P549))*INDEX($G$5:$G$42,L549)/SQRT(INDEX($I$5:$I$42,L549)),2)</f>
        <v>770.25</v>
      </c>
      <c r="S549" s="31" t="s">
        <v>190</v>
      </c>
      <c r="T549" s="16">
        <f>ROUND(IF(O549=1,INDEX(新属性投放!$K$14:$K$33,卡牌属性!P549),INDEX(新属性投放!$K$41:$K$60,卡牌属性!P549))*INDEX($G$5:$G$42,L549),2)</f>
        <v>356.63</v>
      </c>
      <c r="U549" s="31" t="s">
        <v>191</v>
      </c>
      <c r="V549" s="16">
        <f>ROUND(IF(O549=1,INDEX(新属性投放!$L$14:$L$33,卡牌属性!P549),INDEX(新属性投放!$L$41:$L$60,卡牌属性!P549))*INDEX($G$5:$G$42,L549)*SQRT(INDEX($I$5:$I$42,L549)),2)</f>
        <v>3939</v>
      </c>
      <c r="W549" s="31" t="s">
        <v>189</v>
      </c>
      <c r="X549" s="16">
        <f>ROUND(IF(O549=1,INDEX(新属性投放!$D$14:$D$33,卡牌属性!P549),INDEX(新属性投放!$D$41:$D$60,卡牌属性!P549))*INDEX($G$5:$G$42,L549)/SQRT(INDEX($I$5:$I$42,L549)),2)</f>
        <v>18.8</v>
      </c>
      <c r="Y549" s="31" t="s">
        <v>190</v>
      </c>
      <c r="Z549" s="16">
        <f>ROUND(IF(O549=1,INDEX(新属性投放!$E$14:$E$33,卡牌属性!P549),INDEX(新属性投放!$E$41:$E$60,卡牌属性!P549))*INDEX($G$5:$G$42,L549),2)</f>
        <v>9.4</v>
      </c>
      <c r="AA549" s="31" t="s">
        <v>191</v>
      </c>
      <c r="AB549" s="16">
        <f>ROUND(IF(O549=1,INDEX(新属性投放!$F$14:$F$33,卡牌属性!P549),INDEX(新属性投放!$F$41:$F$60,卡牌属性!P549))*INDEX($G$5:$G$42,L549)*SQRT(INDEX($I$5:$I$42,L549)),2)</f>
        <v>84</v>
      </c>
      <c r="AD549" s="16">
        <f t="shared" si="160"/>
        <v>188</v>
      </c>
      <c r="AE549" s="16">
        <f t="shared" si="161"/>
        <v>94</v>
      </c>
      <c r="AF549" s="16">
        <f t="shared" si="162"/>
        <v>840</v>
      </c>
      <c r="AH549" s="16">
        <f t="shared" si="153"/>
        <v>126486</v>
      </c>
      <c r="AI549" s="16">
        <f t="shared" si="154"/>
        <v>63188</v>
      </c>
      <c r="AJ549" s="16">
        <f t="shared" si="155"/>
        <v>546570</v>
      </c>
    </row>
    <row r="550" spans="11:36" ht="16.5" x14ac:dyDescent="0.2">
      <c r="K550" s="15">
        <v>547</v>
      </c>
      <c r="L550" s="15">
        <f t="shared" si="156"/>
        <v>28</v>
      </c>
      <c r="M550" s="16">
        <f t="shared" si="157"/>
        <v>1102012</v>
      </c>
      <c r="N550" s="31" t="s">
        <v>686</v>
      </c>
      <c r="O550" s="16">
        <f t="shared" si="158"/>
        <v>2</v>
      </c>
      <c r="P550" s="16">
        <f t="shared" si="159"/>
        <v>7</v>
      </c>
      <c r="Q550" s="16" t="s">
        <v>51</v>
      </c>
      <c r="R550" s="16">
        <f>ROUND(IF(O550=1,INDEX(新属性投放!$J$14:$J$33,卡牌属性!P550),INDEX(新属性投放!$J$41:$J$60,卡牌属性!P550))*INDEX($G$5:$G$42,L550)/SQRT(INDEX($I$5:$I$42,L550)),2)</f>
        <v>1016.7</v>
      </c>
      <c r="S550" s="31" t="s">
        <v>190</v>
      </c>
      <c r="T550" s="16">
        <f>ROUND(IF(O550=1,INDEX(新属性投放!$K$14:$K$33,卡牌属性!P550),INDEX(新属性投放!$K$41:$K$60,卡牌属性!P550))*INDEX($G$5:$G$42,L550),2)</f>
        <v>480.6</v>
      </c>
      <c r="U550" s="31" t="s">
        <v>191</v>
      </c>
      <c r="V550" s="16">
        <f>ROUND(IF(O550=1,INDEX(新属性投放!$L$14:$L$33,卡牌属性!P550),INDEX(新属性投放!$L$41:$L$60,卡牌属性!P550))*INDEX($G$5:$G$42,L550)*SQRT(INDEX($I$5:$I$42,L550)),2)</f>
        <v>5305.5</v>
      </c>
      <c r="W550" s="31" t="s">
        <v>189</v>
      </c>
      <c r="X550" s="16">
        <f>ROUND(IF(O550=1,INDEX(新属性投放!$D$14:$D$33,卡牌属性!P550),INDEX(新属性投放!$D$41:$D$60,卡牌属性!P550))*INDEX($G$5:$G$42,L550)/SQRT(INDEX($I$5:$I$42,L550)),2)</f>
        <v>23.55</v>
      </c>
      <c r="Y550" s="31" t="s">
        <v>190</v>
      </c>
      <c r="Z550" s="16">
        <f>ROUND(IF(O550=1,INDEX(新属性投放!$E$14:$E$33,卡牌属性!P550),INDEX(新属性投放!$E$41:$E$60,卡牌属性!P550))*INDEX($G$5:$G$42,L550),2)</f>
        <v>11.78</v>
      </c>
      <c r="AA550" s="31" t="s">
        <v>191</v>
      </c>
      <c r="AB550" s="16">
        <f>ROUND(IF(O550=1,INDEX(新属性投放!$F$14:$F$33,卡牌属性!P550),INDEX(新属性投放!$F$41:$F$60,卡牌属性!P550))*INDEX($G$5:$G$42,L550)*SQRT(INDEX($I$5:$I$42,L550)),2)</f>
        <v>105</v>
      </c>
      <c r="AD550" s="16">
        <f t="shared" si="160"/>
        <v>235</v>
      </c>
      <c r="AE550" s="16">
        <f t="shared" si="161"/>
        <v>117</v>
      </c>
      <c r="AF550" s="16">
        <f t="shared" si="162"/>
        <v>1050</v>
      </c>
      <c r="AH550" s="16">
        <f t="shared" si="153"/>
        <v>126721</v>
      </c>
      <c r="AI550" s="16">
        <f t="shared" si="154"/>
        <v>63305</v>
      </c>
      <c r="AJ550" s="16">
        <f t="shared" si="155"/>
        <v>547620</v>
      </c>
    </row>
    <row r="551" spans="11:36" ht="16.5" x14ac:dyDescent="0.2">
      <c r="K551" s="15">
        <v>548</v>
      </c>
      <c r="L551" s="15">
        <f t="shared" si="156"/>
        <v>28</v>
      </c>
      <c r="M551" s="16">
        <f t="shared" si="157"/>
        <v>1102012</v>
      </c>
      <c r="N551" s="31" t="s">
        <v>686</v>
      </c>
      <c r="O551" s="16">
        <f t="shared" si="158"/>
        <v>2</v>
      </c>
      <c r="P551" s="16">
        <f t="shared" si="159"/>
        <v>8</v>
      </c>
      <c r="Q551" s="16" t="s">
        <v>51</v>
      </c>
      <c r="R551" s="16">
        <f>ROUND(IF(O551=1,INDEX(新属性投放!$J$14:$J$33,卡牌属性!P551),INDEX(新属性投放!$J$41:$J$60,卡牌属性!P551))*INDEX($G$5:$G$42,L551)/SQRT(INDEX($I$5:$I$42,L551)),2)</f>
        <v>1327.2</v>
      </c>
      <c r="S551" s="31" t="s">
        <v>190</v>
      </c>
      <c r="T551" s="16">
        <f>ROUND(IF(O551=1,INDEX(新属性投放!$K$14:$K$33,卡牌属性!P551),INDEX(新属性投放!$K$41:$K$60,卡牌属性!P551))*INDEX($G$5:$G$42,L551),2)</f>
        <v>635.85</v>
      </c>
      <c r="U551" s="31" t="s">
        <v>191</v>
      </c>
      <c r="V551" s="16">
        <f>ROUND(IF(O551=1,INDEX(新属性投放!$L$14:$L$33,卡牌属性!P551),INDEX(新属性投放!$L$41:$L$60,卡牌属性!P551))*INDEX($G$5:$G$42,L551)*SQRT(INDEX($I$5:$I$42,L551)),2)</f>
        <v>7030.5</v>
      </c>
      <c r="W551" s="31" t="s">
        <v>189</v>
      </c>
      <c r="X551" s="16">
        <f>ROUND(IF(O551=1,INDEX(新属性投放!$D$14:$D$33,卡牌属性!P551),INDEX(新属性投放!$D$41:$D$60,卡牌属性!P551))*INDEX($G$5:$G$42,L551)/SQRT(INDEX($I$5:$I$42,L551)),2)</f>
        <v>30</v>
      </c>
      <c r="Y551" s="31" t="s">
        <v>190</v>
      </c>
      <c r="Z551" s="16">
        <f>ROUND(IF(O551=1,INDEX(新属性投放!$E$14:$E$33,卡牌属性!P551),INDEX(新属性投放!$E$41:$E$60,卡牌属性!P551))*INDEX($G$5:$G$42,L551),2)</f>
        <v>15</v>
      </c>
      <c r="AA551" s="31" t="s">
        <v>191</v>
      </c>
      <c r="AB551" s="16">
        <f>ROUND(IF(O551=1,INDEX(新属性投放!$F$14:$F$33,卡牌属性!P551),INDEX(新属性投放!$F$41:$F$60,卡牌属性!P551))*INDEX($G$5:$G$42,L551)*SQRT(INDEX($I$5:$I$42,L551)),2)</f>
        <v>135</v>
      </c>
      <c r="AD551" s="16">
        <f t="shared" si="160"/>
        <v>300</v>
      </c>
      <c r="AE551" s="16">
        <f t="shared" si="161"/>
        <v>150</v>
      </c>
      <c r="AF551" s="16">
        <f t="shared" si="162"/>
        <v>1350</v>
      </c>
      <c r="AH551" s="16">
        <f t="shared" si="153"/>
        <v>127021</v>
      </c>
      <c r="AI551" s="16">
        <f t="shared" si="154"/>
        <v>63455</v>
      </c>
      <c r="AJ551" s="16">
        <f t="shared" si="155"/>
        <v>548970</v>
      </c>
    </row>
    <row r="552" spans="11:36" ht="16.5" x14ac:dyDescent="0.2">
      <c r="K552" s="15">
        <v>549</v>
      </c>
      <c r="L552" s="15">
        <f t="shared" si="156"/>
        <v>28</v>
      </c>
      <c r="M552" s="16">
        <f t="shared" si="157"/>
        <v>1102012</v>
      </c>
      <c r="N552" s="31" t="s">
        <v>686</v>
      </c>
      <c r="O552" s="16">
        <f t="shared" si="158"/>
        <v>2</v>
      </c>
      <c r="P552" s="16">
        <f t="shared" si="159"/>
        <v>9</v>
      </c>
      <c r="Q552" s="16" t="s">
        <v>51</v>
      </c>
      <c r="R552" s="16">
        <f>ROUND(IF(O552=1,INDEX(新属性投放!$J$14:$J$33,卡牌属性!P552),INDEX(新属性投放!$J$41:$J$60,卡牌属性!P552))*INDEX($G$5:$G$42,L552)/SQRT(INDEX($I$5:$I$42,L552)),2)</f>
        <v>1520.7</v>
      </c>
      <c r="S552" s="31" t="s">
        <v>190</v>
      </c>
      <c r="T552" s="16">
        <f>ROUND(IF(O552=1,INDEX(新属性投放!$K$14:$K$33,卡牌属性!P552),INDEX(新属性投放!$K$41:$K$60,卡牌属性!P552))*INDEX($G$5:$G$42,L552),2)</f>
        <v>731.85</v>
      </c>
      <c r="U552" s="31" t="s">
        <v>191</v>
      </c>
      <c r="V552" s="16">
        <f>ROUND(IF(O552=1,INDEX(新属性投放!$L$14:$L$33,卡牌属性!P552),INDEX(新属性投放!$L$41:$L$60,卡牌属性!P552))*INDEX($G$5:$G$42,L552)*SQRT(INDEX($I$5:$I$42,L552)),2)</f>
        <v>8097</v>
      </c>
      <c r="W552" s="31" t="s">
        <v>189</v>
      </c>
      <c r="X552" s="16">
        <f>ROUND(IF(O552=1,INDEX(新属性投放!$D$14:$D$33,卡牌属性!P552),INDEX(新属性投放!$D$41:$D$60,卡牌属性!P552))*INDEX($G$5:$G$42,L552)/SQRT(INDEX($I$5:$I$42,L552)),2)</f>
        <v>34.68</v>
      </c>
      <c r="Y552" s="31" t="s">
        <v>190</v>
      </c>
      <c r="Z552" s="16">
        <f>ROUND(IF(O552=1,INDEX(新属性投放!$E$14:$E$33,卡牌属性!P552),INDEX(新属性投放!$E$41:$E$60,卡牌属性!P552))*INDEX($G$5:$G$42,L552),2)</f>
        <v>17.34</v>
      </c>
      <c r="AA552" s="31" t="s">
        <v>191</v>
      </c>
      <c r="AB552" s="16">
        <f>ROUND(IF(O552=1,INDEX(新属性投放!$F$14:$F$33,卡牌属性!P552),INDEX(新属性投放!$F$41:$F$60,卡牌属性!P552))*INDEX($G$5:$G$42,L552)*SQRT(INDEX($I$5:$I$42,L552)),2)</f>
        <v>156</v>
      </c>
      <c r="AD552" s="16">
        <f t="shared" si="160"/>
        <v>346</v>
      </c>
      <c r="AE552" s="16">
        <f t="shared" si="161"/>
        <v>173</v>
      </c>
      <c r="AF552" s="16">
        <f t="shared" si="162"/>
        <v>1560</v>
      </c>
      <c r="AH552" s="16">
        <f t="shared" si="153"/>
        <v>127367</v>
      </c>
      <c r="AI552" s="16">
        <f t="shared" si="154"/>
        <v>63628</v>
      </c>
      <c r="AJ552" s="16">
        <f t="shared" si="155"/>
        <v>550530</v>
      </c>
    </row>
    <row r="553" spans="11:36" ht="16.5" x14ac:dyDescent="0.2">
      <c r="K553" s="15">
        <v>550</v>
      </c>
      <c r="L553" s="15">
        <f t="shared" si="156"/>
        <v>28</v>
      </c>
      <c r="M553" s="16">
        <f t="shared" si="157"/>
        <v>1102012</v>
      </c>
      <c r="N553" s="31" t="s">
        <v>686</v>
      </c>
      <c r="O553" s="16">
        <f t="shared" si="158"/>
        <v>2</v>
      </c>
      <c r="P553" s="16">
        <f t="shared" si="159"/>
        <v>10</v>
      </c>
      <c r="Q553" s="16" t="s">
        <v>51</v>
      </c>
      <c r="R553" s="16">
        <f>ROUND(IF(O553=1,INDEX(新属性投放!$J$14:$J$33,卡牌属性!P553),INDEX(新属性投放!$J$41:$J$60,卡牌属性!P553))*INDEX($G$5:$G$42,L553)/SQRT(INDEX($I$5:$I$42,L553)),2)</f>
        <v>1743.6</v>
      </c>
      <c r="S553" s="31" t="s">
        <v>190</v>
      </c>
      <c r="T553" s="16">
        <f>ROUND(IF(O553=1,INDEX(新属性投放!$K$14:$K$33,卡牌属性!P553),INDEX(新属性投放!$K$41:$K$60,卡牌属性!P553))*INDEX($G$5:$G$42,L553),2)</f>
        <v>844.05</v>
      </c>
      <c r="U553" s="31" t="s">
        <v>191</v>
      </c>
      <c r="V553" s="16">
        <f>ROUND(IF(O553=1,INDEX(新属性投放!$L$14:$L$33,卡牌属性!P553),INDEX(新属性投放!$L$41:$L$60,卡牌属性!P553))*INDEX($G$5:$G$42,L553)*SQRT(INDEX($I$5:$I$42,L553)),2)</f>
        <v>9322.5</v>
      </c>
      <c r="W553" s="31" t="s">
        <v>189</v>
      </c>
      <c r="X553" s="16">
        <f>ROUND(IF(O553=1,INDEX(新属性投放!$D$14:$D$33,卡牌属性!P553),INDEX(新属性投放!$D$41:$D$60,卡牌属性!P553))*INDEX($G$5:$G$42,L553)/SQRT(INDEX($I$5:$I$42,L553)),2)</f>
        <v>40.11</v>
      </c>
      <c r="Y553" s="31" t="s">
        <v>190</v>
      </c>
      <c r="Z553" s="16">
        <f>ROUND(IF(O553=1,INDEX(新属性投放!$E$14:$E$33,卡牌属性!P553),INDEX(新属性投放!$E$41:$E$60,卡牌属性!P553))*INDEX($G$5:$G$42,L553),2)</f>
        <v>20.059999999999999</v>
      </c>
      <c r="AA553" s="31" t="s">
        <v>191</v>
      </c>
      <c r="AB553" s="16">
        <f>ROUND(IF(O553=1,INDEX(新属性投放!$F$14:$F$33,卡牌属性!P553),INDEX(新属性投放!$F$41:$F$60,卡牌属性!P553))*INDEX($G$5:$G$42,L553)*SQRT(INDEX($I$5:$I$42,L553)),2)</f>
        <v>180</v>
      </c>
      <c r="AD553" s="16">
        <f t="shared" si="160"/>
        <v>401</v>
      </c>
      <c r="AE553" s="16">
        <f t="shared" si="161"/>
        <v>200</v>
      </c>
      <c r="AF553" s="16">
        <f t="shared" si="162"/>
        <v>1800</v>
      </c>
      <c r="AH553" s="16">
        <f t="shared" si="153"/>
        <v>127768</v>
      </c>
      <c r="AI553" s="16">
        <f t="shared" si="154"/>
        <v>63828</v>
      </c>
      <c r="AJ553" s="16">
        <f t="shared" si="155"/>
        <v>552330</v>
      </c>
    </row>
    <row r="554" spans="11:36" ht="16.5" x14ac:dyDescent="0.2">
      <c r="K554" s="15">
        <v>551</v>
      </c>
      <c r="L554" s="15">
        <f t="shared" si="156"/>
        <v>28</v>
      </c>
      <c r="M554" s="16">
        <f t="shared" si="157"/>
        <v>1102012</v>
      </c>
      <c r="N554" s="31" t="s">
        <v>686</v>
      </c>
      <c r="O554" s="16">
        <f t="shared" si="158"/>
        <v>2</v>
      </c>
      <c r="P554" s="16">
        <f t="shared" si="159"/>
        <v>11</v>
      </c>
      <c r="Q554" s="16" t="s">
        <v>51</v>
      </c>
      <c r="R554" s="16">
        <f>ROUND(IF(O554=1,INDEX(新属性投放!$J$14:$J$33,卡牌属性!P554),INDEX(新属性投放!$J$41:$J$60,卡牌属性!P554))*INDEX($G$5:$G$42,L554)/SQRT(INDEX($I$5:$I$42,L554)),2)</f>
        <v>2002.65</v>
      </c>
      <c r="S554" s="31" t="s">
        <v>190</v>
      </c>
      <c r="T554" s="16">
        <f>ROUND(IF(O554=1,INDEX(新属性投放!$K$14:$K$33,卡牌属性!P554),INDEX(新属性投放!$K$41:$K$60,卡牌属性!P554))*INDEX($G$5:$G$42,L554),2)</f>
        <v>972.83</v>
      </c>
      <c r="U554" s="31" t="s">
        <v>191</v>
      </c>
      <c r="V554" s="16">
        <f>ROUND(IF(O554=1,INDEX(新属性投放!$L$14:$L$33,卡牌属性!P554),INDEX(新属性投放!$L$41:$L$60,卡牌属性!P554))*INDEX($G$5:$G$42,L554)*SQRT(INDEX($I$5:$I$42,L554)),2)</f>
        <v>10749</v>
      </c>
      <c r="W554" s="31" t="s">
        <v>189</v>
      </c>
      <c r="X554" s="16">
        <f>ROUND(IF(O554=1,INDEX(新属性投放!$D$14:$D$33,卡牌属性!P554),INDEX(新属性投放!$D$41:$D$60,卡牌属性!P554))*INDEX($G$5:$G$42,L554)/SQRT(INDEX($I$5:$I$42,L554)),2)</f>
        <v>46.35</v>
      </c>
      <c r="Y554" s="31" t="s">
        <v>190</v>
      </c>
      <c r="Z554" s="16">
        <f>ROUND(IF(O554=1,INDEX(新属性投放!$E$14:$E$33,卡牌属性!P554),INDEX(新属性投放!$E$41:$E$60,卡牌属性!P554))*INDEX($G$5:$G$42,L554),2)</f>
        <v>23.18</v>
      </c>
      <c r="AA554" s="31" t="s">
        <v>191</v>
      </c>
      <c r="AB554" s="16">
        <f>ROUND(IF(O554=1,INDEX(新属性投放!$F$14:$F$33,卡牌属性!P554),INDEX(新属性投放!$F$41:$F$60,卡牌属性!P554))*INDEX($G$5:$G$42,L554)*SQRT(INDEX($I$5:$I$42,L554)),2)</f>
        <v>208.5</v>
      </c>
      <c r="AD554" s="16">
        <f t="shared" si="160"/>
        <v>463</v>
      </c>
      <c r="AE554" s="16">
        <f t="shared" si="161"/>
        <v>231</v>
      </c>
      <c r="AF554" s="16">
        <f t="shared" si="162"/>
        <v>2085</v>
      </c>
      <c r="AH554" s="16">
        <f t="shared" si="153"/>
        <v>128231</v>
      </c>
      <c r="AI554" s="16">
        <f t="shared" si="154"/>
        <v>64059</v>
      </c>
      <c r="AJ554" s="16">
        <f t="shared" si="155"/>
        <v>554415</v>
      </c>
    </row>
    <row r="555" spans="11:36" ht="16.5" x14ac:dyDescent="0.2">
      <c r="K555" s="15">
        <v>552</v>
      </c>
      <c r="L555" s="15">
        <f t="shared" si="156"/>
        <v>28</v>
      </c>
      <c r="M555" s="16">
        <f t="shared" si="157"/>
        <v>1102012</v>
      </c>
      <c r="N555" s="31" t="s">
        <v>686</v>
      </c>
      <c r="O555" s="16">
        <f t="shared" si="158"/>
        <v>2</v>
      </c>
      <c r="P555" s="16">
        <f t="shared" si="159"/>
        <v>12</v>
      </c>
      <c r="Q555" s="16" t="s">
        <v>51</v>
      </c>
      <c r="R555" s="16">
        <f>ROUND(IF(O555=1,INDEX(新属性投放!$J$14:$J$33,卡牌属性!P555),INDEX(新属性投放!$J$41:$J$60,卡牌属性!P555))*INDEX($G$5:$G$42,L555)/SQRT(INDEX($I$5:$I$42,L555)),2)</f>
        <v>2301.9</v>
      </c>
      <c r="S555" s="31" t="s">
        <v>190</v>
      </c>
      <c r="T555" s="16">
        <f>ROUND(IF(O555=1,INDEX(新属性投放!$K$14:$K$33,卡牌属性!P555),INDEX(新属性投放!$K$41:$K$60,卡牌属性!P555))*INDEX($G$5:$G$42,L555),2)</f>
        <v>1121.7</v>
      </c>
      <c r="U555" s="31" t="s">
        <v>191</v>
      </c>
      <c r="V555" s="16">
        <f>ROUND(IF(O555=1,INDEX(新属性投放!$L$14:$L$33,卡牌属性!P555),INDEX(新属性投放!$L$41:$L$60,卡牌属性!P555))*INDEX($G$5:$G$42,L555)*SQRT(INDEX($I$5:$I$42,L555)),2)</f>
        <v>12399</v>
      </c>
      <c r="W555" s="31" t="s">
        <v>189</v>
      </c>
      <c r="X555" s="16">
        <f>ROUND(IF(O555=1,INDEX(新属性投放!$D$14:$D$33,卡牌属性!P555),INDEX(新属性投放!$D$41:$D$60,卡牌属性!P555))*INDEX($G$5:$G$42,L555)/SQRT(INDEX($I$5:$I$42,L555)),2)</f>
        <v>53.61</v>
      </c>
      <c r="Y555" s="31" t="s">
        <v>190</v>
      </c>
      <c r="Z555" s="16">
        <f>ROUND(IF(O555=1,INDEX(新属性投放!$E$14:$E$33,卡牌属性!P555),INDEX(新属性投放!$E$41:$E$60,卡牌属性!P555))*INDEX($G$5:$G$42,L555),2)</f>
        <v>26.81</v>
      </c>
      <c r="AA555" s="31" t="s">
        <v>191</v>
      </c>
      <c r="AB555" s="16">
        <f>ROUND(IF(O555=1,INDEX(新属性投放!$F$14:$F$33,卡牌属性!P555),INDEX(新属性投放!$F$41:$F$60,卡牌属性!P555))*INDEX($G$5:$G$42,L555)*SQRT(INDEX($I$5:$I$42,L555)),2)</f>
        <v>240</v>
      </c>
      <c r="AD555" s="16">
        <f t="shared" si="160"/>
        <v>536</v>
      </c>
      <c r="AE555" s="16">
        <f t="shared" si="161"/>
        <v>268</v>
      </c>
      <c r="AF555" s="16">
        <f t="shared" si="162"/>
        <v>2400</v>
      </c>
      <c r="AH555" s="16">
        <f t="shared" si="153"/>
        <v>128767</v>
      </c>
      <c r="AI555" s="16">
        <f t="shared" si="154"/>
        <v>64327</v>
      </c>
      <c r="AJ555" s="16">
        <f t="shared" si="155"/>
        <v>556815</v>
      </c>
    </row>
    <row r="556" spans="11:36" ht="16.5" x14ac:dyDescent="0.2">
      <c r="K556" s="15">
        <v>553</v>
      </c>
      <c r="L556" s="15">
        <f t="shared" si="156"/>
        <v>28</v>
      </c>
      <c r="M556" s="16">
        <f t="shared" si="157"/>
        <v>1102012</v>
      </c>
      <c r="N556" s="31" t="s">
        <v>686</v>
      </c>
      <c r="O556" s="16">
        <f t="shared" si="158"/>
        <v>2</v>
      </c>
      <c r="P556" s="16">
        <f t="shared" si="159"/>
        <v>13</v>
      </c>
      <c r="Q556" s="16" t="s">
        <v>51</v>
      </c>
      <c r="R556" s="16">
        <f>ROUND(IF(O556=1,INDEX(新属性投放!$J$14:$J$33,卡牌属性!P556),INDEX(新属性投放!$J$41:$J$60,卡牌属性!P556))*INDEX($G$5:$G$42,L556)/SQRT(INDEX($I$5:$I$42,L556)),2)</f>
        <v>2647.95</v>
      </c>
      <c r="S556" s="31" t="s">
        <v>190</v>
      </c>
      <c r="T556" s="16">
        <f>ROUND(IF(O556=1,INDEX(新属性投放!$K$14:$K$33,卡牌属性!P556),INDEX(新属性投放!$K$41:$K$60,卡牌属性!P556))*INDEX($G$5:$G$42,L556),2)</f>
        <v>1294.73</v>
      </c>
      <c r="U556" s="31" t="s">
        <v>191</v>
      </c>
      <c r="V556" s="16">
        <f>ROUND(IF(O556=1,INDEX(新属性投放!$L$14:$L$33,卡牌属性!P556),INDEX(新属性投放!$L$41:$L$60,卡牌属性!P556))*INDEX($G$5:$G$42,L556)*SQRT(INDEX($I$5:$I$42,L556)),2)</f>
        <v>14301</v>
      </c>
      <c r="W556" s="31" t="s">
        <v>189</v>
      </c>
      <c r="X556" s="16">
        <f>ROUND(IF(O556=1,INDEX(新属性投放!$D$14:$D$33,卡牌属性!P556),INDEX(新属性投放!$D$41:$D$60,卡牌属性!P556))*INDEX($G$5:$G$42,L556)/SQRT(INDEX($I$5:$I$42,L556)),2)</f>
        <v>62</v>
      </c>
      <c r="Y556" s="31" t="s">
        <v>190</v>
      </c>
      <c r="Z556" s="16">
        <f>ROUND(IF(O556=1,INDEX(新属性投放!$E$14:$E$33,卡牌属性!P556),INDEX(新属性投放!$E$41:$E$60,卡牌属性!P556))*INDEX($G$5:$G$42,L556),2)</f>
        <v>31</v>
      </c>
      <c r="AA556" s="31" t="s">
        <v>191</v>
      </c>
      <c r="AB556" s="16">
        <f>ROUND(IF(O556=1,INDEX(新属性投放!$F$14:$F$33,卡牌属性!P556),INDEX(新属性投放!$F$41:$F$60,卡牌属性!P556))*INDEX($G$5:$G$42,L556)*SQRT(INDEX($I$5:$I$42,L556)),2)</f>
        <v>277.5</v>
      </c>
      <c r="AD556" s="16">
        <f t="shared" si="160"/>
        <v>620</v>
      </c>
      <c r="AE556" s="16">
        <f t="shared" si="161"/>
        <v>310</v>
      </c>
      <c r="AF556" s="16">
        <f t="shared" si="162"/>
        <v>2775</v>
      </c>
      <c r="AH556" s="16">
        <f t="shared" si="153"/>
        <v>129387</v>
      </c>
      <c r="AI556" s="16">
        <f t="shared" si="154"/>
        <v>64637</v>
      </c>
      <c r="AJ556" s="16">
        <f t="shared" si="155"/>
        <v>559590</v>
      </c>
    </row>
    <row r="557" spans="11:36" ht="16.5" x14ac:dyDescent="0.2">
      <c r="K557" s="15">
        <v>554</v>
      </c>
      <c r="L557" s="15">
        <f t="shared" si="156"/>
        <v>28</v>
      </c>
      <c r="M557" s="16">
        <f t="shared" si="157"/>
        <v>1102012</v>
      </c>
      <c r="N557" s="31" t="s">
        <v>686</v>
      </c>
      <c r="O557" s="16">
        <f t="shared" si="158"/>
        <v>2</v>
      </c>
      <c r="P557" s="16">
        <f t="shared" si="159"/>
        <v>14</v>
      </c>
      <c r="Q557" s="16" t="s">
        <v>51</v>
      </c>
      <c r="R557" s="16">
        <f>ROUND(IF(O557=1,INDEX(新属性投放!$J$14:$J$33,卡牌属性!P557),INDEX(新属性投放!$J$41:$J$60,卡牌属性!P557))*INDEX($G$5:$G$42,L557)/SQRT(INDEX($I$5:$I$42,L557)),2)</f>
        <v>3047.93</v>
      </c>
      <c r="S557" s="31" t="s">
        <v>190</v>
      </c>
      <c r="T557" s="16">
        <f>ROUND(IF(O557=1,INDEX(新属性投放!$K$14:$K$33,卡牌属性!P557),INDEX(新属性投放!$K$41:$K$60,卡牌属性!P557))*INDEX($G$5:$G$42,L557),2)</f>
        <v>1494.71</v>
      </c>
      <c r="U557" s="31" t="s">
        <v>191</v>
      </c>
      <c r="V557" s="16">
        <f>ROUND(IF(O557=1,INDEX(新属性投放!$L$14:$L$33,卡牌属性!P557),INDEX(新属性投放!$L$41:$L$60,卡牌属性!P557))*INDEX($G$5:$G$42,L557)*SQRT(INDEX($I$5:$I$42,L557)),2)</f>
        <v>16498.5</v>
      </c>
      <c r="W557" s="31" t="s">
        <v>189</v>
      </c>
      <c r="X557" s="16">
        <f>ROUND(IF(O557=1,INDEX(新属性投放!$D$14:$D$33,卡牌属性!P557),INDEX(新属性投放!$D$41:$D$60,卡牌属性!P557))*INDEX($G$5:$G$42,L557)/SQRT(INDEX($I$5:$I$42,L557)),2)</f>
        <v>71.7</v>
      </c>
      <c r="Y557" s="31" t="s">
        <v>190</v>
      </c>
      <c r="Z557" s="16">
        <f>ROUND(IF(O557=1,INDEX(新属性投放!$E$14:$E$33,卡牌属性!P557),INDEX(新属性投放!$E$41:$E$60,卡牌属性!P557))*INDEX($G$5:$G$42,L557),2)</f>
        <v>35.85</v>
      </c>
      <c r="AA557" s="31" t="s">
        <v>191</v>
      </c>
      <c r="AB557" s="16">
        <f>ROUND(IF(O557=1,INDEX(新属性投放!$F$14:$F$33,卡牌属性!P557),INDEX(新属性投放!$F$41:$F$60,卡牌属性!P557))*INDEX($G$5:$G$42,L557)*SQRT(INDEX($I$5:$I$42,L557)),2)</f>
        <v>322.5</v>
      </c>
      <c r="AD557" s="16">
        <f t="shared" si="160"/>
        <v>717</v>
      </c>
      <c r="AE557" s="16">
        <f t="shared" si="161"/>
        <v>358</v>
      </c>
      <c r="AF557" s="16">
        <f t="shared" si="162"/>
        <v>3225</v>
      </c>
      <c r="AH557" s="16">
        <f t="shared" si="153"/>
        <v>130104</v>
      </c>
      <c r="AI557" s="16">
        <f t="shared" si="154"/>
        <v>64995</v>
      </c>
      <c r="AJ557" s="16">
        <f t="shared" si="155"/>
        <v>562815</v>
      </c>
    </row>
    <row r="558" spans="11:36" ht="16.5" x14ac:dyDescent="0.2">
      <c r="K558" s="15">
        <v>555</v>
      </c>
      <c r="L558" s="15">
        <f t="shared" si="156"/>
        <v>28</v>
      </c>
      <c r="M558" s="16">
        <f t="shared" si="157"/>
        <v>1102012</v>
      </c>
      <c r="N558" s="31" t="s">
        <v>686</v>
      </c>
      <c r="O558" s="16">
        <f t="shared" si="158"/>
        <v>2</v>
      </c>
      <c r="P558" s="16">
        <f t="shared" si="159"/>
        <v>15</v>
      </c>
      <c r="Q558" s="16" t="s">
        <v>51</v>
      </c>
      <c r="R558" s="16">
        <f>ROUND(IF(O558=1,INDEX(新属性投放!$J$14:$J$33,卡牌属性!P558),INDEX(新属性投放!$J$41:$J$60,卡牌属性!P558))*INDEX($G$5:$G$42,L558)/SQRT(INDEX($I$5:$I$42,L558)),2)</f>
        <v>3509.93</v>
      </c>
      <c r="S558" s="31" t="s">
        <v>190</v>
      </c>
      <c r="T558" s="16">
        <f>ROUND(IF(O558=1,INDEX(新属性投放!$K$14:$K$33,卡牌属性!P558),INDEX(新属性投放!$K$41:$K$60,卡牌属性!P558))*INDEX($G$5:$G$42,L558),2)</f>
        <v>1726.46</v>
      </c>
      <c r="U558" s="31" t="s">
        <v>191</v>
      </c>
      <c r="V558" s="16">
        <f>ROUND(IF(O558=1,INDEX(新属性投放!$L$14:$L$33,卡牌属性!P558),INDEX(新属性投放!$L$41:$L$60,卡牌属性!P558))*INDEX($G$5:$G$42,L558)*SQRT(INDEX($I$5:$I$42,L558)),2)</f>
        <v>19042.5</v>
      </c>
      <c r="W558" s="31" t="s">
        <v>189</v>
      </c>
      <c r="X558" s="16">
        <f>ROUND(IF(O558=1,INDEX(新属性投放!$D$14:$D$33,卡牌属性!P558),INDEX(新属性投放!$D$41:$D$60,卡牌属性!P558))*INDEX($G$5:$G$42,L558)/SQRT(INDEX($I$5:$I$42,L558)),2)</f>
        <v>82.91</v>
      </c>
      <c r="Y558" s="31" t="s">
        <v>190</v>
      </c>
      <c r="Z558" s="16">
        <f>ROUND(IF(O558=1,INDEX(新属性投放!$E$14:$E$33,卡牌属性!P558),INDEX(新属性投放!$E$41:$E$60,卡牌属性!P558))*INDEX($G$5:$G$42,L558),2)</f>
        <v>41.45</v>
      </c>
      <c r="AA558" s="31" t="s">
        <v>191</v>
      </c>
      <c r="AB558" s="16">
        <f>ROUND(IF(O558=1,INDEX(新属性投放!$F$14:$F$33,卡牌属性!P558),INDEX(新属性投放!$F$41:$F$60,卡牌属性!P558))*INDEX($G$5:$G$42,L558)*SQRT(INDEX($I$5:$I$42,L558)),2)</f>
        <v>372</v>
      </c>
      <c r="AD558" s="16">
        <f t="shared" si="160"/>
        <v>829</v>
      </c>
      <c r="AE558" s="16">
        <f t="shared" si="161"/>
        <v>414</v>
      </c>
      <c r="AF558" s="16">
        <f t="shared" si="162"/>
        <v>3720</v>
      </c>
      <c r="AH558" s="16">
        <f t="shared" si="153"/>
        <v>130933</v>
      </c>
      <c r="AI558" s="16">
        <f t="shared" si="154"/>
        <v>65409</v>
      </c>
      <c r="AJ558" s="16">
        <f t="shared" si="155"/>
        <v>566535</v>
      </c>
    </row>
    <row r="559" spans="11:36" ht="16.5" x14ac:dyDescent="0.2">
      <c r="K559" s="15">
        <v>556</v>
      </c>
      <c r="L559" s="15">
        <f t="shared" si="156"/>
        <v>28</v>
      </c>
      <c r="M559" s="16">
        <f t="shared" si="157"/>
        <v>1102012</v>
      </c>
      <c r="N559" s="31" t="s">
        <v>686</v>
      </c>
      <c r="O559" s="16">
        <f t="shared" si="158"/>
        <v>2</v>
      </c>
      <c r="P559" s="16">
        <f t="shared" si="159"/>
        <v>16</v>
      </c>
      <c r="Q559" s="16" t="s">
        <v>51</v>
      </c>
      <c r="R559" s="16">
        <f>ROUND(IF(O559=1,INDEX(新属性投放!$J$14:$J$33,卡牌属性!P559),INDEX(新属性投放!$J$41:$J$60,卡牌属性!P559))*INDEX($G$5:$G$42,L559)/SQRT(INDEX($I$5:$I$42,L559)),2)</f>
        <v>4044.45</v>
      </c>
      <c r="S559" s="31" t="s">
        <v>190</v>
      </c>
      <c r="T559" s="16">
        <f>ROUND(IF(O559=1,INDEX(新属性投放!$K$14:$K$33,卡牌属性!P559),INDEX(新属性投放!$K$41:$K$60,卡牌属性!P559))*INDEX($G$5:$G$42,L559),2)</f>
        <v>1993.73</v>
      </c>
      <c r="U559" s="31" t="s">
        <v>191</v>
      </c>
      <c r="V559" s="16">
        <f>ROUND(IF(O559=1,INDEX(新属性投放!$L$14:$L$33,卡牌属性!P559),INDEX(新属性投放!$L$41:$L$60,卡牌属性!P559))*INDEX($G$5:$G$42,L559)*SQRT(INDEX($I$5:$I$42,L559)),2)</f>
        <v>21982.5</v>
      </c>
      <c r="W559" s="31" t="s">
        <v>189</v>
      </c>
      <c r="X559" s="16">
        <f>ROUND(IF(O559=1,INDEX(新属性投放!$D$14:$D$33,卡牌属性!P559),INDEX(新属性投放!$D$41:$D$60,卡牌属性!P559))*INDEX($G$5:$G$42,L559)/SQRT(INDEX($I$5:$I$42,L559)),2)</f>
        <v>95.87</v>
      </c>
      <c r="Y559" s="31" t="s">
        <v>190</v>
      </c>
      <c r="Z559" s="16">
        <f>ROUND(IF(O559=1,INDEX(新属性投放!$E$14:$E$33,卡牌属性!P559),INDEX(新属性投放!$E$41:$E$60,卡牌属性!P559))*INDEX($G$5:$G$42,L559),2)</f>
        <v>47.93</v>
      </c>
      <c r="AA559" s="31" t="s">
        <v>191</v>
      </c>
      <c r="AB559" s="16">
        <f>ROUND(IF(O559=1,INDEX(新属性投放!$F$14:$F$33,卡牌属性!P559),INDEX(新属性投放!$F$41:$F$60,卡牌属性!P559))*INDEX($G$5:$G$42,L559)*SQRT(INDEX($I$5:$I$42,L559)),2)</f>
        <v>430.5</v>
      </c>
      <c r="AD559" s="16">
        <f t="shared" si="160"/>
        <v>958</v>
      </c>
      <c r="AE559" s="16">
        <f t="shared" si="161"/>
        <v>479</v>
      </c>
      <c r="AF559" s="16">
        <f t="shared" si="162"/>
        <v>4305</v>
      </c>
      <c r="AH559" s="16">
        <f t="shared" si="153"/>
        <v>131891</v>
      </c>
      <c r="AI559" s="16">
        <f t="shared" si="154"/>
        <v>65888</v>
      </c>
      <c r="AJ559" s="16">
        <f t="shared" si="155"/>
        <v>570840</v>
      </c>
    </row>
    <row r="560" spans="11:36" ht="16.5" x14ac:dyDescent="0.2">
      <c r="K560" s="15">
        <v>557</v>
      </c>
      <c r="L560" s="15">
        <f t="shared" si="156"/>
        <v>28</v>
      </c>
      <c r="M560" s="16">
        <f t="shared" si="157"/>
        <v>1102012</v>
      </c>
      <c r="N560" s="31" t="s">
        <v>686</v>
      </c>
      <c r="O560" s="16">
        <f t="shared" si="158"/>
        <v>2</v>
      </c>
      <c r="P560" s="16">
        <f t="shared" si="159"/>
        <v>17</v>
      </c>
      <c r="Q560" s="16" t="s">
        <v>51</v>
      </c>
      <c r="R560" s="16">
        <f>ROUND(IF(O560=1,INDEX(新属性投放!$J$14:$J$33,卡牌属性!P560),INDEX(新属性投放!$J$41:$J$60,卡牌属性!P560))*INDEX($G$5:$G$42,L560)/SQRT(INDEX($I$5:$I$42,L560)),2)</f>
        <v>4661.78</v>
      </c>
      <c r="S560" s="31" t="s">
        <v>190</v>
      </c>
      <c r="T560" s="16">
        <f>ROUND(IF(O560=1,INDEX(新属性投放!$K$14:$K$33,卡牌属性!P560),INDEX(新属性投放!$K$41:$K$60,卡牌属性!P560))*INDEX($G$5:$G$42,L560),2)</f>
        <v>2302.39</v>
      </c>
      <c r="U560" s="31" t="s">
        <v>191</v>
      </c>
      <c r="V560" s="16">
        <f>ROUND(IF(O560=1,INDEX(新属性投放!$L$14:$L$33,卡牌属性!P560),INDEX(新属性投放!$L$41:$L$60,卡牌属性!P560))*INDEX($G$5:$G$42,L560)*SQRT(INDEX($I$5:$I$42,L560)),2)</f>
        <v>25377</v>
      </c>
      <c r="W560" s="31" t="s">
        <v>189</v>
      </c>
      <c r="X560" s="16">
        <f>ROUND(IF(O560=1,INDEX(新属性投放!$D$14:$D$33,卡牌属性!P560),INDEX(新属性投放!$D$41:$D$60,卡牌属性!P560))*INDEX($G$5:$G$42,L560)/SQRT(INDEX($I$5:$I$42,L560)),2)</f>
        <v>110.85</v>
      </c>
      <c r="Y560" s="31" t="s">
        <v>190</v>
      </c>
      <c r="Z560" s="16">
        <f>ROUND(IF(O560=1,INDEX(新属性投放!$E$14:$E$33,卡牌属性!P560),INDEX(新属性投放!$E$41:$E$60,卡牌属性!P560))*INDEX($G$5:$G$42,L560),2)</f>
        <v>55.43</v>
      </c>
      <c r="AA560" s="31" t="s">
        <v>191</v>
      </c>
      <c r="AB560" s="16">
        <f>ROUND(IF(O560=1,INDEX(新属性投放!$F$14:$F$33,卡牌属性!P560),INDEX(新属性投放!$F$41:$F$60,卡牌属性!P560))*INDEX($G$5:$G$42,L560)*SQRT(INDEX($I$5:$I$42,L560)),2)</f>
        <v>498</v>
      </c>
      <c r="AD560" s="16">
        <f t="shared" si="160"/>
        <v>1108</v>
      </c>
      <c r="AE560" s="16">
        <f t="shared" si="161"/>
        <v>554</v>
      </c>
      <c r="AF560" s="16">
        <f t="shared" si="162"/>
        <v>4980</v>
      </c>
      <c r="AH560" s="16">
        <f t="shared" si="153"/>
        <v>132999</v>
      </c>
      <c r="AI560" s="16">
        <f t="shared" si="154"/>
        <v>66442</v>
      </c>
      <c r="AJ560" s="16">
        <f t="shared" si="155"/>
        <v>575820</v>
      </c>
    </row>
    <row r="561" spans="11:36" ht="16.5" x14ac:dyDescent="0.2">
      <c r="K561" s="15">
        <v>558</v>
      </c>
      <c r="L561" s="15">
        <f t="shared" si="156"/>
        <v>28</v>
      </c>
      <c r="M561" s="16">
        <f t="shared" si="157"/>
        <v>1102012</v>
      </c>
      <c r="N561" s="31" t="s">
        <v>686</v>
      </c>
      <c r="O561" s="16">
        <f t="shared" si="158"/>
        <v>2</v>
      </c>
      <c r="P561" s="16">
        <f t="shared" si="159"/>
        <v>18</v>
      </c>
      <c r="Q561" s="16" t="s">
        <v>51</v>
      </c>
      <c r="R561" s="16">
        <f>ROUND(IF(O561=1,INDEX(新属性投放!$J$14:$J$33,卡牌属性!P561),INDEX(新属性投放!$J$41:$J$60,卡牌属性!P561))*INDEX($G$5:$G$42,L561)/SQRT(INDEX($I$5:$I$42,L561)),2)</f>
        <v>5376.53</v>
      </c>
      <c r="S561" s="31" t="s">
        <v>190</v>
      </c>
      <c r="T561" s="16">
        <f>ROUND(IF(O561=1,INDEX(新属性投放!$K$14:$K$33,卡牌属性!P561),INDEX(新属性投放!$K$41:$K$60,卡牌属性!P561))*INDEX($G$5:$G$42,L561),2)</f>
        <v>2659.01</v>
      </c>
      <c r="U561" s="31" t="s">
        <v>191</v>
      </c>
      <c r="V561" s="16">
        <f>ROUND(IF(O561=1,INDEX(新属性投放!$L$14:$L$33,卡牌属性!P561),INDEX(新属性投放!$L$41:$L$60,卡牌属性!P561))*INDEX($G$5:$G$42,L561)*SQRT(INDEX($I$5:$I$42,L561)),2)</f>
        <v>29311.5</v>
      </c>
      <c r="W561" s="31" t="s">
        <v>189</v>
      </c>
      <c r="X561" s="16">
        <f>ROUND(IF(O561=1,INDEX(新属性投放!$D$14:$D$33,卡牌属性!P561),INDEX(新属性投放!$D$41:$D$60,卡牌属性!P561))*INDEX($G$5:$G$42,L561)/SQRT(INDEX($I$5:$I$42,L561)),2)</f>
        <v>128.15</v>
      </c>
      <c r="Y561" s="31" t="s">
        <v>190</v>
      </c>
      <c r="Z561" s="16">
        <f>ROUND(IF(O561=1,INDEX(新属性投放!$E$14:$E$33,卡牌属性!P561),INDEX(新属性投放!$E$41:$E$60,卡牌属性!P561))*INDEX($G$5:$G$42,L561),2)</f>
        <v>64.069999999999993</v>
      </c>
      <c r="AA561" s="31" t="s">
        <v>191</v>
      </c>
      <c r="AB561" s="16">
        <f>ROUND(IF(O561=1,INDEX(新属性投放!$F$14:$F$33,卡牌属性!P561),INDEX(新属性投放!$F$41:$F$60,卡牌属性!P561))*INDEX($G$5:$G$42,L561)*SQRT(INDEX($I$5:$I$42,L561)),2)</f>
        <v>576</v>
      </c>
      <c r="AD561" s="16">
        <f t="shared" si="160"/>
        <v>1281</v>
      </c>
      <c r="AE561" s="16">
        <f t="shared" si="161"/>
        <v>640</v>
      </c>
      <c r="AF561" s="16">
        <f t="shared" si="162"/>
        <v>5760</v>
      </c>
      <c r="AH561" s="16">
        <f t="shared" si="153"/>
        <v>134280</v>
      </c>
      <c r="AI561" s="16">
        <f t="shared" si="154"/>
        <v>67082</v>
      </c>
      <c r="AJ561" s="16">
        <f t="shared" si="155"/>
        <v>581580</v>
      </c>
    </row>
    <row r="562" spans="11:36" ht="16.5" x14ac:dyDescent="0.2">
      <c r="K562" s="15">
        <v>559</v>
      </c>
      <c r="L562" s="15">
        <f t="shared" si="156"/>
        <v>28</v>
      </c>
      <c r="M562" s="16">
        <f t="shared" si="157"/>
        <v>1102012</v>
      </c>
      <c r="N562" s="31" t="s">
        <v>686</v>
      </c>
      <c r="O562" s="16">
        <f t="shared" si="158"/>
        <v>2</v>
      </c>
      <c r="P562" s="16">
        <f t="shared" si="159"/>
        <v>19</v>
      </c>
      <c r="Q562" s="16" t="s">
        <v>51</v>
      </c>
      <c r="R562" s="16">
        <f>ROUND(IF(O562=1,INDEX(新属性投放!$J$14:$J$33,卡牌属性!P562),INDEX(新属性投放!$J$41:$J$60,卡牌属性!P562))*INDEX($G$5:$G$42,L562)/SQRT(INDEX($I$5:$I$42,L562)),2)</f>
        <v>6201.75</v>
      </c>
      <c r="S562" s="31" t="s">
        <v>190</v>
      </c>
      <c r="T562" s="16">
        <f>ROUND(IF(O562=1,INDEX(新属性投放!$K$14:$K$33,卡牌属性!P562),INDEX(新属性投放!$K$41:$K$60,卡牌属性!P562))*INDEX($G$5:$G$42,L562),2)</f>
        <v>3072.38</v>
      </c>
      <c r="U562" s="31" t="s">
        <v>191</v>
      </c>
      <c r="V562" s="16">
        <f>ROUND(IF(O562=1,INDEX(新属性投放!$L$14:$L$33,卡牌属性!P562),INDEX(新属性投放!$L$41:$L$60,卡牌属性!P562))*INDEX($G$5:$G$42,L562)*SQRT(INDEX($I$5:$I$42,L562)),2)</f>
        <v>33852</v>
      </c>
      <c r="W562" s="31" t="s">
        <v>189</v>
      </c>
      <c r="X562" s="16">
        <f>ROUND(IF(O562=1,INDEX(新属性投放!$D$14:$D$33,卡牌属性!P562),INDEX(新属性投放!$D$41:$D$60,卡牌属性!P562))*INDEX($G$5:$G$42,L562)/SQRT(INDEX($I$5:$I$42,L562)),2)</f>
        <v>148.19</v>
      </c>
      <c r="Y562" s="31" t="s">
        <v>190</v>
      </c>
      <c r="Z562" s="16">
        <f>ROUND(IF(O562=1,INDEX(新属性投放!$E$14:$E$33,卡牌属性!P562),INDEX(新属性投放!$E$41:$E$60,卡牌属性!P562))*INDEX($G$5:$G$42,L562),2)</f>
        <v>74.09</v>
      </c>
      <c r="AA562" s="31" t="s">
        <v>191</v>
      </c>
      <c r="AB562" s="16">
        <f>ROUND(IF(O562=1,INDEX(新属性投放!$F$14:$F$33,卡牌属性!P562),INDEX(新属性投放!$F$41:$F$60,卡牌属性!P562))*INDEX($G$5:$G$42,L562)*SQRT(INDEX($I$5:$I$42,L562)),2)</f>
        <v>666</v>
      </c>
      <c r="AD562" s="16">
        <f t="shared" si="160"/>
        <v>1481</v>
      </c>
      <c r="AE562" s="16">
        <f t="shared" si="161"/>
        <v>740</v>
      </c>
      <c r="AF562" s="16">
        <f t="shared" si="162"/>
        <v>6660</v>
      </c>
      <c r="AH562" s="16">
        <f t="shared" si="153"/>
        <v>135761</v>
      </c>
      <c r="AI562" s="16">
        <f t="shared" si="154"/>
        <v>67822</v>
      </c>
      <c r="AJ562" s="16">
        <f t="shared" si="155"/>
        <v>588240</v>
      </c>
    </row>
    <row r="563" spans="11:36" ht="16.5" x14ac:dyDescent="0.2">
      <c r="K563" s="15">
        <v>560</v>
      </c>
      <c r="L563" s="15">
        <f t="shared" si="156"/>
        <v>28</v>
      </c>
      <c r="M563" s="16">
        <f t="shared" si="157"/>
        <v>1102012</v>
      </c>
      <c r="N563" s="31" t="s">
        <v>686</v>
      </c>
      <c r="O563" s="16">
        <f t="shared" si="158"/>
        <v>2</v>
      </c>
      <c r="P563" s="16">
        <f t="shared" si="159"/>
        <v>20</v>
      </c>
      <c r="Q563" s="16" t="s">
        <v>51</v>
      </c>
      <c r="R563" s="16">
        <f>ROUND(IF(O563=1,INDEX(新属性投放!$J$14:$J$33,卡牌属性!P563),INDEX(新属性投放!$J$41:$J$60,卡牌属性!P563))*INDEX($G$5:$G$42,L563)/SQRT(INDEX($I$5:$I$42,L563)),2)</f>
        <v>7157.18</v>
      </c>
      <c r="S563" s="31" t="s">
        <v>190</v>
      </c>
      <c r="T563" s="16">
        <f>ROUND(IF(O563=1,INDEX(新属性投放!$K$14:$K$33,卡牌属性!P563),INDEX(新属性投放!$K$41:$K$60,卡牌属性!P563))*INDEX($G$5:$G$42,L563),2)</f>
        <v>3549.34</v>
      </c>
      <c r="U563" s="31" t="s">
        <v>191</v>
      </c>
      <c r="V563" s="16">
        <f>ROUND(IF(O563=1,INDEX(新属性投放!$L$14:$L$33,卡牌属性!P563),INDEX(新属性投放!$L$41:$L$60,卡牌属性!P563))*INDEX($G$5:$G$42,L563)*SQRT(INDEX($I$5:$I$42,L563)),2)</f>
        <v>39112.5</v>
      </c>
      <c r="W563" s="31" t="s">
        <v>189</v>
      </c>
      <c r="X563" s="16">
        <f>ROUND(IF(O563=1,INDEX(新属性投放!$D$14:$D$33,卡牌属性!P563),INDEX(新属性投放!$D$41:$D$60,卡牌属性!P563))*INDEX($G$5:$G$42,L563)/SQRT(INDEX($I$5:$I$42,L563)),2)</f>
        <v>171.32</v>
      </c>
      <c r="Y563" s="31" t="s">
        <v>190</v>
      </c>
      <c r="Z563" s="16">
        <f>ROUND(IF(O563=1,INDEX(新属性投放!$E$14:$E$33,卡牌属性!P563),INDEX(新属性投放!$E$41:$E$60,卡牌属性!P563))*INDEX($G$5:$G$42,L563),2)</f>
        <v>85.66</v>
      </c>
      <c r="AA563" s="31" t="s">
        <v>191</v>
      </c>
      <c r="AB563" s="16">
        <f>ROUND(IF(O563=1,INDEX(新属性投放!$F$14:$F$33,卡牌属性!P563),INDEX(新属性投放!$F$41:$F$60,卡牌属性!P563))*INDEX($G$5:$G$42,L563)*SQRT(INDEX($I$5:$I$42,L563)),2)</f>
        <v>769.5</v>
      </c>
      <c r="AD563" s="16">
        <f t="shared" si="160"/>
        <v>1713</v>
      </c>
      <c r="AE563" s="16">
        <f t="shared" si="161"/>
        <v>856</v>
      </c>
      <c r="AF563" s="16">
        <f t="shared" si="162"/>
        <v>7695</v>
      </c>
      <c r="AH563" s="16">
        <f t="shared" si="153"/>
        <v>137474</v>
      </c>
      <c r="AI563" s="16">
        <f t="shared" si="154"/>
        <v>68678</v>
      </c>
      <c r="AJ563" s="16">
        <f t="shared" si="155"/>
        <v>595935</v>
      </c>
    </row>
    <row r="564" spans="11:36" ht="16.5" x14ac:dyDescent="0.2">
      <c r="K564" s="15">
        <v>561</v>
      </c>
      <c r="L564" s="15">
        <f t="shared" si="156"/>
        <v>29</v>
      </c>
      <c r="M564" s="16">
        <f t="shared" si="157"/>
        <v>1102013</v>
      </c>
      <c r="N564" s="31" t="s">
        <v>686</v>
      </c>
      <c r="O564" s="16">
        <f t="shared" si="158"/>
        <v>2</v>
      </c>
      <c r="P564" s="16">
        <f t="shared" si="159"/>
        <v>1</v>
      </c>
      <c r="Q564" s="16" t="s">
        <v>51</v>
      </c>
      <c r="R564" s="16">
        <f>ROUND(IF(O564=1,INDEX(新属性投放!$J$14:$J$33,卡牌属性!P564),INDEX(新属性投放!$J$41:$J$60,卡牌属性!P564))*INDEX($G$5:$G$42,L564)/SQRT(INDEX($I$5:$I$42,L564)),2)</f>
        <v>70</v>
      </c>
      <c r="S564" s="31" t="s">
        <v>190</v>
      </c>
      <c r="T564" s="16">
        <f>ROUND(IF(O564=1,INDEX(新属性投放!$K$14:$K$33,卡牌属性!P564),INDEX(新属性投放!$K$41:$K$60,卡牌属性!P564))*INDEX($G$5:$G$42,L564),2)</f>
        <v>20</v>
      </c>
      <c r="U564" s="31" t="s">
        <v>191</v>
      </c>
      <c r="V564" s="16">
        <f>ROUND(IF(O564=1,INDEX(新属性投放!$L$14:$L$33,卡牌属性!P564),INDEX(新属性投放!$L$41:$L$60,卡牌属性!P564))*INDEX($G$5:$G$42,L564)*SQRT(INDEX($I$5:$I$42,L564)),2)</f>
        <v>150</v>
      </c>
      <c r="W564" s="31" t="s">
        <v>189</v>
      </c>
      <c r="X564" s="16">
        <f>ROUND(IF(O564=1,INDEX(新属性投放!$D$14:$D$33,卡牌属性!P564),INDEX(新属性投放!$D$41:$D$60,卡牌属性!P564))*INDEX($G$5:$G$42,L564)/SQRT(INDEX($I$5:$I$42,L564)),2)</f>
        <v>2.5</v>
      </c>
      <c r="Y564" s="31" t="s">
        <v>190</v>
      </c>
      <c r="Z564" s="16">
        <f>ROUND(IF(O564=1,INDEX(新属性投放!$E$14:$E$33,卡牌属性!P564),INDEX(新属性投放!$E$41:$E$60,卡牌属性!P564))*INDEX($G$5:$G$42,L564),2)</f>
        <v>1.25</v>
      </c>
      <c r="AA564" s="31" t="s">
        <v>191</v>
      </c>
      <c r="AB564" s="16">
        <f>ROUND(IF(O564=1,INDEX(新属性投放!$F$14:$F$33,卡牌属性!P564),INDEX(新属性投放!$F$41:$F$60,卡牌属性!P564))*INDEX($G$5:$G$42,L564)*SQRT(INDEX($I$5:$I$42,L564)),2)</f>
        <v>11</v>
      </c>
      <c r="AD564" s="16">
        <f t="shared" si="160"/>
        <v>25</v>
      </c>
      <c r="AE564" s="16">
        <f t="shared" si="161"/>
        <v>12</v>
      </c>
      <c r="AF564" s="16">
        <f t="shared" si="162"/>
        <v>110</v>
      </c>
      <c r="AH564" s="16">
        <f t="shared" si="153"/>
        <v>137499</v>
      </c>
      <c r="AI564" s="16">
        <f t="shared" si="154"/>
        <v>68690</v>
      </c>
      <c r="AJ564" s="16">
        <f t="shared" si="155"/>
        <v>596045</v>
      </c>
    </row>
    <row r="565" spans="11:36" ht="16.5" x14ac:dyDescent="0.2">
      <c r="K565" s="15">
        <v>562</v>
      </c>
      <c r="L565" s="15">
        <f t="shared" si="156"/>
        <v>29</v>
      </c>
      <c r="M565" s="16">
        <f t="shared" si="157"/>
        <v>1102013</v>
      </c>
      <c r="N565" s="31" t="s">
        <v>686</v>
      </c>
      <c r="O565" s="16">
        <f t="shared" si="158"/>
        <v>2</v>
      </c>
      <c r="P565" s="16">
        <f t="shared" si="159"/>
        <v>2</v>
      </c>
      <c r="Q565" s="16" t="s">
        <v>51</v>
      </c>
      <c r="R565" s="16">
        <f>ROUND(IF(O565=1,INDEX(新属性投放!$J$14:$J$33,卡牌属性!P565),INDEX(新属性投放!$J$41:$J$60,卡牌属性!P565))*INDEX($G$5:$G$42,L565)/SQRT(INDEX($I$5:$I$42,L565)),2)</f>
        <v>114</v>
      </c>
      <c r="S565" s="31" t="s">
        <v>190</v>
      </c>
      <c r="T565" s="16">
        <f>ROUND(IF(O565=1,INDEX(新属性投放!$K$14:$K$33,卡牌属性!P565),INDEX(新属性投放!$K$41:$K$60,卡牌属性!P565))*INDEX($G$5:$G$42,L565),2)</f>
        <v>37.5</v>
      </c>
      <c r="U565" s="31" t="s">
        <v>191</v>
      </c>
      <c r="V565" s="16">
        <f>ROUND(IF(O565=1,INDEX(新属性投放!$L$14:$L$33,卡牌属性!P565),INDEX(新属性投放!$L$41:$L$60,卡牌属性!P565))*INDEX($G$5:$G$42,L565)*SQRT(INDEX($I$5:$I$42,L565)),2)</f>
        <v>385</v>
      </c>
      <c r="W565" s="31" t="s">
        <v>189</v>
      </c>
      <c r="X565" s="16">
        <f>ROUND(IF(O565=1,INDEX(新属性投放!$D$14:$D$33,卡牌属性!P565),INDEX(新属性投放!$D$41:$D$60,卡牌属性!P565))*INDEX($G$5:$G$42,L565)/SQRT(INDEX($I$5:$I$42,L565)),2)</f>
        <v>4</v>
      </c>
      <c r="Y565" s="31" t="s">
        <v>190</v>
      </c>
      <c r="Z565" s="16">
        <f>ROUND(IF(O565=1,INDEX(新属性投放!$E$14:$E$33,卡牌属性!P565),INDEX(新属性投放!$E$41:$E$60,卡牌属性!P565))*INDEX($G$5:$G$42,L565),2)</f>
        <v>2</v>
      </c>
      <c r="AA565" s="31" t="s">
        <v>191</v>
      </c>
      <c r="AB565" s="16">
        <f>ROUND(IF(O565=1,INDEX(新属性投放!$F$14:$F$33,卡牌属性!P565),INDEX(新属性投放!$F$41:$F$60,卡牌属性!P565))*INDEX($G$5:$G$42,L565)*SQRT(INDEX($I$5:$I$42,L565)),2)</f>
        <v>18</v>
      </c>
      <c r="AD565" s="16">
        <f t="shared" si="160"/>
        <v>40</v>
      </c>
      <c r="AE565" s="16">
        <f t="shared" si="161"/>
        <v>20</v>
      </c>
      <c r="AF565" s="16">
        <f t="shared" si="162"/>
        <v>180</v>
      </c>
      <c r="AH565" s="16">
        <f t="shared" si="153"/>
        <v>137539</v>
      </c>
      <c r="AI565" s="16">
        <f t="shared" si="154"/>
        <v>68710</v>
      </c>
      <c r="AJ565" s="16">
        <f t="shared" si="155"/>
        <v>596225</v>
      </c>
    </row>
    <row r="566" spans="11:36" ht="16.5" x14ac:dyDescent="0.2">
      <c r="K566" s="15">
        <v>563</v>
      </c>
      <c r="L566" s="15">
        <f t="shared" si="156"/>
        <v>29</v>
      </c>
      <c r="M566" s="16">
        <f t="shared" si="157"/>
        <v>1102013</v>
      </c>
      <c r="N566" s="31" t="s">
        <v>686</v>
      </c>
      <c r="O566" s="16">
        <f t="shared" si="158"/>
        <v>2</v>
      </c>
      <c r="P566" s="16">
        <f t="shared" si="159"/>
        <v>3</v>
      </c>
      <c r="Q566" s="16" t="s">
        <v>51</v>
      </c>
      <c r="R566" s="16">
        <f>ROUND(IF(O566=1,INDEX(新属性投放!$J$14:$J$33,卡牌属性!P566),INDEX(新属性投放!$J$41:$J$60,卡牌属性!P566))*INDEX($G$5:$G$42,L566)/SQRT(INDEX($I$5:$I$42,L566)),2)</f>
        <v>197</v>
      </c>
      <c r="S566" s="31" t="s">
        <v>190</v>
      </c>
      <c r="T566" s="16">
        <f>ROUND(IF(O566=1,INDEX(新属性投放!$K$14:$K$33,卡牌属性!P566),INDEX(新属性投放!$K$41:$K$60,卡牌属性!P566))*INDEX($G$5:$G$42,L566),2)</f>
        <v>78.5</v>
      </c>
      <c r="U566" s="31" t="s">
        <v>191</v>
      </c>
      <c r="V566" s="16">
        <f>ROUND(IF(O566=1,INDEX(新属性投放!$L$14:$L$33,卡牌属性!P566),INDEX(新属性投放!$L$41:$L$60,卡牌属性!P566))*INDEX($G$5:$G$42,L566)*SQRT(INDEX($I$5:$I$42,L566)),2)</f>
        <v>862</v>
      </c>
      <c r="W566" s="31" t="s">
        <v>189</v>
      </c>
      <c r="X566" s="16">
        <f>ROUND(IF(O566=1,INDEX(新属性投放!$D$14:$D$33,卡牌属性!P566),INDEX(新属性投放!$D$41:$D$60,卡牌属性!P566))*INDEX($G$5:$G$42,L566)/SQRT(INDEX($I$5:$I$42,L566)),2)</f>
        <v>6.03</v>
      </c>
      <c r="Y566" s="31" t="s">
        <v>190</v>
      </c>
      <c r="Z566" s="16">
        <f>ROUND(IF(O566=1,INDEX(新属性投放!$E$14:$E$33,卡牌属性!P566),INDEX(新属性投放!$E$41:$E$60,卡牌属性!P566))*INDEX($G$5:$G$42,L566),2)</f>
        <v>3.02</v>
      </c>
      <c r="AA566" s="31" t="s">
        <v>191</v>
      </c>
      <c r="AB566" s="16">
        <f>ROUND(IF(O566=1,INDEX(新属性投放!$F$14:$F$33,卡牌属性!P566),INDEX(新属性投放!$F$41:$F$60,卡牌属性!P566))*INDEX($G$5:$G$42,L566)*SQRT(INDEX($I$5:$I$42,L566)),2)</f>
        <v>27</v>
      </c>
      <c r="AD566" s="16">
        <f t="shared" si="160"/>
        <v>60</v>
      </c>
      <c r="AE566" s="16">
        <f t="shared" si="161"/>
        <v>30</v>
      </c>
      <c r="AF566" s="16">
        <f t="shared" si="162"/>
        <v>270</v>
      </c>
      <c r="AH566" s="16">
        <f t="shared" si="153"/>
        <v>137599</v>
      </c>
      <c r="AI566" s="16">
        <f t="shared" si="154"/>
        <v>68740</v>
      </c>
      <c r="AJ566" s="16">
        <f t="shared" si="155"/>
        <v>596495</v>
      </c>
    </row>
    <row r="567" spans="11:36" ht="16.5" x14ac:dyDescent="0.2">
      <c r="K567" s="15">
        <v>564</v>
      </c>
      <c r="L567" s="15">
        <f t="shared" si="156"/>
        <v>29</v>
      </c>
      <c r="M567" s="16">
        <f t="shared" si="157"/>
        <v>1102013</v>
      </c>
      <c r="N567" s="31" t="s">
        <v>686</v>
      </c>
      <c r="O567" s="16">
        <f t="shared" si="158"/>
        <v>2</v>
      </c>
      <c r="P567" s="16">
        <f t="shared" si="159"/>
        <v>4</v>
      </c>
      <c r="Q567" s="16" t="s">
        <v>51</v>
      </c>
      <c r="R567" s="16">
        <f>ROUND(IF(O567=1,INDEX(新属性投放!$J$14:$J$33,卡牌属性!P567),INDEX(新属性投放!$J$41:$J$60,卡牌属性!P567))*INDEX($G$5:$G$42,L567)/SQRT(INDEX($I$5:$I$42,L567)),2)</f>
        <v>277.3</v>
      </c>
      <c r="S567" s="31" t="s">
        <v>190</v>
      </c>
      <c r="T567" s="16">
        <f>ROUND(IF(O567=1,INDEX(新属性投放!$K$14:$K$33,卡牌属性!P567),INDEX(新属性投放!$K$41:$K$60,卡牌属性!P567))*INDEX($G$5:$G$42,L567),2)</f>
        <v>118.65</v>
      </c>
      <c r="U567" s="31" t="s">
        <v>191</v>
      </c>
      <c r="V567" s="16">
        <f>ROUND(IF(O567=1,INDEX(新属性投放!$L$14:$L$33,卡牌属性!P567),INDEX(新属性投放!$L$41:$L$60,卡牌属性!P567))*INDEX($G$5:$G$42,L567)*SQRT(INDEX($I$5:$I$42,L567)),2)</f>
        <v>1312</v>
      </c>
      <c r="W567" s="31" t="s">
        <v>189</v>
      </c>
      <c r="X567" s="16">
        <f>ROUND(IF(O567=1,INDEX(新属性投放!$D$14:$D$33,卡牌属性!P567),INDEX(新属性投放!$D$41:$D$60,卡牌属性!P567))*INDEX($G$5:$G$42,L567)/SQRT(INDEX($I$5:$I$42,L567)),2)</f>
        <v>8</v>
      </c>
      <c r="Y567" s="31" t="s">
        <v>190</v>
      </c>
      <c r="Z567" s="16">
        <f>ROUND(IF(O567=1,INDEX(新属性投放!$E$14:$E$33,卡牌属性!P567),INDEX(新属性投放!$E$41:$E$60,卡牌属性!P567))*INDEX($G$5:$G$42,L567),2)</f>
        <v>4</v>
      </c>
      <c r="AA567" s="31" t="s">
        <v>191</v>
      </c>
      <c r="AB567" s="16">
        <f>ROUND(IF(O567=1,INDEX(新属性投放!$F$14:$F$33,卡牌属性!P567),INDEX(新属性投放!$F$41:$F$60,卡牌属性!P567))*INDEX($G$5:$G$42,L567)*SQRT(INDEX($I$5:$I$42,L567)),2)</f>
        <v>36</v>
      </c>
      <c r="AD567" s="16">
        <f t="shared" si="160"/>
        <v>80</v>
      </c>
      <c r="AE567" s="16">
        <f t="shared" si="161"/>
        <v>40</v>
      </c>
      <c r="AF567" s="16">
        <f t="shared" si="162"/>
        <v>360</v>
      </c>
      <c r="AH567" s="16">
        <f t="shared" si="153"/>
        <v>137679</v>
      </c>
      <c r="AI567" s="16">
        <f t="shared" si="154"/>
        <v>68780</v>
      </c>
      <c r="AJ567" s="16">
        <f t="shared" si="155"/>
        <v>596855</v>
      </c>
    </row>
    <row r="568" spans="11:36" ht="16.5" x14ac:dyDescent="0.2">
      <c r="K568" s="15">
        <v>565</v>
      </c>
      <c r="L568" s="15">
        <f t="shared" si="156"/>
        <v>29</v>
      </c>
      <c r="M568" s="16">
        <f t="shared" si="157"/>
        <v>1102013</v>
      </c>
      <c r="N568" s="31" t="s">
        <v>686</v>
      </c>
      <c r="O568" s="16">
        <f t="shared" si="158"/>
        <v>2</v>
      </c>
      <c r="P568" s="16">
        <f t="shared" si="159"/>
        <v>5</v>
      </c>
      <c r="Q568" s="16" t="s">
        <v>51</v>
      </c>
      <c r="R568" s="16">
        <f>ROUND(IF(O568=1,INDEX(新属性投放!$J$14:$J$33,卡牌属性!P568),INDEX(新属性投放!$J$41:$J$60,卡牌属性!P568))*INDEX($G$5:$G$42,L568)/SQRT(INDEX($I$5:$I$42,L568)),2)</f>
        <v>382.3</v>
      </c>
      <c r="S568" s="31" t="s">
        <v>190</v>
      </c>
      <c r="T568" s="16">
        <f>ROUND(IF(O568=1,INDEX(新属性投放!$K$14:$K$33,卡牌属性!P568),INDEX(新属性投放!$K$41:$K$60,卡牌属性!P568))*INDEX($G$5:$G$42,L568),2)</f>
        <v>171.65</v>
      </c>
      <c r="U568" s="31" t="s">
        <v>191</v>
      </c>
      <c r="V568" s="16">
        <f>ROUND(IF(O568=1,INDEX(新属性投放!$L$14:$L$33,卡牌属性!P568),INDEX(新属性投放!$L$41:$L$60,卡牌属性!P568))*INDEX($G$5:$G$42,L568)*SQRT(INDEX($I$5:$I$42,L568)),2)</f>
        <v>1897</v>
      </c>
      <c r="W568" s="31" t="s">
        <v>189</v>
      </c>
      <c r="X568" s="16">
        <f>ROUND(IF(O568=1,INDEX(新属性投放!$D$14:$D$33,卡牌属性!P568),INDEX(新属性投放!$D$41:$D$60,卡牌属性!P568))*INDEX($G$5:$G$42,L568)/SQRT(INDEX($I$5:$I$42,L568)),2)</f>
        <v>10.02</v>
      </c>
      <c r="Y568" s="31" t="s">
        <v>190</v>
      </c>
      <c r="Z568" s="16">
        <f>ROUND(IF(O568=1,INDEX(新属性投放!$E$14:$E$33,卡牌属性!P568),INDEX(新属性投放!$E$41:$E$60,卡牌属性!P568))*INDEX($G$5:$G$42,L568),2)</f>
        <v>5.01</v>
      </c>
      <c r="AA568" s="31" t="s">
        <v>191</v>
      </c>
      <c r="AB568" s="16">
        <f>ROUND(IF(O568=1,INDEX(新属性投放!$F$14:$F$33,卡牌属性!P568),INDEX(新属性投放!$F$41:$F$60,卡牌属性!P568))*INDEX($G$5:$G$42,L568)*SQRT(INDEX($I$5:$I$42,L568)),2)</f>
        <v>45</v>
      </c>
      <c r="AD568" s="16">
        <f t="shared" si="160"/>
        <v>100</v>
      </c>
      <c r="AE568" s="16">
        <f t="shared" si="161"/>
        <v>50</v>
      </c>
      <c r="AF568" s="16">
        <f t="shared" si="162"/>
        <v>450</v>
      </c>
      <c r="AH568" s="16">
        <f t="shared" si="153"/>
        <v>137779</v>
      </c>
      <c r="AI568" s="16">
        <f t="shared" si="154"/>
        <v>68830</v>
      </c>
      <c r="AJ568" s="16">
        <f t="shared" si="155"/>
        <v>597305</v>
      </c>
    </row>
    <row r="569" spans="11:36" ht="16.5" x14ac:dyDescent="0.2">
      <c r="K569" s="15">
        <v>566</v>
      </c>
      <c r="L569" s="15">
        <f t="shared" si="156"/>
        <v>29</v>
      </c>
      <c r="M569" s="16">
        <f t="shared" si="157"/>
        <v>1102013</v>
      </c>
      <c r="N569" s="31" t="s">
        <v>686</v>
      </c>
      <c r="O569" s="16">
        <f t="shared" si="158"/>
        <v>2</v>
      </c>
      <c r="P569" s="16">
        <f t="shared" si="159"/>
        <v>6</v>
      </c>
      <c r="Q569" s="16" t="s">
        <v>51</v>
      </c>
      <c r="R569" s="16">
        <f>ROUND(IF(O569=1,INDEX(新属性投放!$J$14:$J$33,卡牌属性!P569),INDEX(新属性投放!$J$41:$J$60,卡牌属性!P569))*INDEX($G$5:$G$42,L569)/SQRT(INDEX($I$5:$I$42,L569)),2)</f>
        <v>513.5</v>
      </c>
      <c r="S569" s="31" t="s">
        <v>190</v>
      </c>
      <c r="T569" s="16">
        <f>ROUND(IF(O569=1,INDEX(新属性投放!$K$14:$K$33,卡牌属性!P569),INDEX(新属性投放!$K$41:$K$60,卡牌属性!P569))*INDEX($G$5:$G$42,L569),2)</f>
        <v>237.75</v>
      </c>
      <c r="U569" s="31" t="s">
        <v>191</v>
      </c>
      <c r="V569" s="16">
        <f>ROUND(IF(O569=1,INDEX(新属性投放!$L$14:$L$33,卡牌属性!P569),INDEX(新属性投放!$L$41:$L$60,卡牌属性!P569))*INDEX($G$5:$G$42,L569)*SQRT(INDEX($I$5:$I$42,L569)),2)</f>
        <v>2626</v>
      </c>
      <c r="W569" s="31" t="s">
        <v>189</v>
      </c>
      <c r="X569" s="16">
        <f>ROUND(IF(O569=1,INDEX(新属性投放!$D$14:$D$33,卡牌属性!P569),INDEX(新属性投放!$D$41:$D$60,卡牌属性!P569))*INDEX($G$5:$G$42,L569)/SQRT(INDEX($I$5:$I$42,L569)),2)</f>
        <v>12.53</v>
      </c>
      <c r="Y569" s="31" t="s">
        <v>190</v>
      </c>
      <c r="Z569" s="16">
        <f>ROUND(IF(O569=1,INDEX(新属性投放!$E$14:$E$33,卡牌属性!P569),INDEX(新属性投放!$E$41:$E$60,卡牌属性!P569))*INDEX($G$5:$G$42,L569),2)</f>
        <v>6.27</v>
      </c>
      <c r="AA569" s="31" t="s">
        <v>191</v>
      </c>
      <c r="AB569" s="16">
        <f>ROUND(IF(O569=1,INDEX(新属性投放!$F$14:$F$33,卡牌属性!P569),INDEX(新属性投放!$F$41:$F$60,卡牌属性!P569))*INDEX($G$5:$G$42,L569)*SQRT(INDEX($I$5:$I$42,L569)),2)</f>
        <v>56</v>
      </c>
      <c r="AD569" s="16">
        <f t="shared" si="160"/>
        <v>125</v>
      </c>
      <c r="AE569" s="16">
        <f t="shared" si="161"/>
        <v>62</v>
      </c>
      <c r="AF569" s="16">
        <f t="shared" si="162"/>
        <v>560</v>
      </c>
      <c r="AH569" s="16">
        <f t="shared" si="153"/>
        <v>137904</v>
      </c>
      <c r="AI569" s="16">
        <f t="shared" si="154"/>
        <v>68892</v>
      </c>
      <c r="AJ569" s="16">
        <f t="shared" si="155"/>
        <v>597865</v>
      </c>
    </row>
    <row r="570" spans="11:36" ht="16.5" x14ac:dyDescent="0.2">
      <c r="K570" s="15">
        <v>567</v>
      </c>
      <c r="L570" s="15">
        <f t="shared" si="156"/>
        <v>29</v>
      </c>
      <c r="M570" s="16">
        <f t="shared" si="157"/>
        <v>1102013</v>
      </c>
      <c r="N570" s="31" t="s">
        <v>686</v>
      </c>
      <c r="O570" s="16">
        <f t="shared" si="158"/>
        <v>2</v>
      </c>
      <c r="P570" s="16">
        <f t="shared" si="159"/>
        <v>7</v>
      </c>
      <c r="Q570" s="16" t="s">
        <v>51</v>
      </c>
      <c r="R570" s="16">
        <f>ROUND(IF(O570=1,INDEX(新属性投放!$J$14:$J$33,卡牌属性!P570),INDEX(新属性投放!$J$41:$J$60,卡牌属性!P570))*INDEX($G$5:$G$42,L570)/SQRT(INDEX($I$5:$I$42,L570)),2)</f>
        <v>677.8</v>
      </c>
      <c r="S570" s="31" t="s">
        <v>190</v>
      </c>
      <c r="T570" s="16">
        <f>ROUND(IF(O570=1,INDEX(新属性投放!$K$14:$K$33,卡牌属性!P570),INDEX(新属性投放!$K$41:$K$60,卡牌属性!P570))*INDEX($G$5:$G$42,L570),2)</f>
        <v>320.39999999999998</v>
      </c>
      <c r="U570" s="31" t="s">
        <v>191</v>
      </c>
      <c r="V570" s="16">
        <f>ROUND(IF(O570=1,INDEX(新属性投放!$L$14:$L$33,卡牌属性!P570),INDEX(新属性投放!$L$41:$L$60,卡牌属性!P570))*INDEX($G$5:$G$42,L570)*SQRT(INDEX($I$5:$I$42,L570)),2)</f>
        <v>3537</v>
      </c>
      <c r="W570" s="31" t="s">
        <v>189</v>
      </c>
      <c r="X570" s="16">
        <f>ROUND(IF(O570=1,INDEX(新属性投放!$D$14:$D$33,卡牌属性!P570),INDEX(新属性投放!$D$41:$D$60,卡牌属性!P570))*INDEX($G$5:$G$42,L570)/SQRT(INDEX($I$5:$I$42,L570)),2)</f>
        <v>15.7</v>
      </c>
      <c r="Y570" s="31" t="s">
        <v>190</v>
      </c>
      <c r="Z570" s="16">
        <f>ROUND(IF(O570=1,INDEX(新属性投放!$E$14:$E$33,卡牌属性!P570),INDEX(新属性投放!$E$41:$E$60,卡牌属性!P570))*INDEX($G$5:$G$42,L570),2)</f>
        <v>7.85</v>
      </c>
      <c r="AA570" s="31" t="s">
        <v>191</v>
      </c>
      <c r="AB570" s="16">
        <f>ROUND(IF(O570=1,INDEX(新属性投放!$F$14:$F$33,卡牌属性!P570),INDEX(新属性投放!$F$41:$F$60,卡牌属性!P570))*INDEX($G$5:$G$42,L570)*SQRT(INDEX($I$5:$I$42,L570)),2)</f>
        <v>70</v>
      </c>
      <c r="AD570" s="16">
        <f t="shared" si="160"/>
        <v>157</v>
      </c>
      <c r="AE570" s="16">
        <f t="shared" si="161"/>
        <v>78</v>
      </c>
      <c r="AF570" s="16">
        <f t="shared" si="162"/>
        <v>700</v>
      </c>
      <c r="AH570" s="16">
        <f t="shared" si="153"/>
        <v>138061</v>
      </c>
      <c r="AI570" s="16">
        <f t="shared" si="154"/>
        <v>68970</v>
      </c>
      <c r="AJ570" s="16">
        <f t="shared" si="155"/>
        <v>598565</v>
      </c>
    </row>
    <row r="571" spans="11:36" ht="16.5" x14ac:dyDescent="0.2">
      <c r="K571" s="15">
        <v>568</v>
      </c>
      <c r="L571" s="15">
        <f t="shared" si="156"/>
        <v>29</v>
      </c>
      <c r="M571" s="16">
        <f t="shared" si="157"/>
        <v>1102013</v>
      </c>
      <c r="N571" s="31" t="s">
        <v>686</v>
      </c>
      <c r="O571" s="16">
        <f t="shared" si="158"/>
        <v>2</v>
      </c>
      <c r="P571" s="16">
        <f t="shared" si="159"/>
        <v>8</v>
      </c>
      <c r="Q571" s="16" t="s">
        <v>51</v>
      </c>
      <c r="R571" s="16">
        <f>ROUND(IF(O571=1,INDEX(新属性投放!$J$14:$J$33,卡牌属性!P571),INDEX(新属性投放!$J$41:$J$60,卡牌属性!P571))*INDEX($G$5:$G$42,L571)/SQRT(INDEX($I$5:$I$42,L571)),2)</f>
        <v>884.8</v>
      </c>
      <c r="S571" s="31" t="s">
        <v>190</v>
      </c>
      <c r="T571" s="16">
        <f>ROUND(IF(O571=1,INDEX(新属性投放!$K$14:$K$33,卡牌属性!P571),INDEX(新属性投放!$K$41:$K$60,卡牌属性!P571))*INDEX($G$5:$G$42,L571),2)</f>
        <v>423.9</v>
      </c>
      <c r="U571" s="31" t="s">
        <v>191</v>
      </c>
      <c r="V571" s="16">
        <f>ROUND(IF(O571=1,INDEX(新属性投放!$L$14:$L$33,卡牌属性!P571),INDEX(新属性投放!$L$41:$L$60,卡牌属性!P571))*INDEX($G$5:$G$42,L571)*SQRT(INDEX($I$5:$I$42,L571)),2)</f>
        <v>4687</v>
      </c>
      <c r="W571" s="31" t="s">
        <v>189</v>
      </c>
      <c r="X571" s="16">
        <f>ROUND(IF(O571=1,INDEX(新属性投放!$D$14:$D$33,卡牌属性!P571),INDEX(新属性投放!$D$41:$D$60,卡牌属性!P571))*INDEX($G$5:$G$42,L571)/SQRT(INDEX($I$5:$I$42,L571)),2)</f>
        <v>20</v>
      </c>
      <c r="Y571" s="31" t="s">
        <v>190</v>
      </c>
      <c r="Z571" s="16">
        <f>ROUND(IF(O571=1,INDEX(新属性投放!$E$14:$E$33,卡牌属性!P571),INDEX(新属性投放!$E$41:$E$60,卡牌属性!P571))*INDEX($G$5:$G$42,L571),2)</f>
        <v>10</v>
      </c>
      <c r="AA571" s="31" t="s">
        <v>191</v>
      </c>
      <c r="AB571" s="16">
        <f>ROUND(IF(O571=1,INDEX(新属性投放!$F$14:$F$33,卡牌属性!P571),INDEX(新属性投放!$F$41:$F$60,卡牌属性!P571))*INDEX($G$5:$G$42,L571)*SQRT(INDEX($I$5:$I$42,L571)),2)</f>
        <v>90</v>
      </c>
      <c r="AD571" s="16">
        <f t="shared" si="160"/>
        <v>200</v>
      </c>
      <c r="AE571" s="16">
        <f t="shared" si="161"/>
        <v>100</v>
      </c>
      <c r="AF571" s="16">
        <f t="shared" si="162"/>
        <v>900</v>
      </c>
      <c r="AH571" s="16">
        <f t="shared" si="153"/>
        <v>138261</v>
      </c>
      <c r="AI571" s="16">
        <f t="shared" si="154"/>
        <v>69070</v>
      </c>
      <c r="AJ571" s="16">
        <f t="shared" si="155"/>
        <v>599465</v>
      </c>
    </row>
    <row r="572" spans="11:36" ht="16.5" x14ac:dyDescent="0.2">
      <c r="K572" s="15">
        <v>569</v>
      </c>
      <c r="L572" s="15">
        <f t="shared" si="156"/>
        <v>29</v>
      </c>
      <c r="M572" s="16">
        <f t="shared" si="157"/>
        <v>1102013</v>
      </c>
      <c r="N572" s="31" t="s">
        <v>686</v>
      </c>
      <c r="O572" s="16">
        <f t="shared" si="158"/>
        <v>2</v>
      </c>
      <c r="P572" s="16">
        <f t="shared" si="159"/>
        <v>9</v>
      </c>
      <c r="Q572" s="16" t="s">
        <v>51</v>
      </c>
      <c r="R572" s="16">
        <f>ROUND(IF(O572=1,INDEX(新属性投放!$J$14:$J$33,卡牌属性!P572),INDEX(新属性投放!$J$41:$J$60,卡牌属性!P572))*INDEX($G$5:$G$42,L572)/SQRT(INDEX($I$5:$I$42,L572)),2)</f>
        <v>1013.8</v>
      </c>
      <c r="S572" s="31" t="s">
        <v>190</v>
      </c>
      <c r="T572" s="16">
        <f>ROUND(IF(O572=1,INDEX(新属性投放!$K$14:$K$33,卡牌属性!P572),INDEX(新属性投放!$K$41:$K$60,卡牌属性!P572))*INDEX($G$5:$G$42,L572),2)</f>
        <v>487.9</v>
      </c>
      <c r="U572" s="31" t="s">
        <v>191</v>
      </c>
      <c r="V572" s="16">
        <f>ROUND(IF(O572=1,INDEX(新属性投放!$L$14:$L$33,卡牌属性!P572),INDEX(新属性投放!$L$41:$L$60,卡牌属性!P572))*INDEX($G$5:$G$42,L572)*SQRT(INDEX($I$5:$I$42,L572)),2)</f>
        <v>5398</v>
      </c>
      <c r="W572" s="31" t="s">
        <v>189</v>
      </c>
      <c r="X572" s="16">
        <f>ROUND(IF(O572=1,INDEX(新属性投放!$D$14:$D$33,卡牌属性!P572),INDEX(新属性投放!$D$41:$D$60,卡牌属性!P572))*INDEX($G$5:$G$42,L572)/SQRT(INDEX($I$5:$I$42,L572)),2)</f>
        <v>23.12</v>
      </c>
      <c r="Y572" s="31" t="s">
        <v>190</v>
      </c>
      <c r="Z572" s="16">
        <f>ROUND(IF(O572=1,INDEX(新属性投放!$E$14:$E$33,卡牌属性!P572),INDEX(新属性投放!$E$41:$E$60,卡牌属性!P572))*INDEX($G$5:$G$42,L572),2)</f>
        <v>11.56</v>
      </c>
      <c r="AA572" s="31" t="s">
        <v>191</v>
      </c>
      <c r="AB572" s="16">
        <f>ROUND(IF(O572=1,INDEX(新属性投放!$F$14:$F$33,卡牌属性!P572),INDEX(新属性投放!$F$41:$F$60,卡牌属性!P572))*INDEX($G$5:$G$42,L572)*SQRT(INDEX($I$5:$I$42,L572)),2)</f>
        <v>104</v>
      </c>
      <c r="AD572" s="16">
        <f t="shared" si="160"/>
        <v>231</v>
      </c>
      <c r="AE572" s="16">
        <f t="shared" si="161"/>
        <v>115</v>
      </c>
      <c r="AF572" s="16">
        <f t="shared" si="162"/>
        <v>1040</v>
      </c>
      <c r="AH572" s="16">
        <f t="shared" si="153"/>
        <v>138492</v>
      </c>
      <c r="AI572" s="16">
        <f t="shared" si="154"/>
        <v>69185</v>
      </c>
      <c r="AJ572" s="16">
        <f t="shared" si="155"/>
        <v>600505</v>
      </c>
    </row>
    <row r="573" spans="11:36" ht="16.5" x14ac:dyDescent="0.2">
      <c r="K573" s="15">
        <v>570</v>
      </c>
      <c r="L573" s="15">
        <f t="shared" si="156"/>
        <v>29</v>
      </c>
      <c r="M573" s="16">
        <f t="shared" si="157"/>
        <v>1102013</v>
      </c>
      <c r="N573" s="31" t="s">
        <v>686</v>
      </c>
      <c r="O573" s="16">
        <f t="shared" si="158"/>
        <v>2</v>
      </c>
      <c r="P573" s="16">
        <f t="shared" si="159"/>
        <v>10</v>
      </c>
      <c r="Q573" s="16" t="s">
        <v>51</v>
      </c>
      <c r="R573" s="16">
        <f>ROUND(IF(O573=1,INDEX(新属性投放!$J$14:$J$33,卡牌属性!P573),INDEX(新属性投放!$J$41:$J$60,卡牌属性!P573))*INDEX($G$5:$G$42,L573)/SQRT(INDEX($I$5:$I$42,L573)),2)</f>
        <v>1162.4000000000001</v>
      </c>
      <c r="S573" s="31" t="s">
        <v>190</v>
      </c>
      <c r="T573" s="16">
        <f>ROUND(IF(O573=1,INDEX(新属性投放!$K$14:$K$33,卡牌属性!P573),INDEX(新属性投放!$K$41:$K$60,卡牌属性!P573))*INDEX($G$5:$G$42,L573),2)</f>
        <v>562.70000000000005</v>
      </c>
      <c r="U573" s="31" t="s">
        <v>191</v>
      </c>
      <c r="V573" s="16">
        <f>ROUND(IF(O573=1,INDEX(新属性投放!$L$14:$L$33,卡牌属性!P573),INDEX(新属性投放!$L$41:$L$60,卡牌属性!P573))*INDEX($G$5:$G$42,L573)*SQRT(INDEX($I$5:$I$42,L573)),2)</f>
        <v>6215</v>
      </c>
      <c r="W573" s="31" t="s">
        <v>189</v>
      </c>
      <c r="X573" s="16">
        <f>ROUND(IF(O573=1,INDEX(新属性投放!$D$14:$D$33,卡牌属性!P573),INDEX(新属性投放!$D$41:$D$60,卡牌属性!P573))*INDEX($G$5:$G$42,L573)/SQRT(INDEX($I$5:$I$42,L573)),2)</f>
        <v>26.74</v>
      </c>
      <c r="Y573" s="31" t="s">
        <v>190</v>
      </c>
      <c r="Z573" s="16">
        <f>ROUND(IF(O573=1,INDEX(新属性投放!$E$14:$E$33,卡牌属性!P573),INDEX(新属性投放!$E$41:$E$60,卡牌属性!P573))*INDEX($G$5:$G$42,L573),2)</f>
        <v>13.37</v>
      </c>
      <c r="AA573" s="31" t="s">
        <v>191</v>
      </c>
      <c r="AB573" s="16">
        <f>ROUND(IF(O573=1,INDEX(新属性投放!$F$14:$F$33,卡牌属性!P573),INDEX(新属性投放!$F$41:$F$60,卡牌属性!P573))*INDEX($G$5:$G$42,L573)*SQRT(INDEX($I$5:$I$42,L573)),2)</f>
        <v>120</v>
      </c>
      <c r="AD573" s="16">
        <f t="shared" si="160"/>
        <v>267</v>
      </c>
      <c r="AE573" s="16">
        <f t="shared" si="161"/>
        <v>133</v>
      </c>
      <c r="AF573" s="16">
        <f t="shared" si="162"/>
        <v>1200</v>
      </c>
      <c r="AH573" s="16">
        <f t="shared" si="153"/>
        <v>138759</v>
      </c>
      <c r="AI573" s="16">
        <f t="shared" si="154"/>
        <v>69318</v>
      </c>
      <c r="AJ573" s="16">
        <f t="shared" si="155"/>
        <v>601705</v>
      </c>
    </row>
    <row r="574" spans="11:36" ht="16.5" x14ac:dyDescent="0.2">
      <c r="K574" s="15">
        <v>571</v>
      </c>
      <c r="L574" s="15">
        <f t="shared" si="156"/>
        <v>29</v>
      </c>
      <c r="M574" s="16">
        <f t="shared" si="157"/>
        <v>1102013</v>
      </c>
      <c r="N574" s="31" t="s">
        <v>686</v>
      </c>
      <c r="O574" s="16">
        <f t="shared" si="158"/>
        <v>2</v>
      </c>
      <c r="P574" s="16">
        <f t="shared" si="159"/>
        <v>11</v>
      </c>
      <c r="Q574" s="16" t="s">
        <v>51</v>
      </c>
      <c r="R574" s="16">
        <f>ROUND(IF(O574=1,INDEX(新属性投放!$J$14:$J$33,卡牌属性!P574),INDEX(新属性投放!$J$41:$J$60,卡牌属性!P574))*INDEX($G$5:$G$42,L574)/SQRT(INDEX($I$5:$I$42,L574)),2)</f>
        <v>1335.1</v>
      </c>
      <c r="S574" s="31" t="s">
        <v>190</v>
      </c>
      <c r="T574" s="16">
        <f>ROUND(IF(O574=1,INDEX(新属性投放!$K$14:$K$33,卡牌属性!P574),INDEX(新属性投放!$K$41:$K$60,卡牌属性!P574))*INDEX($G$5:$G$42,L574),2)</f>
        <v>648.54999999999995</v>
      </c>
      <c r="U574" s="31" t="s">
        <v>191</v>
      </c>
      <c r="V574" s="16">
        <f>ROUND(IF(O574=1,INDEX(新属性投放!$L$14:$L$33,卡牌属性!P574),INDEX(新属性投放!$L$41:$L$60,卡牌属性!P574))*INDEX($G$5:$G$42,L574)*SQRT(INDEX($I$5:$I$42,L574)),2)</f>
        <v>7166</v>
      </c>
      <c r="W574" s="31" t="s">
        <v>189</v>
      </c>
      <c r="X574" s="16">
        <f>ROUND(IF(O574=1,INDEX(新属性投放!$D$14:$D$33,卡牌属性!P574),INDEX(新属性投放!$D$41:$D$60,卡牌属性!P574))*INDEX($G$5:$G$42,L574)/SQRT(INDEX($I$5:$I$42,L574)),2)</f>
        <v>30.9</v>
      </c>
      <c r="Y574" s="31" t="s">
        <v>190</v>
      </c>
      <c r="Z574" s="16">
        <f>ROUND(IF(O574=1,INDEX(新属性投放!$E$14:$E$33,卡牌属性!P574),INDEX(新属性投放!$E$41:$E$60,卡牌属性!P574))*INDEX($G$5:$G$42,L574),2)</f>
        <v>15.45</v>
      </c>
      <c r="AA574" s="31" t="s">
        <v>191</v>
      </c>
      <c r="AB574" s="16">
        <f>ROUND(IF(O574=1,INDEX(新属性投放!$F$14:$F$33,卡牌属性!P574),INDEX(新属性投放!$F$41:$F$60,卡牌属性!P574))*INDEX($G$5:$G$42,L574)*SQRT(INDEX($I$5:$I$42,L574)),2)</f>
        <v>139</v>
      </c>
      <c r="AD574" s="16">
        <f t="shared" si="160"/>
        <v>309</v>
      </c>
      <c r="AE574" s="16">
        <f t="shared" si="161"/>
        <v>154</v>
      </c>
      <c r="AF574" s="16">
        <f t="shared" si="162"/>
        <v>1390</v>
      </c>
      <c r="AH574" s="16">
        <f t="shared" si="153"/>
        <v>139068</v>
      </c>
      <c r="AI574" s="16">
        <f t="shared" si="154"/>
        <v>69472</v>
      </c>
      <c r="AJ574" s="16">
        <f t="shared" si="155"/>
        <v>603095</v>
      </c>
    </row>
    <row r="575" spans="11:36" ht="16.5" x14ac:dyDescent="0.2">
      <c r="K575" s="15">
        <v>572</v>
      </c>
      <c r="L575" s="15">
        <f t="shared" si="156"/>
        <v>29</v>
      </c>
      <c r="M575" s="16">
        <f t="shared" si="157"/>
        <v>1102013</v>
      </c>
      <c r="N575" s="31" t="s">
        <v>686</v>
      </c>
      <c r="O575" s="16">
        <f t="shared" si="158"/>
        <v>2</v>
      </c>
      <c r="P575" s="16">
        <f t="shared" si="159"/>
        <v>12</v>
      </c>
      <c r="Q575" s="16" t="s">
        <v>51</v>
      </c>
      <c r="R575" s="16">
        <f>ROUND(IF(O575=1,INDEX(新属性投放!$J$14:$J$33,卡牌属性!P575),INDEX(新属性投放!$J$41:$J$60,卡牌属性!P575))*INDEX($G$5:$G$42,L575)/SQRT(INDEX($I$5:$I$42,L575)),2)</f>
        <v>1534.6</v>
      </c>
      <c r="S575" s="31" t="s">
        <v>190</v>
      </c>
      <c r="T575" s="16">
        <f>ROUND(IF(O575=1,INDEX(新属性投放!$K$14:$K$33,卡牌属性!P575),INDEX(新属性投放!$K$41:$K$60,卡牌属性!P575))*INDEX($G$5:$G$42,L575),2)</f>
        <v>747.8</v>
      </c>
      <c r="U575" s="31" t="s">
        <v>191</v>
      </c>
      <c r="V575" s="16">
        <f>ROUND(IF(O575=1,INDEX(新属性投放!$L$14:$L$33,卡牌属性!P575),INDEX(新属性投放!$L$41:$L$60,卡牌属性!P575))*INDEX($G$5:$G$42,L575)*SQRT(INDEX($I$5:$I$42,L575)),2)</f>
        <v>8266</v>
      </c>
      <c r="W575" s="31" t="s">
        <v>189</v>
      </c>
      <c r="X575" s="16">
        <f>ROUND(IF(O575=1,INDEX(新属性投放!$D$14:$D$33,卡牌属性!P575),INDEX(新属性投放!$D$41:$D$60,卡牌属性!P575))*INDEX($G$5:$G$42,L575)/SQRT(INDEX($I$5:$I$42,L575)),2)</f>
        <v>35.74</v>
      </c>
      <c r="Y575" s="31" t="s">
        <v>190</v>
      </c>
      <c r="Z575" s="16">
        <f>ROUND(IF(O575=1,INDEX(新属性投放!$E$14:$E$33,卡牌属性!P575),INDEX(新属性投放!$E$41:$E$60,卡牌属性!P575))*INDEX($G$5:$G$42,L575),2)</f>
        <v>17.87</v>
      </c>
      <c r="AA575" s="31" t="s">
        <v>191</v>
      </c>
      <c r="AB575" s="16">
        <f>ROUND(IF(O575=1,INDEX(新属性投放!$F$14:$F$33,卡牌属性!P575),INDEX(新属性投放!$F$41:$F$60,卡牌属性!P575))*INDEX($G$5:$G$42,L575)*SQRT(INDEX($I$5:$I$42,L575)),2)</f>
        <v>160</v>
      </c>
      <c r="AD575" s="16">
        <f t="shared" si="160"/>
        <v>357</v>
      </c>
      <c r="AE575" s="16">
        <f t="shared" si="161"/>
        <v>178</v>
      </c>
      <c r="AF575" s="16">
        <f t="shared" si="162"/>
        <v>1600</v>
      </c>
      <c r="AH575" s="16">
        <f t="shared" ref="AH575:AH638" si="163">AH574+AD575</f>
        <v>139425</v>
      </c>
      <c r="AI575" s="16">
        <f t="shared" ref="AI575:AI638" si="164">AI574+AE575</f>
        <v>69650</v>
      </c>
      <c r="AJ575" s="16">
        <f t="shared" ref="AJ575:AJ638" si="165">AJ574+AF575</f>
        <v>604695</v>
      </c>
    </row>
    <row r="576" spans="11:36" ht="16.5" x14ac:dyDescent="0.2">
      <c r="K576" s="15">
        <v>573</v>
      </c>
      <c r="L576" s="15">
        <f t="shared" si="156"/>
        <v>29</v>
      </c>
      <c r="M576" s="16">
        <f t="shared" si="157"/>
        <v>1102013</v>
      </c>
      <c r="N576" s="31" t="s">
        <v>686</v>
      </c>
      <c r="O576" s="16">
        <f t="shared" si="158"/>
        <v>2</v>
      </c>
      <c r="P576" s="16">
        <f t="shared" si="159"/>
        <v>13</v>
      </c>
      <c r="Q576" s="16" t="s">
        <v>51</v>
      </c>
      <c r="R576" s="16">
        <f>ROUND(IF(O576=1,INDEX(新属性投放!$J$14:$J$33,卡牌属性!P576),INDEX(新属性投放!$J$41:$J$60,卡牌属性!P576))*INDEX($G$5:$G$42,L576)/SQRT(INDEX($I$5:$I$42,L576)),2)</f>
        <v>1765.3</v>
      </c>
      <c r="S576" s="31" t="s">
        <v>190</v>
      </c>
      <c r="T576" s="16">
        <f>ROUND(IF(O576=1,INDEX(新属性投放!$K$14:$K$33,卡牌属性!P576),INDEX(新属性投放!$K$41:$K$60,卡牌属性!P576))*INDEX($G$5:$G$42,L576),2)</f>
        <v>863.15</v>
      </c>
      <c r="U576" s="31" t="s">
        <v>191</v>
      </c>
      <c r="V576" s="16">
        <f>ROUND(IF(O576=1,INDEX(新属性投放!$L$14:$L$33,卡牌属性!P576),INDEX(新属性投放!$L$41:$L$60,卡牌属性!P576))*INDEX($G$5:$G$42,L576)*SQRT(INDEX($I$5:$I$42,L576)),2)</f>
        <v>9534</v>
      </c>
      <c r="W576" s="31" t="s">
        <v>189</v>
      </c>
      <c r="X576" s="16">
        <f>ROUND(IF(O576=1,INDEX(新属性投放!$D$14:$D$33,卡牌属性!P576),INDEX(新属性投放!$D$41:$D$60,卡牌属性!P576))*INDEX($G$5:$G$42,L576)/SQRT(INDEX($I$5:$I$42,L576)),2)</f>
        <v>41.33</v>
      </c>
      <c r="Y576" s="31" t="s">
        <v>190</v>
      </c>
      <c r="Z576" s="16">
        <f>ROUND(IF(O576=1,INDEX(新属性投放!$E$14:$E$33,卡牌属性!P576),INDEX(新属性投放!$E$41:$E$60,卡牌属性!P576))*INDEX($G$5:$G$42,L576),2)</f>
        <v>20.67</v>
      </c>
      <c r="AA576" s="31" t="s">
        <v>191</v>
      </c>
      <c r="AB576" s="16">
        <f>ROUND(IF(O576=1,INDEX(新属性投放!$F$14:$F$33,卡牌属性!P576),INDEX(新属性投放!$F$41:$F$60,卡牌属性!P576))*INDEX($G$5:$G$42,L576)*SQRT(INDEX($I$5:$I$42,L576)),2)</f>
        <v>185</v>
      </c>
      <c r="AD576" s="16">
        <f t="shared" si="160"/>
        <v>413</v>
      </c>
      <c r="AE576" s="16">
        <f t="shared" si="161"/>
        <v>206</v>
      </c>
      <c r="AF576" s="16">
        <f t="shared" si="162"/>
        <v>1850</v>
      </c>
      <c r="AH576" s="16">
        <f t="shared" si="163"/>
        <v>139838</v>
      </c>
      <c r="AI576" s="16">
        <f t="shared" si="164"/>
        <v>69856</v>
      </c>
      <c r="AJ576" s="16">
        <f t="shared" si="165"/>
        <v>606545</v>
      </c>
    </row>
    <row r="577" spans="11:36" ht="16.5" x14ac:dyDescent="0.2">
      <c r="K577" s="15">
        <v>574</v>
      </c>
      <c r="L577" s="15">
        <f t="shared" si="156"/>
        <v>29</v>
      </c>
      <c r="M577" s="16">
        <f t="shared" si="157"/>
        <v>1102013</v>
      </c>
      <c r="N577" s="31" t="s">
        <v>686</v>
      </c>
      <c r="O577" s="16">
        <f t="shared" si="158"/>
        <v>2</v>
      </c>
      <c r="P577" s="16">
        <f t="shared" si="159"/>
        <v>14</v>
      </c>
      <c r="Q577" s="16" t="s">
        <v>51</v>
      </c>
      <c r="R577" s="16">
        <f>ROUND(IF(O577=1,INDEX(新属性投放!$J$14:$J$33,卡牌属性!P577),INDEX(新属性投放!$J$41:$J$60,卡牌属性!P577))*INDEX($G$5:$G$42,L577)/SQRT(INDEX($I$5:$I$42,L577)),2)</f>
        <v>2031.95</v>
      </c>
      <c r="S577" s="31" t="s">
        <v>190</v>
      </c>
      <c r="T577" s="16">
        <f>ROUND(IF(O577=1,INDEX(新属性投放!$K$14:$K$33,卡牌属性!P577),INDEX(新属性投放!$K$41:$K$60,卡牌属性!P577))*INDEX($G$5:$G$42,L577),2)</f>
        <v>996.48</v>
      </c>
      <c r="U577" s="31" t="s">
        <v>191</v>
      </c>
      <c r="V577" s="16">
        <f>ROUND(IF(O577=1,INDEX(新属性投放!$L$14:$L$33,卡牌属性!P577),INDEX(新属性投放!$L$41:$L$60,卡牌属性!P577))*INDEX($G$5:$G$42,L577)*SQRT(INDEX($I$5:$I$42,L577)),2)</f>
        <v>10999</v>
      </c>
      <c r="W577" s="31" t="s">
        <v>189</v>
      </c>
      <c r="X577" s="16">
        <f>ROUND(IF(O577=1,INDEX(新属性投放!$D$14:$D$33,卡牌属性!P577),INDEX(新属性投放!$D$41:$D$60,卡牌属性!P577))*INDEX($G$5:$G$42,L577)/SQRT(INDEX($I$5:$I$42,L577)),2)</f>
        <v>47.8</v>
      </c>
      <c r="Y577" s="31" t="s">
        <v>190</v>
      </c>
      <c r="Z577" s="16">
        <f>ROUND(IF(O577=1,INDEX(新属性投放!$E$14:$E$33,卡牌属性!P577),INDEX(新属性投放!$E$41:$E$60,卡牌属性!P577))*INDEX($G$5:$G$42,L577),2)</f>
        <v>23.9</v>
      </c>
      <c r="AA577" s="31" t="s">
        <v>191</v>
      </c>
      <c r="AB577" s="16">
        <f>ROUND(IF(O577=1,INDEX(新属性投放!$F$14:$F$33,卡牌属性!P577),INDEX(新属性投放!$F$41:$F$60,卡牌属性!P577))*INDEX($G$5:$G$42,L577)*SQRT(INDEX($I$5:$I$42,L577)),2)</f>
        <v>215</v>
      </c>
      <c r="AD577" s="16">
        <f t="shared" si="160"/>
        <v>478</v>
      </c>
      <c r="AE577" s="16">
        <f t="shared" si="161"/>
        <v>239</v>
      </c>
      <c r="AF577" s="16">
        <f t="shared" si="162"/>
        <v>2150</v>
      </c>
      <c r="AH577" s="16">
        <f t="shared" si="163"/>
        <v>140316</v>
      </c>
      <c r="AI577" s="16">
        <f t="shared" si="164"/>
        <v>70095</v>
      </c>
      <c r="AJ577" s="16">
        <f t="shared" si="165"/>
        <v>608695</v>
      </c>
    </row>
    <row r="578" spans="11:36" ht="16.5" x14ac:dyDescent="0.2">
      <c r="K578" s="15">
        <v>575</v>
      </c>
      <c r="L578" s="15">
        <f t="shared" si="156"/>
        <v>29</v>
      </c>
      <c r="M578" s="16">
        <f t="shared" si="157"/>
        <v>1102013</v>
      </c>
      <c r="N578" s="31" t="s">
        <v>686</v>
      </c>
      <c r="O578" s="16">
        <f t="shared" si="158"/>
        <v>2</v>
      </c>
      <c r="P578" s="16">
        <f t="shared" si="159"/>
        <v>15</v>
      </c>
      <c r="Q578" s="16" t="s">
        <v>51</v>
      </c>
      <c r="R578" s="16">
        <f>ROUND(IF(O578=1,INDEX(新属性投放!$J$14:$J$33,卡牌属性!P578),INDEX(新属性投放!$J$41:$J$60,卡牌属性!P578))*INDEX($G$5:$G$42,L578)/SQRT(INDEX($I$5:$I$42,L578)),2)</f>
        <v>2339.9499999999998</v>
      </c>
      <c r="S578" s="31" t="s">
        <v>190</v>
      </c>
      <c r="T578" s="16">
        <f>ROUND(IF(O578=1,INDEX(新属性投放!$K$14:$K$33,卡牌属性!P578),INDEX(新属性投放!$K$41:$K$60,卡牌属性!P578))*INDEX($G$5:$G$42,L578),2)</f>
        <v>1150.98</v>
      </c>
      <c r="U578" s="31" t="s">
        <v>191</v>
      </c>
      <c r="V578" s="16">
        <f>ROUND(IF(O578=1,INDEX(新属性投放!$L$14:$L$33,卡牌属性!P578),INDEX(新属性投放!$L$41:$L$60,卡牌属性!P578))*INDEX($G$5:$G$42,L578)*SQRT(INDEX($I$5:$I$42,L578)),2)</f>
        <v>12695</v>
      </c>
      <c r="W578" s="31" t="s">
        <v>189</v>
      </c>
      <c r="X578" s="16">
        <f>ROUND(IF(O578=1,INDEX(新属性投放!$D$14:$D$33,卡牌属性!P578),INDEX(新属性投放!$D$41:$D$60,卡牌属性!P578))*INDEX($G$5:$G$42,L578)/SQRT(INDEX($I$5:$I$42,L578)),2)</f>
        <v>55.27</v>
      </c>
      <c r="Y578" s="31" t="s">
        <v>190</v>
      </c>
      <c r="Z578" s="16">
        <f>ROUND(IF(O578=1,INDEX(新属性投放!$E$14:$E$33,卡牌属性!P578),INDEX(新属性投放!$E$41:$E$60,卡牌属性!P578))*INDEX($G$5:$G$42,L578),2)</f>
        <v>27.64</v>
      </c>
      <c r="AA578" s="31" t="s">
        <v>191</v>
      </c>
      <c r="AB578" s="16">
        <f>ROUND(IF(O578=1,INDEX(新属性投放!$F$14:$F$33,卡牌属性!P578),INDEX(新属性投放!$F$41:$F$60,卡牌属性!P578))*INDEX($G$5:$G$42,L578)*SQRT(INDEX($I$5:$I$42,L578)),2)</f>
        <v>248</v>
      </c>
      <c r="AD578" s="16">
        <f t="shared" si="160"/>
        <v>552</v>
      </c>
      <c r="AE578" s="16">
        <f t="shared" si="161"/>
        <v>276</v>
      </c>
      <c r="AF578" s="16">
        <f t="shared" si="162"/>
        <v>2480</v>
      </c>
      <c r="AH578" s="16">
        <f t="shared" si="163"/>
        <v>140868</v>
      </c>
      <c r="AI578" s="16">
        <f t="shared" si="164"/>
        <v>70371</v>
      </c>
      <c r="AJ578" s="16">
        <f t="shared" si="165"/>
        <v>611175</v>
      </c>
    </row>
    <row r="579" spans="11:36" ht="16.5" x14ac:dyDescent="0.2">
      <c r="K579" s="15">
        <v>576</v>
      </c>
      <c r="L579" s="15">
        <f t="shared" si="156"/>
        <v>29</v>
      </c>
      <c r="M579" s="16">
        <f t="shared" si="157"/>
        <v>1102013</v>
      </c>
      <c r="N579" s="31" t="s">
        <v>686</v>
      </c>
      <c r="O579" s="16">
        <f t="shared" si="158"/>
        <v>2</v>
      </c>
      <c r="P579" s="16">
        <f t="shared" si="159"/>
        <v>16</v>
      </c>
      <c r="Q579" s="16" t="s">
        <v>51</v>
      </c>
      <c r="R579" s="16">
        <f>ROUND(IF(O579=1,INDEX(新属性投放!$J$14:$J$33,卡牌属性!P579),INDEX(新属性投放!$J$41:$J$60,卡牌属性!P579))*INDEX($G$5:$G$42,L579)/SQRT(INDEX($I$5:$I$42,L579)),2)</f>
        <v>2696.3</v>
      </c>
      <c r="S579" s="31" t="s">
        <v>190</v>
      </c>
      <c r="T579" s="16">
        <f>ROUND(IF(O579=1,INDEX(新属性投放!$K$14:$K$33,卡牌属性!P579),INDEX(新属性投放!$K$41:$K$60,卡牌属性!P579))*INDEX($G$5:$G$42,L579),2)</f>
        <v>1329.15</v>
      </c>
      <c r="U579" s="31" t="s">
        <v>191</v>
      </c>
      <c r="V579" s="16">
        <f>ROUND(IF(O579=1,INDEX(新属性投放!$L$14:$L$33,卡牌属性!P579),INDEX(新属性投放!$L$41:$L$60,卡牌属性!P579))*INDEX($G$5:$G$42,L579)*SQRT(INDEX($I$5:$I$42,L579)),2)</f>
        <v>14655</v>
      </c>
      <c r="W579" s="31" t="s">
        <v>189</v>
      </c>
      <c r="X579" s="16">
        <f>ROUND(IF(O579=1,INDEX(新属性投放!$D$14:$D$33,卡牌属性!P579),INDEX(新属性投放!$D$41:$D$60,卡牌属性!P579))*INDEX($G$5:$G$42,L579)/SQRT(INDEX($I$5:$I$42,L579)),2)</f>
        <v>63.91</v>
      </c>
      <c r="Y579" s="31" t="s">
        <v>190</v>
      </c>
      <c r="Z579" s="16">
        <f>ROUND(IF(O579=1,INDEX(新属性投放!$E$14:$E$33,卡牌属性!P579),INDEX(新属性投放!$E$41:$E$60,卡牌属性!P579))*INDEX($G$5:$G$42,L579),2)</f>
        <v>31.96</v>
      </c>
      <c r="AA579" s="31" t="s">
        <v>191</v>
      </c>
      <c r="AB579" s="16">
        <f>ROUND(IF(O579=1,INDEX(新属性投放!$F$14:$F$33,卡牌属性!P579),INDEX(新属性投放!$F$41:$F$60,卡牌属性!P579))*INDEX($G$5:$G$42,L579)*SQRT(INDEX($I$5:$I$42,L579)),2)</f>
        <v>287</v>
      </c>
      <c r="AD579" s="16">
        <f t="shared" si="160"/>
        <v>639</v>
      </c>
      <c r="AE579" s="16">
        <f t="shared" si="161"/>
        <v>319</v>
      </c>
      <c r="AF579" s="16">
        <f t="shared" si="162"/>
        <v>2870</v>
      </c>
      <c r="AH579" s="16">
        <f t="shared" si="163"/>
        <v>141507</v>
      </c>
      <c r="AI579" s="16">
        <f t="shared" si="164"/>
        <v>70690</v>
      </c>
      <c r="AJ579" s="16">
        <f t="shared" si="165"/>
        <v>614045</v>
      </c>
    </row>
    <row r="580" spans="11:36" ht="16.5" x14ac:dyDescent="0.2">
      <c r="K580" s="15">
        <v>577</v>
      </c>
      <c r="L580" s="15">
        <f t="shared" si="156"/>
        <v>29</v>
      </c>
      <c r="M580" s="16">
        <f t="shared" si="157"/>
        <v>1102013</v>
      </c>
      <c r="N580" s="31" t="s">
        <v>686</v>
      </c>
      <c r="O580" s="16">
        <f t="shared" si="158"/>
        <v>2</v>
      </c>
      <c r="P580" s="16">
        <f t="shared" si="159"/>
        <v>17</v>
      </c>
      <c r="Q580" s="16" t="s">
        <v>51</v>
      </c>
      <c r="R580" s="16">
        <f>ROUND(IF(O580=1,INDEX(新属性投放!$J$14:$J$33,卡牌属性!P580),INDEX(新属性投放!$J$41:$J$60,卡牌属性!P580))*INDEX($G$5:$G$42,L580)/SQRT(INDEX($I$5:$I$42,L580)),2)</f>
        <v>3107.85</v>
      </c>
      <c r="S580" s="31" t="s">
        <v>190</v>
      </c>
      <c r="T580" s="16">
        <f>ROUND(IF(O580=1,INDEX(新属性投放!$K$14:$K$33,卡牌属性!P580),INDEX(新属性投放!$K$41:$K$60,卡牌属性!P580))*INDEX($G$5:$G$42,L580),2)</f>
        <v>1534.93</v>
      </c>
      <c r="U580" s="31" t="s">
        <v>191</v>
      </c>
      <c r="V580" s="16">
        <f>ROUND(IF(O580=1,INDEX(新属性投放!$L$14:$L$33,卡牌属性!P580),INDEX(新属性投放!$L$41:$L$60,卡牌属性!P580))*INDEX($G$5:$G$42,L580)*SQRT(INDEX($I$5:$I$42,L580)),2)</f>
        <v>16918</v>
      </c>
      <c r="W580" s="31" t="s">
        <v>189</v>
      </c>
      <c r="X580" s="16">
        <f>ROUND(IF(O580=1,INDEX(新属性投放!$D$14:$D$33,卡牌属性!P580),INDEX(新属性投放!$D$41:$D$60,卡牌属性!P580))*INDEX($G$5:$G$42,L580)/SQRT(INDEX($I$5:$I$42,L580)),2)</f>
        <v>73.900000000000006</v>
      </c>
      <c r="Y580" s="31" t="s">
        <v>190</v>
      </c>
      <c r="Z580" s="16">
        <f>ROUND(IF(O580=1,INDEX(新属性投放!$E$14:$E$33,卡牌属性!P580),INDEX(新属性投放!$E$41:$E$60,卡牌属性!P580))*INDEX($G$5:$G$42,L580),2)</f>
        <v>36.950000000000003</v>
      </c>
      <c r="AA580" s="31" t="s">
        <v>191</v>
      </c>
      <c r="AB580" s="16">
        <f>ROUND(IF(O580=1,INDEX(新属性投放!$F$14:$F$33,卡牌属性!P580),INDEX(新属性投放!$F$41:$F$60,卡牌属性!P580))*INDEX($G$5:$G$42,L580)*SQRT(INDEX($I$5:$I$42,L580)),2)</f>
        <v>332</v>
      </c>
      <c r="AD580" s="16">
        <f t="shared" si="160"/>
        <v>739</v>
      </c>
      <c r="AE580" s="16">
        <f t="shared" si="161"/>
        <v>369</v>
      </c>
      <c r="AF580" s="16">
        <f t="shared" si="162"/>
        <v>3320</v>
      </c>
      <c r="AH580" s="16">
        <f t="shared" si="163"/>
        <v>142246</v>
      </c>
      <c r="AI580" s="16">
        <f t="shared" si="164"/>
        <v>71059</v>
      </c>
      <c r="AJ580" s="16">
        <f t="shared" si="165"/>
        <v>617365</v>
      </c>
    </row>
    <row r="581" spans="11:36" ht="16.5" x14ac:dyDescent="0.2">
      <c r="K581" s="15">
        <v>578</v>
      </c>
      <c r="L581" s="15">
        <f t="shared" ref="L581:L644" si="166">MATCH(K581-1,$F$4:$F$41,1)</f>
        <v>29</v>
      </c>
      <c r="M581" s="16">
        <f t="shared" ref="M581:M644" si="167">INDEX($A$4:$A$42,L581+1)</f>
        <v>1102013</v>
      </c>
      <c r="N581" s="31" t="s">
        <v>686</v>
      </c>
      <c r="O581" s="16">
        <f t="shared" ref="O581:O644" si="168">INDEX($C$4:$C$42,L581+1)</f>
        <v>2</v>
      </c>
      <c r="P581" s="16">
        <f t="shared" ref="P581:P644" si="169">K581-INDEX($F$4:$F$42,L581)</f>
        <v>18</v>
      </c>
      <c r="Q581" s="16" t="s">
        <v>51</v>
      </c>
      <c r="R581" s="16">
        <f>ROUND(IF(O581=1,INDEX(新属性投放!$J$14:$J$33,卡牌属性!P581),INDEX(新属性投放!$J$41:$J$60,卡牌属性!P581))*INDEX($G$5:$G$42,L581)/SQRT(INDEX($I$5:$I$42,L581)),2)</f>
        <v>3584.35</v>
      </c>
      <c r="S581" s="31" t="s">
        <v>190</v>
      </c>
      <c r="T581" s="16">
        <f>ROUND(IF(O581=1,INDEX(新属性投放!$K$14:$K$33,卡牌属性!P581),INDEX(新属性投放!$K$41:$K$60,卡牌属性!P581))*INDEX($G$5:$G$42,L581),2)</f>
        <v>1772.68</v>
      </c>
      <c r="U581" s="31" t="s">
        <v>191</v>
      </c>
      <c r="V581" s="16">
        <f>ROUND(IF(O581=1,INDEX(新属性投放!$L$14:$L$33,卡牌属性!P581),INDEX(新属性投放!$L$41:$L$60,卡牌属性!P581))*INDEX($G$5:$G$42,L581)*SQRT(INDEX($I$5:$I$42,L581)),2)</f>
        <v>19541</v>
      </c>
      <c r="W581" s="31" t="s">
        <v>189</v>
      </c>
      <c r="X581" s="16">
        <f>ROUND(IF(O581=1,INDEX(新属性投放!$D$14:$D$33,卡牌属性!P581),INDEX(新属性投放!$D$41:$D$60,卡牌属性!P581))*INDEX($G$5:$G$42,L581)/SQRT(INDEX($I$5:$I$42,L581)),2)</f>
        <v>85.43</v>
      </c>
      <c r="Y581" s="31" t="s">
        <v>190</v>
      </c>
      <c r="Z581" s="16">
        <f>ROUND(IF(O581=1,INDEX(新属性投放!$E$14:$E$33,卡牌属性!P581),INDEX(新属性投放!$E$41:$E$60,卡牌属性!P581))*INDEX($G$5:$G$42,L581),2)</f>
        <v>42.72</v>
      </c>
      <c r="AA581" s="31" t="s">
        <v>191</v>
      </c>
      <c r="AB581" s="16">
        <f>ROUND(IF(O581=1,INDEX(新属性投放!$F$14:$F$33,卡牌属性!P581),INDEX(新属性投放!$F$41:$F$60,卡牌属性!P581))*INDEX($G$5:$G$42,L581)*SQRT(INDEX($I$5:$I$42,L581)),2)</f>
        <v>384</v>
      </c>
      <c r="AD581" s="16">
        <f t="shared" ref="AD581:AD644" si="170">INT(X581*AD$2*10)</f>
        <v>854</v>
      </c>
      <c r="AE581" s="16">
        <f t="shared" ref="AE581:AE644" si="171">INT(Z581*AD$2*10)</f>
        <v>427</v>
      </c>
      <c r="AF581" s="16">
        <f t="shared" ref="AF581:AF644" si="172">INT(AB581*AD$2*10)</f>
        <v>3840</v>
      </c>
      <c r="AH581" s="16">
        <f t="shared" si="163"/>
        <v>143100</v>
      </c>
      <c r="AI581" s="16">
        <f t="shared" si="164"/>
        <v>71486</v>
      </c>
      <c r="AJ581" s="16">
        <f t="shared" si="165"/>
        <v>621205</v>
      </c>
    </row>
    <row r="582" spans="11:36" ht="16.5" x14ac:dyDescent="0.2">
      <c r="K582" s="15">
        <v>579</v>
      </c>
      <c r="L582" s="15">
        <f t="shared" si="166"/>
        <v>29</v>
      </c>
      <c r="M582" s="16">
        <f t="shared" si="167"/>
        <v>1102013</v>
      </c>
      <c r="N582" s="31" t="s">
        <v>686</v>
      </c>
      <c r="O582" s="16">
        <f t="shared" si="168"/>
        <v>2</v>
      </c>
      <c r="P582" s="16">
        <f t="shared" si="169"/>
        <v>19</v>
      </c>
      <c r="Q582" s="16" t="s">
        <v>51</v>
      </c>
      <c r="R582" s="16">
        <f>ROUND(IF(O582=1,INDEX(新属性投放!$J$14:$J$33,卡牌属性!P582),INDEX(新属性投放!$J$41:$J$60,卡牌属性!P582))*INDEX($G$5:$G$42,L582)/SQRT(INDEX($I$5:$I$42,L582)),2)</f>
        <v>4134.5</v>
      </c>
      <c r="S582" s="31" t="s">
        <v>190</v>
      </c>
      <c r="T582" s="16">
        <f>ROUND(IF(O582=1,INDEX(新属性投放!$K$14:$K$33,卡牌属性!P582),INDEX(新属性投放!$K$41:$K$60,卡牌属性!P582))*INDEX($G$5:$G$42,L582),2)</f>
        <v>2048.25</v>
      </c>
      <c r="U582" s="31" t="s">
        <v>191</v>
      </c>
      <c r="V582" s="16">
        <f>ROUND(IF(O582=1,INDEX(新属性投放!$L$14:$L$33,卡牌属性!P582),INDEX(新属性投放!$L$41:$L$60,卡牌属性!P582))*INDEX($G$5:$G$42,L582)*SQRT(INDEX($I$5:$I$42,L582)),2)</f>
        <v>22568</v>
      </c>
      <c r="W582" s="31" t="s">
        <v>189</v>
      </c>
      <c r="X582" s="16">
        <f>ROUND(IF(O582=1,INDEX(新属性投放!$D$14:$D$33,卡牌属性!P582),INDEX(新属性投放!$D$41:$D$60,卡牌属性!P582))*INDEX($G$5:$G$42,L582)/SQRT(INDEX($I$5:$I$42,L582)),2)</f>
        <v>98.79</v>
      </c>
      <c r="Y582" s="31" t="s">
        <v>190</v>
      </c>
      <c r="Z582" s="16">
        <f>ROUND(IF(O582=1,INDEX(新属性投放!$E$14:$E$33,卡牌属性!P582),INDEX(新属性投放!$E$41:$E$60,卡牌属性!P582))*INDEX($G$5:$G$42,L582),2)</f>
        <v>49.4</v>
      </c>
      <c r="AA582" s="31" t="s">
        <v>191</v>
      </c>
      <c r="AB582" s="16">
        <f>ROUND(IF(O582=1,INDEX(新属性投放!$F$14:$F$33,卡牌属性!P582),INDEX(新属性投放!$F$41:$F$60,卡牌属性!P582))*INDEX($G$5:$G$42,L582)*SQRT(INDEX($I$5:$I$42,L582)),2)</f>
        <v>444</v>
      </c>
      <c r="AD582" s="16">
        <f t="shared" si="170"/>
        <v>987</v>
      </c>
      <c r="AE582" s="16">
        <f t="shared" si="171"/>
        <v>494</v>
      </c>
      <c r="AF582" s="16">
        <f t="shared" si="172"/>
        <v>4440</v>
      </c>
      <c r="AH582" s="16">
        <f t="shared" si="163"/>
        <v>144087</v>
      </c>
      <c r="AI582" s="16">
        <f t="shared" si="164"/>
        <v>71980</v>
      </c>
      <c r="AJ582" s="16">
        <f t="shared" si="165"/>
        <v>625645</v>
      </c>
    </row>
    <row r="583" spans="11:36" ht="16.5" x14ac:dyDescent="0.2">
      <c r="K583" s="15">
        <v>580</v>
      </c>
      <c r="L583" s="15">
        <f t="shared" si="166"/>
        <v>29</v>
      </c>
      <c r="M583" s="16">
        <f t="shared" si="167"/>
        <v>1102013</v>
      </c>
      <c r="N583" s="31" t="s">
        <v>686</v>
      </c>
      <c r="O583" s="16">
        <f t="shared" si="168"/>
        <v>2</v>
      </c>
      <c r="P583" s="16">
        <f t="shared" si="169"/>
        <v>20</v>
      </c>
      <c r="Q583" s="16" t="s">
        <v>51</v>
      </c>
      <c r="R583" s="16">
        <f>ROUND(IF(O583=1,INDEX(新属性投放!$J$14:$J$33,卡牌属性!P583),INDEX(新属性投放!$J$41:$J$60,卡牌属性!P583))*INDEX($G$5:$G$42,L583)/SQRT(INDEX($I$5:$I$42,L583)),2)</f>
        <v>4771.45</v>
      </c>
      <c r="S583" s="31" t="s">
        <v>190</v>
      </c>
      <c r="T583" s="16">
        <f>ROUND(IF(O583=1,INDEX(新属性投放!$K$14:$K$33,卡牌属性!P583),INDEX(新属性投放!$K$41:$K$60,卡牌属性!P583))*INDEX($G$5:$G$42,L583),2)</f>
        <v>2366.23</v>
      </c>
      <c r="U583" s="31" t="s">
        <v>191</v>
      </c>
      <c r="V583" s="16">
        <f>ROUND(IF(O583=1,INDEX(新属性投放!$L$14:$L$33,卡牌属性!P583),INDEX(新属性投放!$L$41:$L$60,卡牌属性!P583))*INDEX($G$5:$G$42,L583)*SQRT(INDEX($I$5:$I$42,L583)),2)</f>
        <v>26075</v>
      </c>
      <c r="W583" s="31" t="s">
        <v>189</v>
      </c>
      <c r="X583" s="16">
        <f>ROUND(IF(O583=1,INDEX(新属性投放!$D$14:$D$33,卡牌属性!P583),INDEX(新属性投放!$D$41:$D$60,卡牌属性!P583))*INDEX($G$5:$G$42,L583)/SQRT(INDEX($I$5:$I$42,L583)),2)</f>
        <v>114.21</v>
      </c>
      <c r="Y583" s="31" t="s">
        <v>190</v>
      </c>
      <c r="Z583" s="16">
        <f>ROUND(IF(O583=1,INDEX(新属性投放!$E$14:$E$33,卡牌属性!P583),INDEX(新属性投放!$E$41:$E$60,卡牌属性!P583))*INDEX($G$5:$G$42,L583),2)</f>
        <v>57.11</v>
      </c>
      <c r="AA583" s="31" t="s">
        <v>191</v>
      </c>
      <c r="AB583" s="16">
        <f>ROUND(IF(O583=1,INDEX(新属性投放!$F$14:$F$33,卡牌属性!P583),INDEX(新属性投放!$F$41:$F$60,卡牌属性!P583))*INDEX($G$5:$G$42,L583)*SQRT(INDEX($I$5:$I$42,L583)),2)</f>
        <v>513</v>
      </c>
      <c r="AD583" s="16">
        <f t="shared" si="170"/>
        <v>1142</v>
      </c>
      <c r="AE583" s="16">
        <f t="shared" si="171"/>
        <v>571</v>
      </c>
      <c r="AF583" s="16">
        <f t="shared" si="172"/>
        <v>5130</v>
      </c>
      <c r="AH583" s="16">
        <f t="shared" si="163"/>
        <v>145229</v>
      </c>
      <c r="AI583" s="16">
        <f t="shared" si="164"/>
        <v>72551</v>
      </c>
      <c r="AJ583" s="16">
        <f t="shared" si="165"/>
        <v>630775</v>
      </c>
    </row>
    <row r="584" spans="11:36" ht="16.5" x14ac:dyDescent="0.2">
      <c r="K584" s="15">
        <v>581</v>
      </c>
      <c r="L584" s="15">
        <f t="shared" si="166"/>
        <v>30</v>
      </c>
      <c r="M584" s="16">
        <f t="shared" si="167"/>
        <v>1102014</v>
      </c>
      <c r="N584" s="31" t="s">
        <v>686</v>
      </c>
      <c r="O584" s="16">
        <f t="shared" si="168"/>
        <v>2</v>
      </c>
      <c r="P584" s="16">
        <f t="shared" si="169"/>
        <v>1</v>
      </c>
      <c r="Q584" s="16" t="s">
        <v>51</v>
      </c>
      <c r="R584" s="16">
        <f>ROUND(IF(O584=1,INDEX(新属性投放!$J$14:$J$33,卡牌属性!P584),INDEX(新属性投放!$J$41:$J$60,卡牌属性!P584))*INDEX($G$5:$G$42,L584)/SQRT(INDEX($I$5:$I$42,L584)),2)</f>
        <v>91</v>
      </c>
      <c r="S584" s="31" t="s">
        <v>190</v>
      </c>
      <c r="T584" s="16">
        <f>ROUND(IF(O584=1,INDEX(新属性投放!$K$14:$K$33,卡牌属性!P584),INDEX(新属性投放!$K$41:$K$60,卡牌属性!P584))*INDEX($G$5:$G$42,L584),2)</f>
        <v>26</v>
      </c>
      <c r="U584" s="31" t="s">
        <v>191</v>
      </c>
      <c r="V584" s="16">
        <f>ROUND(IF(O584=1,INDEX(新属性投放!$L$14:$L$33,卡牌属性!P584),INDEX(新属性投放!$L$41:$L$60,卡牌属性!P584))*INDEX($G$5:$G$42,L584)*SQRT(INDEX($I$5:$I$42,L584)),2)</f>
        <v>195</v>
      </c>
      <c r="W584" s="31" t="s">
        <v>189</v>
      </c>
      <c r="X584" s="16">
        <f>ROUND(IF(O584=1,INDEX(新属性投放!$D$14:$D$33,卡牌属性!P584),INDEX(新属性投放!$D$41:$D$60,卡牌属性!P584))*INDEX($G$5:$G$42,L584)/SQRT(INDEX($I$5:$I$42,L584)),2)</f>
        <v>3.25</v>
      </c>
      <c r="Y584" s="31" t="s">
        <v>190</v>
      </c>
      <c r="Z584" s="16">
        <f>ROUND(IF(O584=1,INDEX(新属性投放!$E$14:$E$33,卡牌属性!P584),INDEX(新属性投放!$E$41:$E$60,卡牌属性!P584))*INDEX($G$5:$G$42,L584),2)</f>
        <v>1.63</v>
      </c>
      <c r="AA584" s="31" t="s">
        <v>191</v>
      </c>
      <c r="AB584" s="16">
        <f>ROUND(IF(O584=1,INDEX(新属性投放!$F$14:$F$33,卡牌属性!P584),INDEX(新属性投放!$F$41:$F$60,卡牌属性!P584))*INDEX($G$5:$G$42,L584)*SQRT(INDEX($I$5:$I$42,L584)),2)</f>
        <v>14.3</v>
      </c>
      <c r="AD584" s="16">
        <f t="shared" si="170"/>
        <v>32</v>
      </c>
      <c r="AE584" s="16">
        <f t="shared" si="171"/>
        <v>16</v>
      </c>
      <c r="AF584" s="16">
        <f t="shared" si="172"/>
        <v>143</v>
      </c>
      <c r="AH584" s="16">
        <f t="shared" si="163"/>
        <v>145261</v>
      </c>
      <c r="AI584" s="16">
        <f t="shared" si="164"/>
        <v>72567</v>
      </c>
      <c r="AJ584" s="16">
        <f t="shared" si="165"/>
        <v>630918</v>
      </c>
    </row>
    <row r="585" spans="11:36" ht="16.5" x14ac:dyDescent="0.2">
      <c r="K585" s="15">
        <v>582</v>
      </c>
      <c r="L585" s="15">
        <f t="shared" si="166"/>
        <v>30</v>
      </c>
      <c r="M585" s="16">
        <f t="shared" si="167"/>
        <v>1102014</v>
      </c>
      <c r="N585" s="31" t="s">
        <v>686</v>
      </c>
      <c r="O585" s="16">
        <f t="shared" si="168"/>
        <v>2</v>
      </c>
      <c r="P585" s="16">
        <f t="shared" si="169"/>
        <v>2</v>
      </c>
      <c r="Q585" s="16" t="s">
        <v>51</v>
      </c>
      <c r="R585" s="16">
        <f>ROUND(IF(O585=1,INDEX(新属性投放!$J$14:$J$33,卡牌属性!P585),INDEX(新属性投放!$J$41:$J$60,卡牌属性!P585))*INDEX($G$5:$G$42,L585)/SQRT(INDEX($I$5:$I$42,L585)),2)</f>
        <v>148.19999999999999</v>
      </c>
      <c r="S585" s="31" t="s">
        <v>190</v>
      </c>
      <c r="T585" s="16">
        <f>ROUND(IF(O585=1,INDEX(新属性投放!$K$14:$K$33,卡牌属性!P585),INDEX(新属性投放!$K$41:$K$60,卡牌属性!P585))*INDEX($G$5:$G$42,L585),2)</f>
        <v>48.75</v>
      </c>
      <c r="U585" s="31" t="s">
        <v>191</v>
      </c>
      <c r="V585" s="16">
        <f>ROUND(IF(O585=1,INDEX(新属性投放!$L$14:$L$33,卡牌属性!P585),INDEX(新属性投放!$L$41:$L$60,卡牌属性!P585))*INDEX($G$5:$G$42,L585)*SQRT(INDEX($I$5:$I$42,L585)),2)</f>
        <v>500.5</v>
      </c>
      <c r="W585" s="31" t="s">
        <v>189</v>
      </c>
      <c r="X585" s="16">
        <f>ROUND(IF(O585=1,INDEX(新属性投放!$D$14:$D$33,卡牌属性!P585),INDEX(新属性投放!$D$41:$D$60,卡牌属性!P585))*INDEX($G$5:$G$42,L585)/SQRT(INDEX($I$5:$I$42,L585)),2)</f>
        <v>5.2</v>
      </c>
      <c r="Y585" s="31" t="s">
        <v>190</v>
      </c>
      <c r="Z585" s="16">
        <f>ROUND(IF(O585=1,INDEX(新属性投放!$E$14:$E$33,卡牌属性!P585),INDEX(新属性投放!$E$41:$E$60,卡牌属性!P585))*INDEX($G$5:$G$42,L585),2)</f>
        <v>2.6</v>
      </c>
      <c r="AA585" s="31" t="s">
        <v>191</v>
      </c>
      <c r="AB585" s="16">
        <f>ROUND(IF(O585=1,INDEX(新属性投放!$F$14:$F$33,卡牌属性!P585),INDEX(新属性投放!$F$41:$F$60,卡牌属性!P585))*INDEX($G$5:$G$42,L585)*SQRT(INDEX($I$5:$I$42,L585)),2)</f>
        <v>23.4</v>
      </c>
      <c r="AD585" s="16">
        <f t="shared" si="170"/>
        <v>52</v>
      </c>
      <c r="AE585" s="16">
        <f t="shared" si="171"/>
        <v>26</v>
      </c>
      <c r="AF585" s="16">
        <f t="shared" si="172"/>
        <v>234</v>
      </c>
      <c r="AH585" s="16">
        <f t="shared" si="163"/>
        <v>145313</v>
      </c>
      <c r="AI585" s="16">
        <f t="shared" si="164"/>
        <v>72593</v>
      </c>
      <c r="AJ585" s="16">
        <f t="shared" si="165"/>
        <v>631152</v>
      </c>
    </row>
    <row r="586" spans="11:36" ht="16.5" x14ac:dyDescent="0.2">
      <c r="K586" s="15">
        <v>583</v>
      </c>
      <c r="L586" s="15">
        <f t="shared" si="166"/>
        <v>30</v>
      </c>
      <c r="M586" s="16">
        <f t="shared" si="167"/>
        <v>1102014</v>
      </c>
      <c r="N586" s="31" t="s">
        <v>686</v>
      </c>
      <c r="O586" s="16">
        <f t="shared" si="168"/>
        <v>2</v>
      </c>
      <c r="P586" s="16">
        <f t="shared" si="169"/>
        <v>3</v>
      </c>
      <c r="Q586" s="16" t="s">
        <v>51</v>
      </c>
      <c r="R586" s="16">
        <f>ROUND(IF(O586=1,INDEX(新属性投放!$J$14:$J$33,卡牌属性!P586),INDEX(新属性投放!$J$41:$J$60,卡牌属性!P586))*INDEX($G$5:$G$42,L586)/SQRT(INDEX($I$5:$I$42,L586)),2)</f>
        <v>256.10000000000002</v>
      </c>
      <c r="S586" s="31" t="s">
        <v>190</v>
      </c>
      <c r="T586" s="16">
        <f>ROUND(IF(O586=1,INDEX(新属性投放!$K$14:$K$33,卡牌属性!P586),INDEX(新属性投放!$K$41:$K$60,卡牌属性!P586))*INDEX($G$5:$G$42,L586),2)</f>
        <v>102.05</v>
      </c>
      <c r="U586" s="31" t="s">
        <v>191</v>
      </c>
      <c r="V586" s="16">
        <f>ROUND(IF(O586=1,INDEX(新属性投放!$L$14:$L$33,卡牌属性!P586),INDEX(新属性投放!$L$41:$L$60,卡牌属性!P586))*INDEX($G$5:$G$42,L586)*SQRT(INDEX($I$5:$I$42,L586)),2)</f>
        <v>1120.5999999999999</v>
      </c>
      <c r="W586" s="31" t="s">
        <v>189</v>
      </c>
      <c r="X586" s="16">
        <f>ROUND(IF(O586=1,INDEX(新属性投放!$D$14:$D$33,卡牌属性!P586),INDEX(新属性投放!$D$41:$D$60,卡牌属性!P586))*INDEX($G$5:$G$42,L586)/SQRT(INDEX($I$5:$I$42,L586)),2)</f>
        <v>7.84</v>
      </c>
      <c r="Y586" s="31" t="s">
        <v>190</v>
      </c>
      <c r="Z586" s="16">
        <f>ROUND(IF(O586=1,INDEX(新属性投放!$E$14:$E$33,卡牌属性!P586),INDEX(新属性投放!$E$41:$E$60,卡牌属性!P586))*INDEX($G$5:$G$42,L586),2)</f>
        <v>3.92</v>
      </c>
      <c r="AA586" s="31" t="s">
        <v>191</v>
      </c>
      <c r="AB586" s="16">
        <f>ROUND(IF(O586=1,INDEX(新属性投放!$F$14:$F$33,卡牌属性!P586),INDEX(新属性投放!$F$41:$F$60,卡牌属性!P586))*INDEX($G$5:$G$42,L586)*SQRT(INDEX($I$5:$I$42,L586)),2)</f>
        <v>35.1</v>
      </c>
      <c r="AD586" s="16">
        <f t="shared" si="170"/>
        <v>78</v>
      </c>
      <c r="AE586" s="16">
        <f t="shared" si="171"/>
        <v>39</v>
      </c>
      <c r="AF586" s="16">
        <f t="shared" si="172"/>
        <v>351</v>
      </c>
      <c r="AH586" s="16">
        <f t="shared" si="163"/>
        <v>145391</v>
      </c>
      <c r="AI586" s="16">
        <f t="shared" si="164"/>
        <v>72632</v>
      </c>
      <c r="AJ586" s="16">
        <f t="shared" si="165"/>
        <v>631503</v>
      </c>
    </row>
    <row r="587" spans="11:36" ht="16.5" x14ac:dyDescent="0.2">
      <c r="K587" s="15">
        <v>584</v>
      </c>
      <c r="L587" s="15">
        <f t="shared" si="166"/>
        <v>30</v>
      </c>
      <c r="M587" s="16">
        <f t="shared" si="167"/>
        <v>1102014</v>
      </c>
      <c r="N587" s="31" t="s">
        <v>686</v>
      </c>
      <c r="O587" s="16">
        <f t="shared" si="168"/>
        <v>2</v>
      </c>
      <c r="P587" s="16">
        <f t="shared" si="169"/>
        <v>4</v>
      </c>
      <c r="Q587" s="16" t="s">
        <v>51</v>
      </c>
      <c r="R587" s="16">
        <f>ROUND(IF(O587=1,INDEX(新属性投放!$J$14:$J$33,卡牌属性!P587),INDEX(新属性投放!$J$41:$J$60,卡牌属性!P587))*INDEX($G$5:$G$42,L587)/SQRT(INDEX($I$5:$I$42,L587)),2)</f>
        <v>360.49</v>
      </c>
      <c r="S587" s="31" t="s">
        <v>190</v>
      </c>
      <c r="T587" s="16">
        <f>ROUND(IF(O587=1,INDEX(新属性投放!$K$14:$K$33,卡牌属性!P587),INDEX(新属性投放!$K$41:$K$60,卡牌属性!P587))*INDEX($G$5:$G$42,L587),2)</f>
        <v>154.25</v>
      </c>
      <c r="U587" s="31" t="s">
        <v>191</v>
      </c>
      <c r="V587" s="16">
        <f>ROUND(IF(O587=1,INDEX(新属性投放!$L$14:$L$33,卡牌属性!P587),INDEX(新属性投放!$L$41:$L$60,卡牌属性!P587))*INDEX($G$5:$G$42,L587)*SQRT(INDEX($I$5:$I$42,L587)),2)</f>
        <v>1705.6</v>
      </c>
      <c r="W587" s="31" t="s">
        <v>189</v>
      </c>
      <c r="X587" s="16">
        <f>ROUND(IF(O587=1,INDEX(新属性投放!$D$14:$D$33,卡牌属性!P587),INDEX(新属性投放!$D$41:$D$60,卡牌属性!P587))*INDEX($G$5:$G$42,L587)/SQRT(INDEX($I$5:$I$42,L587)),2)</f>
        <v>10.4</v>
      </c>
      <c r="Y587" s="31" t="s">
        <v>190</v>
      </c>
      <c r="Z587" s="16">
        <f>ROUND(IF(O587=1,INDEX(新属性投放!$E$14:$E$33,卡牌属性!P587),INDEX(新属性投放!$E$41:$E$60,卡牌属性!P587))*INDEX($G$5:$G$42,L587),2)</f>
        <v>5.2</v>
      </c>
      <c r="AA587" s="31" t="s">
        <v>191</v>
      </c>
      <c r="AB587" s="16">
        <f>ROUND(IF(O587=1,INDEX(新属性投放!$F$14:$F$33,卡牌属性!P587),INDEX(新属性投放!$F$41:$F$60,卡牌属性!P587))*INDEX($G$5:$G$42,L587)*SQRT(INDEX($I$5:$I$42,L587)),2)</f>
        <v>46.8</v>
      </c>
      <c r="AD587" s="16">
        <f t="shared" si="170"/>
        <v>104</v>
      </c>
      <c r="AE587" s="16">
        <f t="shared" si="171"/>
        <v>52</v>
      </c>
      <c r="AF587" s="16">
        <f t="shared" si="172"/>
        <v>468</v>
      </c>
      <c r="AH587" s="16">
        <f t="shared" si="163"/>
        <v>145495</v>
      </c>
      <c r="AI587" s="16">
        <f t="shared" si="164"/>
        <v>72684</v>
      </c>
      <c r="AJ587" s="16">
        <f t="shared" si="165"/>
        <v>631971</v>
      </c>
    </row>
    <row r="588" spans="11:36" ht="16.5" x14ac:dyDescent="0.2">
      <c r="K588" s="15">
        <v>585</v>
      </c>
      <c r="L588" s="15">
        <f t="shared" si="166"/>
        <v>30</v>
      </c>
      <c r="M588" s="16">
        <f t="shared" si="167"/>
        <v>1102014</v>
      </c>
      <c r="N588" s="31" t="s">
        <v>686</v>
      </c>
      <c r="O588" s="16">
        <f t="shared" si="168"/>
        <v>2</v>
      </c>
      <c r="P588" s="16">
        <f t="shared" si="169"/>
        <v>5</v>
      </c>
      <c r="Q588" s="16" t="s">
        <v>51</v>
      </c>
      <c r="R588" s="16">
        <f>ROUND(IF(O588=1,INDEX(新属性投放!$J$14:$J$33,卡牌属性!P588),INDEX(新属性投放!$J$41:$J$60,卡牌属性!P588))*INDEX($G$5:$G$42,L588)/SQRT(INDEX($I$5:$I$42,L588)),2)</f>
        <v>496.99</v>
      </c>
      <c r="S588" s="31" t="s">
        <v>190</v>
      </c>
      <c r="T588" s="16">
        <f>ROUND(IF(O588=1,INDEX(新属性投放!$K$14:$K$33,卡牌属性!P588),INDEX(新属性投放!$K$41:$K$60,卡牌属性!P588))*INDEX($G$5:$G$42,L588),2)</f>
        <v>223.15</v>
      </c>
      <c r="U588" s="31" t="s">
        <v>191</v>
      </c>
      <c r="V588" s="16">
        <f>ROUND(IF(O588=1,INDEX(新属性投放!$L$14:$L$33,卡牌属性!P588),INDEX(新属性投放!$L$41:$L$60,卡牌属性!P588))*INDEX($G$5:$G$42,L588)*SQRT(INDEX($I$5:$I$42,L588)),2)</f>
        <v>2466.1</v>
      </c>
      <c r="W588" s="31" t="s">
        <v>189</v>
      </c>
      <c r="X588" s="16">
        <f>ROUND(IF(O588=1,INDEX(新属性投放!$D$14:$D$33,卡牌属性!P588),INDEX(新属性投放!$D$41:$D$60,卡牌属性!P588))*INDEX($G$5:$G$42,L588)/SQRT(INDEX($I$5:$I$42,L588)),2)</f>
        <v>13.03</v>
      </c>
      <c r="Y588" s="31" t="s">
        <v>190</v>
      </c>
      <c r="Z588" s="16">
        <f>ROUND(IF(O588=1,INDEX(新属性投放!$E$14:$E$33,卡牌属性!P588),INDEX(新属性投放!$E$41:$E$60,卡牌属性!P588))*INDEX($G$5:$G$42,L588),2)</f>
        <v>6.51</v>
      </c>
      <c r="AA588" s="31" t="s">
        <v>191</v>
      </c>
      <c r="AB588" s="16">
        <f>ROUND(IF(O588=1,INDEX(新属性投放!$F$14:$F$33,卡牌属性!P588),INDEX(新属性投放!$F$41:$F$60,卡牌属性!P588))*INDEX($G$5:$G$42,L588)*SQRT(INDEX($I$5:$I$42,L588)),2)</f>
        <v>58.5</v>
      </c>
      <c r="AD588" s="16">
        <f t="shared" si="170"/>
        <v>130</v>
      </c>
      <c r="AE588" s="16">
        <f t="shared" si="171"/>
        <v>65</v>
      </c>
      <c r="AF588" s="16">
        <f t="shared" si="172"/>
        <v>585</v>
      </c>
      <c r="AH588" s="16">
        <f t="shared" si="163"/>
        <v>145625</v>
      </c>
      <c r="AI588" s="16">
        <f t="shared" si="164"/>
        <v>72749</v>
      </c>
      <c r="AJ588" s="16">
        <f t="shared" si="165"/>
        <v>632556</v>
      </c>
    </row>
    <row r="589" spans="11:36" ht="16.5" x14ac:dyDescent="0.2">
      <c r="K589" s="15">
        <v>586</v>
      </c>
      <c r="L589" s="15">
        <f t="shared" si="166"/>
        <v>30</v>
      </c>
      <c r="M589" s="16">
        <f t="shared" si="167"/>
        <v>1102014</v>
      </c>
      <c r="N589" s="31" t="s">
        <v>686</v>
      </c>
      <c r="O589" s="16">
        <f t="shared" si="168"/>
        <v>2</v>
      </c>
      <c r="P589" s="16">
        <f t="shared" si="169"/>
        <v>6</v>
      </c>
      <c r="Q589" s="16" t="s">
        <v>51</v>
      </c>
      <c r="R589" s="16">
        <f>ROUND(IF(O589=1,INDEX(新属性投放!$J$14:$J$33,卡牌属性!P589),INDEX(新属性投放!$J$41:$J$60,卡牌属性!P589))*INDEX($G$5:$G$42,L589)/SQRT(INDEX($I$5:$I$42,L589)),2)</f>
        <v>667.55</v>
      </c>
      <c r="S589" s="31" t="s">
        <v>190</v>
      </c>
      <c r="T589" s="16">
        <f>ROUND(IF(O589=1,INDEX(新属性投放!$K$14:$K$33,卡牌属性!P589),INDEX(新属性投放!$K$41:$K$60,卡牌属性!P589))*INDEX($G$5:$G$42,L589),2)</f>
        <v>309.08</v>
      </c>
      <c r="U589" s="31" t="s">
        <v>191</v>
      </c>
      <c r="V589" s="16">
        <f>ROUND(IF(O589=1,INDEX(新属性投放!$L$14:$L$33,卡牌属性!P589),INDEX(新属性投放!$L$41:$L$60,卡牌属性!P589))*INDEX($G$5:$G$42,L589)*SQRT(INDEX($I$5:$I$42,L589)),2)</f>
        <v>3413.8</v>
      </c>
      <c r="W589" s="31" t="s">
        <v>189</v>
      </c>
      <c r="X589" s="16">
        <f>ROUND(IF(O589=1,INDEX(新属性投放!$D$14:$D$33,卡牌属性!P589),INDEX(新属性投放!$D$41:$D$60,卡牌属性!P589))*INDEX($G$5:$G$42,L589)/SQRT(INDEX($I$5:$I$42,L589)),2)</f>
        <v>16.29</v>
      </c>
      <c r="Y589" s="31" t="s">
        <v>190</v>
      </c>
      <c r="Z589" s="16">
        <f>ROUND(IF(O589=1,INDEX(新属性投放!$E$14:$E$33,卡牌属性!P589),INDEX(新属性投放!$E$41:$E$60,卡牌属性!P589))*INDEX($G$5:$G$42,L589),2)</f>
        <v>8.14</v>
      </c>
      <c r="AA589" s="31" t="s">
        <v>191</v>
      </c>
      <c r="AB589" s="16">
        <f>ROUND(IF(O589=1,INDEX(新属性投放!$F$14:$F$33,卡牌属性!P589),INDEX(新属性投放!$F$41:$F$60,卡牌属性!P589))*INDEX($G$5:$G$42,L589)*SQRT(INDEX($I$5:$I$42,L589)),2)</f>
        <v>72.8</v>
      </c>
      <c r="AD589" s="16">
        <f t="shared" si="170"/>
        <v>162</v>
      </c>
      <c r="AE589" s="16">
        <f t="shared" si="171"/>
        <v>81</v>
      </c>
      <c r="AF589" s="16">
        <f t="shared" si="172"/>
        <v>728</v>
      </c>
      <c r="AH589" s="16">
        <f t="shared" si="163"/>
        <v>145787</v>
      </c>
      <c r="AI589" s="16">
        <f t="shared" si="164"/>
        <v>72830</v>
      </c>
      <c r="AJ589" s="16">
        <f t="shared" si="165"/>
        <v>633284</v>
      </c>
    </row>
    <row r="590" spans="11:36" ht="16.5" x14ac:dyDescent="0.2">
      <c r="K590" s="15">
        <v>587</v>
      </c>
      <c r="L590" s="15">
        <f t="shared" si="166"/>
        <v>30</v>
      </c>
      <c r="M590" s="16">
        <f t="shared" si="167"/>
        <v>1102014</v>
      </c>
      <c r="N590" s="31" t="s">
        <v>686</v>
      </c>
      <c r="O590" s="16">
        <f t="shared" si="168"/>
        <v>2</v>
      </c>
      <c r="P590" s="16">
        <f t="shared" si="169"/>
        <v>7</v>
      </c>
      <c r="Q590" s="16" t="s">
        <v>51</v>
      </c>
      <c r="R590" s="16">
        <f>ROUND(IF(O590=1,INDEX(新属性投放!$J$14:$J$33,卡牌属性!P590),INDEX(新属性投放!$J$41:$J$60,卡牌属性!P590))*INDEX($G$5:$G$42,L590)/SQRT(INDEX($I$5:$I$42,L590)),2)</f>
        <v>881.14</v>
      </c>
      <c r="S590" s="31" t="s">
        <v>190</v>
      </c>
      <c r="T590" s="16">
        <f>ROUND(IF(O590=1,INDEX(新属性投放!$K$14:$K$33,卡牌属性!P590),INDEX(新属性投放!$K$41:$K$60,卡牌属性!P590))*INDEX($G$5:$G$42,L590),2)</f>
        <v>416.52</v>
      </c>
      <c r="U590" s="31" t="s">
        <v>191</v>
      </c>
      <c r="V590" s="16">
        <f>ROUND(IF(O590=1,INDEX(新属性投放!$L$14:$L$33,卡牌属性!P590),INDEX(新属性投放!$L$41:$L$60,卡牌属性!P590))*INDEX($G$5:$G$42,L590)*SQRT(INDEX($I$5:$I$42,L590)),2)</f>
        <v>4598.1000000000004</v>
      </c>
      <c r="W590" s="31" t="s">
        <v>189</v>
      </c>
      <c r="X590" s="16">
        <f>ROUND(IF(O590=1,INDEX(新属性投放!$D$14:$D$33,卡牌属性!P590),INDEX(新属性投放!$D$41:$D$60,卡牌属性!P590))*INDEX($G$5:$G$42,L590)/SQRT(INDEX($I$5:$I$42,L590)),2)</f>
        <v>20.41</v>
      </c>
      <c r="Y590" s="31" t="s">
        <v>190</v>
      </c>
      <c r="Z590" s="16">
        <f>ROUND(IF(O590=1,INDEX(新属性投放!$E$14:$E$33,卡牌属性!P590),INDEX(新属性投放!$E$41:$E$60,卡牌属性!P590))*INDEX($G$5:$G$42,L590),2)</f>
        <v>10.210000000000001</v>
      </c>
      <c r="AA590" s="31" t="s">
        <v>191</v>
      </c>
      <c r="AB590" s="16">
        <f>ROUND(IF(O590=1,INDEX(新属性投放!$F$14:$F$33,卡牌属性!P590),INDEX(新属性投放!$F$41:$F$60,卡牌属性!P590))*INDEX($G$5:$G$42,L590)*SQRT(INDEX($I$5:$I$42,L590)),2)</f>
        <v>91</v>
      </c>
      <c r="AD590" s="16">
        <f t="shared" si="170"/>
        <v>204</v>
      </c>
      <c r="AE590" s="16">
        <f t="shared" si="171"/>
        <v>102</v>
      </c>
      <c r="AF590" s="16">
        <f t="shared" si="172"/>
        <v>910</v>
      </c>
      <c r="AH590" s="16">
        <f t="shared" si="163"/>
        <v>145991</v>
      </c>
      <c r="AI590" s="16">
        <f t="shared" si="164"/>
        <v>72932</v>
      </c>
      <c r="AJ590" s="16">
        <f t="shared" si="165"/>
        <v>634194</v>
      </c>
    </row>
    <row r="591" spans="11:36" ht="16.5" x14ac:dyDescent="0.2">
      <c r="K591" s="15">
        <v>588</v>
      </c>
      <c r="L591" s="15">
        <f t="shared" si="166"/>
        <v>30</v>
      </c>
      <c r="M591" s="16">
        <f t="shared" si="167"/>
        <v>1102014</v>
      </c>
      <c r="N591" s="31" t="s">
        <v>686</v>
      </c>
      <c r="O591" s="16">
        <f t="shared" si="168"/>
        <v>2</v>
      </c>
      <c r="P591" s="16">
        <f t="shared" si="169"/>
        <v>8</v>
      </c>
      <c r="Q591" s="16" t="s">
        <v>51</v>
      </c>
      <c r="R591" s="16">
        <f>ROUND(IF(O591=1,INDEX(新属性投放!$J$14:$J$33,卡牌属性!P591),INDEX(新属性投放!$J$41:$J$60,卡牌属性!P591))*INDEX($G$5:$G$42,L591)/SQRT(INDEX($I$5:$I$42,L591)),2)</f>
        <v>1150.24</v>
      </c>
      <c r="S591" s="31" t="s">
        <v>190</v>
      </c>
      <c r="T591" s="16">
        <f>ROUND(IF(O591=1,INDEX(新属性投放!$K$14:$K$33,卡牌属性!P591),INDEX(新属性投放!$K$41:$K$60,卡牌属性!P591))*INDEX($G$5:$G$42,L591),2)</f>
        <v>551.07000000000005</v>
      </c>
      <c r="U591" s="31" t="s">
        <v>191</v>
      </c>
      <c r="V591" s="16">
        <f>ROUND(IF(O591=1,INDEX(新属性投放!$L$14:$L$33,卡牌属性!P591),INDEX(新属性投放!$L$41:$L$60,卡牌属性!P591))*INDEX($G$5:$G$42,L591)*SQRT(INDEX($I$5:$I$42,L591)),2)</f>
        <v>6093.1</v>
      </c>
      <c r="W591" s="31" t="s">
        <v>189</v>
      </c>
      <c r="X591" s="16">
        <f>ROUND(IF(O591=1,INDEX(新属性投放!$D$14:$D$33,卡牌属性!P591),INDEX(新属性投放!$D$41:$D$60,卡牌属性!P591))*INDEX($G$5:$G$42,L591)/SQRT(INDEX($I$5:$I$42,L591)),2)</f>
        <v>26</v>
      </c>
      <c r="Y591" s="31" t="s">
        <v>190</v>
      </c>
      <c r="Z591" s="16">
        <f>ROUND(IF(O591=1,INDEX(新属性投放!$E$14:$E$33,卡牌属性!P591),INDEX(新属性投放!$E$41:$E$60,卡牌属性!P591))*INDEX($G$5:$G$42,L591),2)</f>
        <v>13</v>
      </c>
      <c r="AA591" s="31" t="s">
        <v>191</v>
      </c>
      <c r="AB591" s="16">
        <f>ROUND(IF(O591=1,INDEX(新属性投放!$F$14:$F$33,卡牌属性!P591),INDEX(新属性投放!$F$41:$F$60,卡牌属性!P591))*INDEX($G$5:$G$42,L591)*SQRT(INDEX($I$5:$I$42,L591)),2)</f>
        <v>117</v>
      </c>
      <c r="AD591" s="16">
        <f t="shared" si="170"/>
        <v>260</v>
      </c>
      <c r="AE591" s="16">
        <f t="shared" si="171"/>
        <v>130</v>
      </c>
      <c r="AF591" s="16">
        <f t="shared" si="172"/>
        <v>1170</v>
      </c>
      <c r="AH591" s="16">
        <f t="shared" si="163"/>
        <v>146251</v>
      </c>
      <c r="AI591" s="16">
        <f t="shared" si="164"/>
        <v>73062</v>
      </c>
      <c r="AJ591" s="16">
        <f t="shared" si="165"/>
        <v>635364</v>
      </c>
    </row>
    <row r="592" spans="11:36" ht="16.5" x14ac:dyDescent="0.2">
      <c r="K592" s="15">
        <v>589</v>
      </c>
      <c r="L592" s="15">
        <f t="shared" si="166"/>
        <v>30</v>
      </c>
      <c r="M592" s="16">
        <f t="shared" si="167"/>
        <v>1102014</v>
      </c>
      <c r="N592" s="31" t="s">
        <v>686</v>
      </c>
      <c r="O592" s="16">
        <f t="shared" si="168"/>
        <v>2</v>
      </c>
      <c r="P592" s="16">
        <f t="shared" si="169"/>
        <v>9</v>
      </c>
      <c r="Q592" s="16" t="s">
        <v>51</v>
      </c>
      <c r="R592" s="16">
        <f>ROUND(IF(O592=1,INDEX(新属性投放!$J$14:$J$33,卡牌属性!P592),INDEX(新属性投放!$J$41:$J$60,卡牌属性!P592))*INDEX($G$5:$G$42,L592)/SQRT(INDEX($I$5:$I$42,L592)),2)</f>
        <v>1317.94</v>
      </c>
      <c r="S592" s="31" t="s">
        <v>190</v>
      </c>
      <c r="T592" s="16">
        <f>ROUND(IF(O592=1,INDEX(新属性投放!$K$14:$K$33,卡牌属性!P592),INDEX(新属性投放!$K$41:$K$60,卡牌属性!P592))*INDEX($G$5:$G$42,L592),2)</f>
        <v>634.27</v>
      </c>
      <c r="U592" s="31" t="s">
        <v>191</v>
      </c>
      <c r="V592" s="16">
        <f>ROUND(IF(O592=1,INDEX(新属性投放!$L$14:$L$33,卡牌属性!P592),INDEX(新属性投放!$L$41:$L$60,卡牌属性!P592))*INDEX($G$5:$G$42,L592)*SQRT(INDEX($I$5:$I$42,L592)),2)</f>
        <v>7017.4</v>
      </c>
      <c r="W592" s="31" t="s">
        <v>189</v>
      </c>
      <c r="X592" s="16">
        <f>ROUND(IF(O592=1,INDEX(新属性投放!$D$14:$D$33,卡牌属性!P592),INDEX(新属性投放!$D$41:$D$60,卡牌属性!P592))*INDEX($G$5:$G$42,L592)/SQRT(INDEX($I$5:$I$42,L592)),2)</f>
        <v>30.06</v>
      </c>
      <c r="Y592" s="31" t="s">
        <v>190</v>
      </c>
      <c r="Z592" s="16">
        <f>ROUND(IF(O592=1,INDEX(新属性投放!$E$14:$E$33,卡牌属性!P592),INDEX(新属性投放!$E$41:$E$60,卡牌属性!P592))*INDEX($G$5:$G$42,L592),2)</f>
        <v>15.03</v>
      </c>
      <c r="AA592" s="31" t="s">
        <v>191</v>
      </c>
      <c r="AB592" s="16">
        <f>ROUND(IF(O592=1,INDEX(新属性投放!$F$14:$F$33,卡牌属性!P592),INDEX(新属性投放!$F$41:$F$60,卡牌属性!P592))*INDEX($G$5:$G$42,L592)*SQRT(INDEX($I$5:$I$42,L592)),2)</f>
        <v>135.19999999999999</v>
      </c>
      <c r="AD592" s="16">
        <f t="shared" si="170"/>
        <v>300</v>
      </c>
      <c r="AE592" s="16">
        <f t="shared" si="171"/>
        <v>150</v>
      </c>
      <c r="AF592" s="16">
        <f t="shared" si="172"/>
        <v>1352</v>
      </c>
      <c r="AH592" s="16">
        <f t="shared" si="163"/>
        <v>146551</v>
      </c>
      <c r="AI592" s="16">
        <f t="shared" si="164"/>
        <v>73212</v>
      </c>
      <c r="AJ592" s="16">
        <f t="shared" si="165"/>
        <v>636716</v>
      </c>
    </row>
    <row r="593" spans="11:36" ht="16.5" x14ac:dyDescent="0.2">
      <c r="K593" s="15">
        <v>590</v>
      </c>
      <c r="L593" s="15">
        <f t="shared" si="166"/>
        <v>30</v>
      </c>
      <c r="M593" s="16">
        <f t="shared" si="167"/>
        <v>1102014</v>
      </c>
      <c r="N593" s="31" t="s">
        <v>686</v>
      </c>
      <c r="O593" s="16">
        <f t="shared" si="168"/>
        <v>2</v>
      </c>
      <c r="P593" s="16">
        <f t="shared" si="169"/>
        <v>10</v>
      </c>
      <c r="Q593" s="16" t="s">
        <v>51</v>
      </c>
      <c r="R593" s="16">
        <f>ROUND(IF(O593=1,INDEX(新属性投放!$J$14:$J$33,卡牌属性!P593),INDEX(新属性投放!$J$41:$J$60,卡牌属性!P593))*INDEX($G$5:$G$42,L593)/SQRT(INDEX($I$5:$I$42,L593)),2)</f>
        <v>1511.12</v>
      </c>
      <c r="S593" s="31" t="s">
        <v>190</v>
      </c>
      <c r="T593" s="16">
        <f>ROUND(IF(O593=1,INDEX(新属性投放!$K$14:$K$33,卡牌属性!P593),INDEX(新属性投放!$K$41:$K$60,卡牌属性!P593))*INDEX($G$5:$G$42,L593),2)</f>
        <v>731.51</v>
      </c>
      <c r="U593" s="31" t="s">
        <v>191</v>
      </c>
      <c r="V593" s="16">
        <f>ROUND(IF(O593=1,INDEX(新属性投放!$L$14:$L$33,卡牌属性!P593),INDEX(新属性投放!$L$41:$L$60,卡牌属性!P593))*INDEX($G$5:$G$42,L593)*SQRT(INDEX($I$5:$I$42,L593)),2)</f>
        <v>8079.5</v>
      </c>
      <c r="W593" s="31" t="s">
        <v>189</v>
      </c>
      <c r="X593" s="16">
        <f>ROUND(IF(O593=1,INDEX(新属性投放!$D$14:$D$33,卡牌属性!P593),INDEX(新属性投放!$D$41:$D$60,卡牌属性!P593))*INDEX($G$5:$G$42,L593)/SQRT(INDEX($I$5:$I$42,L593)),2)</f>
        <v>34.76</v>
      </c>
      <c r="Y593" s="31" t="s">
        <v>190</v>
      </c>
      <c r="Z593" s="16">
        <f>ROUND(IF(O593=1,INDEX(新属性投放!$E$14:$E$33,卡牌属性!P593),INDEX(新属性投放!$E$41:$E$60,卡牌属性!P593))*INDEX($G$5:$G$42,L593),2)</f>
        <v>17.38</v>
      </c>
      <c r="AA593" s="31" t="s">
        <v>191</v>
      </c>
      <c r="AB593" s="16">
        <f>ROUND(IF(O593=1,INDEX(新属性投放!$F$14:$F$33,卡牌属性!P593),INDEX(新属性投放!$F$41:$F$60,卡牌属性!P593))*INDEX($G$5:$G$42,L593)*SQRT(INDEX($I$5:$I$42,L593)),2)</f>
        <v>156</v>
      </c>
      <c r="AD593" s="16">
        <f t="shared" si="170"/>
        <v>347</v>
      </c>
      <c r="AE593" s="16">
        <f t="shared" si="171"/>
        <v>173</v>
      </c>
      <c r="AF593" s="16">
        <f t="shared" si="172"/>
        <v>1560</v>
      </c>
      <c r="AH593" s="16">
        <f t="shared" si="163"/>
        <v>146898</v>
      </c>
      <c r="AI593" s="16">
        <f t="shared" si="164"/>
        <v>73385</v>
      </c>
      <c r="AJ593" s="16">
        <f t="shared" si="165"/>
        <v>638276</v>
      </c>
    </row>
    <row r="594" spans="11:36" ht="16.5" x14ac:dyDescent="0.2">
      <c r="K594" s="15">
        <v>591</v>
      </c>
      <c r="L594" s="15">
        <f t="shared" si="166"/>
        <v>30</v>
      </c>
      <c r="M594" s="16">
        <f t="shared" si="167"/>
        <v>1102014</v>
      </c>
      <c r="N594" s="31" t="s">
        <v>686</v>
      </c>
      <c r="O594" s="16">
        <f t="shared" si="168"/>
        <v>2</v>
      </c>
      <c r="P594" s="16">
        <f t="shared" si="169"/>
        <v>11</v>
      </c>
      <c r="Q594" s="16" t="s">
        <v>51</v>
      </c>
      <c r="R594" s="16">
        <f>ROUND(IF(O594=1,INDEX(新属性投放!$J$14:$J$33,卡牌属性!P594),INDEX(新属性投放!$J$41:$J$60,卡牌属性!P594))*INDEX($G$5:$G$42,L594)/SQRT(INDEX($I$5:$I$42,L594)),2)</f>
        <v>1735.63</v>
      </c>
      <c r="S594" s="31" t="s">
        <v>190</v>
      </c>
      <c r="T594" s="16">
        <f>ROUND(IF(O594=1,INDEX(新属性投放!$K$14:$K$33,卡牌属性!P594),INDEX(新属性投放!$K$41:$K$60,卡牌属性!P594))*INDEX($G$5:$G$42,L594),2)</f>
        <v>843.12</v>
      </c>
      <c r="U594" s="31" t="s">
        <v>191</v>
      </c>
      <c r="V594" s="16">
        <f>ROUND(IF(O594=1,INDEX(新属性投放!$L$14:$L$33,卡牌属性!P594),INDEX(新属性投放!$L$41:$L$60,卡牌属性!P594))*INDEX($G$5:$G$42,L594)*SQRT(INDEX($I$5:$I$42,L594)),2)</f>
        <v>9315.7999999999993</v>
      </c>
      <c r="W594" s="31" t="s">
        <v>189</v>
      </c>
      <c r="X594" s="16">
        <f>ROUND(IF(O594=1,INDEX(新属性投放!$D$14:$D$33,卡牌属性!P594),INDEX(新属性投放!$D$41:$D$60,卡牌属性!P594))*INDEX($G$5:$G$42,L594)/SQRT(INDEX($I$5:$I$42,L594)),2)</f>
        <v>40.17</v>
      </c>
      <c r="Y594" s="31" t="s">
        <v>190</v>
      </c>
      <c r="Z594" s="16">
        <f>ROUND(IF(O594=1,INDEX(新属性投放!$E$14:$E$33,卡牌属性!P594),INDEX(新属性投放!$E$41:$E$60,卡牌属性!P594))*INDEX($G$5:$G$42,L594),2)</f>
        <v>20.09</v>
      </c>
      <c r="AA594" s="31" t="s">
        <v>191</v>
      </c>
      <c r="AB594" s="16">
        <f>ROUND(IF(O594=1,INDEX(新属性投放!$F$14:$F$33,卡牌属性!P594),INDEX(新属性投放!$F$41:$F$60,卡牌属性!P594))*INDEX($G$5:$G$42,L594)*SQRT(INDEX($I$5:$I$42,L594)),2)</f>
        <v>180.7</v>
      </c>
      <c r="AD594" s="16">
        <f t="shared" si="170"/>
        <v>401</v>
      </c>
      <c r="AE594" s="16">
        <f t="shared" si="171"/>
        <v>200</v>
      </c>
      <c r="AF594" s="16">
        <f t="shared" si="172"/>
        <v>1807</v>
      </c>
      <c r="AH594" s="16">
        <f t="shared" si="163"/>
        <v>147299</v>
      </c>
      <c r="AI594" s="16">
        <f t="shared" si="164"/>
        <v>73585</v>
      </c>
      <c r="AJ594" s="16">
        <f t="shared" si="165"/>
        <v>640083</v>
      </c>
    </row>
    <row r="595" spans="11:36" ht="16.5" x14ac:dyDescent="0.2">
      <c r="K595" s="15">
        <v>592</v>
      </c>
      <c r="L595" s="15">
        <f t="shared" si="166"/>
        <v>30</v>
      </c>
      <c r="M595" s="16">
        <f t="shared" si="167"/>
        <v>1102014</v>
      </c>
      <c r="N595" s="31" t="s">
        <v>686</v>
      </c>
      <c r="O595" s="16">
        <f t="shared" si="168"/>
        <v>2</v>
      </c>
      <c r="P595" s="16">
        <f t="shared" si="169"/>
        <v>12</v>
      </c>
      <c r="Q595" s="16" t="s">
        <v>51</v>
      </c>
      <c r="R595" s="16">
        <f>ROUND(IF(O595=1,INDEX(新属性投放!$J$14:$J$33,卡牌属性!P595),INDEX(新属性投放!$J$41:$J$60,卡牌属性!P595))*INDEX($G$5:$G$42,L595)/SQRT(INDEX($I$5:$I$42,L595)),2)</f>
        <v>1994.98</v>
      </c>
      <c r="S595" s="31" t="s">
        <v>190</v>
      </c>
      <c r="T595" s="16">
        <f>ROUND(IF(O595=1,INDEX(新属性投放!$K$14:$K$33,卡牌属性!P595),INDEX(新属性投放!$K$41:$K$60,卡牌属性!P595))*INDEX($G$5:$G$42,L595),2)</f>
        <v>972.14</v>
      </c>
      <c r="U595" s="31" t="s">
        <v>191</v>
      </c>
      <c r="V595" s="16">
        <f>ROUND(IF(O595=1,INDEX(新属性投放!$L$14:$L$33,卡牌属性!P595),INDEX(新属性投放!$L$41:$L$60,卡牌属性!P595))*INDEX($G$5:$G$42,L595)*SQRT(INDEX($I$5:$I$42,L595)),2)</f>
        <v>10745.8</v>
      </c>
      <c r="W595" s="31" t="s">
        <v>189</v>
      </c>
      <c r="X595" s="16">
        <f>ROUND(IF(O595=1,INDEX(新属性投放!$D$14:$D$33,卡牌属性!P595),INDEX(新属性投放!$D$41:$D$60,卡牌属性!P595))*INDEX($G$5:$G$42,L595)/SQRT(INDEX($I$5:$I$42,L595)),2)</f>
        <v>46.46</v>
      </c>
      <c r="Y595" s="31" t="s">
        <v>190</v>
      </c>
      <c r="Z595" s="16">
        <f>ROUND(IF(O595=1,INDEX(新属性投放!$E$14:$E$33,卡牌属性!P595),INDEX(新属性投放!$E$41:$E$60,卡牌属性!P595))*INDEX($G$5:$G$42,L595),2)</f>
        <v>23.23</v>
      </c>
      <c r="AA595" s="31" t="s">
        <v>191</v>
      </c>
      <c r="AB595" s="16">
        <f>ROUND(IF(O595=1,INDEX(新属性投放!$F$14:$F$33,卡牌属性!P595),INDEX(新属性投放!$F$41:$F$60,卡牌属性!P595))*INDEX($G$5:$G$42,L595)*SQRT(INDEX($I$5:$I$42,L595)),2)</f>
        <v>208</v>
      </c>
      <c r="AD595" s="16">
        <f t="shared" si="170"/>
        <v>464</v>
      </c>
      <c r="AE595" s="16">
        <f t="shared" si="171"/>
        <v>232</v>
      </c>
      <c r="AF595" s="16">
        <f t="shared" si="172"/>
        <v>2080</v>
      </c>
      <c r="AH595" s="16">
        <f t="shared" si="163"/>
        <v>147763</v>
      </c>
      <c r="AI595" s="16">
        <f t="shared" si="164"/>
        <v>73817</v>
      </c>
      <c r="AJ595" s="16">
        <f t="shared" si="165"/>
        <v>642163</v>
      </c>
    </row>
    <row r="596" spans="11:36" ht="16.5" x14ac:dyDescent="0.2">
      <c r="K596" s="15">
        <v>593</v>
      </c>
      <c r="L596" s="15">
        <f t="shared" si="166"/>
        <v>30</v>
      </c>
      <c r="M596" s="16">
        <f t="shared" si="167"/>
        <v>1102014</v>
      </c>
      <c r="N596" s="31" t="s">
        <v>686</v>
      </c>
      <c r="O596" s="16">
        <f t="shared" si="168"/>
        <v>2</v>
      </c>
      <c r="P596" s="16">
        <f t="shared" si="169"/>
        <v>13</v>
      </c>
      <c r="Q596" s="16" t="s">
        <v>51</v>
      </c>
      <c r="R596" s="16">
        <f>ROUND(IF(O596=1,INDEX(新属性投放!$J$14:$J$33,卡牌属性!P596),INDEX(新属性投放!$J$41:$J$60,卡牌属性!P596))*INDEX($G$5:$G$42,L596)/SQRT(INDEX($I$5:$I$42,L596)),2)</f>
        <v>2294.89</v>
      </c>
      <c r="S596" s="31" t="s">
        <v>190</v>
      </c>
      <c r="T596" s="16">
        <f>ROUND(IF(O596=1,INDEX(新属性投放!$K$14:$K$33,卡牌属性!P596),INDEX(新属性投放!$K$41:$K$60,卡牌属性!P596))*INDEX($G$5:$G$42,L596),2)</f>
        <v>1122.0999999999999</v>
      </c>
      <c r="U596" s="31" t="s">
        <v>191</v>
      </c>
      <c r="V596" s="16">
        <f>ROUND(IF(O596=1,INDEX(新属性投放!$L$14:$L$33,卡牌属性!P596),INDEX(新属性投放!$L$41:$L$60,卡牌属性!P596))*INDEX($G$5:$G$42,L596)*SQRT(INDEX($I$5:$I$42,L596)),2)</f>
        <v>12394.2</v>
      </c>
      <c r="W596" s="31" t="s">
        <v>189</v>
      </c>
      <c r="X596" s="16">
        <f>ROUND(IF(O596=1,INDEX(新属性投放!$D$14:$D$33,卡牌属性!P596),INDEX(新属性投放!$D$41:$D$60,卡牌属性!P596))*INDEX($G$5:$G$42,L596)/SQRT(INDEX($I$5:$I$42,L596)),2)</f>
        <v>53.73</v>
      </c>
      <c r="Y596" s="31" t="s">
        <v>190</v>
      </c>
      <c r="Z596" s="16">
        <f>ROUND(IF(O596=1,INDEX(新属性投放!$E$14:$E$33,卡牌属性!P596),INDEX(新属性投放!$E$41:$E$60,卡牌属性!P596))*INDEX($G$5:$G$42,L596),2)</f>
        <v>26.86</v>
      </c>
      <c r="AA596" s="31" t="s">
        <v>191</v>
      </c>
      <c r="AB596" s="16">
        <f>ROUND(IF(O596=1,INDEX(新属性投放!$F$14:$F$33,卡牌属性!P596),INDEX(新属性投放!$F$41:$F$60,卡牌属性!P596))*INDEX($G$5:$G$42,L596)*SQRT(INDEX($I$5:$I$42,L596)),2)</f>
        <v>240.5</v>
      </c>
      <c r="AD596" s="16">
        <f t="shared" si="170"/>
        <v>537</v>
      </c>
      <c r="AE596" s="16">
        <f t="shared" si="171"/>
        <v>268</v>
      </c>
      <c r="AF596" s="16">
        <f t="shared" si="172"/>
        <v>2405</v>
      </c>
      <c r="AH596" s="16">
        <f t="shared" si="163"/>
        <v>148300</v>
      </c>
      <c r="AI596" s="16">
        <f t="shared" si="164"/>
        <v>74085</v>
      </c>
      <c r="AJ596" s="16">
        <f t="shared" si="165"/>
        <v>644568</v>
      </c>
    </row>
    <row r="597" spans="11:36" ht="16.5" x14ac:dyDescent="0.2">
      <c r="K597" s="15">
        <v>594</v>
      </c>
      <c r="L597" s="15">
        <f t="shared" si="166"/>
        <v>30</v>
      </c>
      <c r="M597" s="16">
        <f t="shared" si="167"/>
        <v>1102014</v>
      </c>
      <c r="N597" s="31" t="s">
        <v>686</v>
      </c>
      <c r="O597" s="16">
        <f t="shared" si="168"/>
        <v>2</v>
      </c>
      <c r="P597" s="16">
        <f t="shared" si="169"/>
        <v>14</v>
      </c>
      <c r="Q597" s="16" t="s">
        <v>51</v>
      </c>
      <c r="R597" s="16">
        <f>ROUND(IF(O597=1,INDEX(新属性投放!$J$14:$J$33,卡牌属性!P597),INDEX(新属性投放!$J$41:$J$60,卡牌属性!P597))*INDEX($G$5:$G$42,L597)/SQRT(INDEX($I$5:$I$42,L597)),2)</f>
        <v>2641.54</v>
      </c>
      <c r="S597" s="31" t="s">
        <v>190</v>
      </c>
      <c r="T597" s="16">
        <f>ROUND(IF(O597=1,INDEX(新属性投放!$K$14:$K$33,卡牌属性!P597),INDEX(新属性投放!$K$41:$K$60,卡牌属性!P597))*INDEX($G$5:$G$42,L597),2)</f>
        <v>1295.42</v>
      </c>
      <c r="U597" s="31" t="s">
        <v>191</v>
      </c>
      <c r="V597" s="16">
        <f>ROUND(IF(O597=1,INDEX(新属性投放!$L$14:$L$33,卡牌属性!P597),INDEX(新属性投放!$L$41:$L$60,卡牌属性!P597))*INDEX($G$5:$G$42,L597)*SQRT(INDEX($I$5:$I$42,L597)),2)</f>
        <v>14298.7</v>
      </c>
      <c r="W597" s="31" t="s">
        <v>189</v>
      </c>
      <c r="X597" s="16">
        <f>ROUND(IF(O597=1,INDEX(新属性投放!$D$14:$D$33,卡牌属性!P597),INDEX(新属性投放!$D$41:$D$60,卡牌属性!P597))*INDEX($G$5:$G$42,L597)/SQRT(INDEX($I$5:$I$42,L597)),2)</f>
        <v>62.14</v>
      </c>
      <c r="Y597" s="31" t="s">
        <v>190</v>
      </c>
      <c r="Z597" s="16">
        <f>ROUND(IF(O597=1,INDEX(新属性投放!$E$14:$E$33,卡牌属性!P597),INDEX(新属性投放!$E$41:$E$60,卡牌属性!P597))*INDEX($G$5:$G$42,L597),2)</f>
        <v>31.07</v>
      </c>
      <c r="AA597" s="31" t="s">
        <v>191</v>
      </c>
      <c r="AB597" s="16">
        <f>ROUND(IF(O597=1,INDEX(新属性投放!$F$14:$F$33,卡牌属性!P597),INDEX(新属性投放!$F$41:$F$60,卡牌属性!P597))*INDEX($G$5:$G$42,L597)*SQRT(INDEX($I$5:$I$42,L597)),2)</f>
        <v>279.5</v>
      </c>
      <c r="AD597" s="16">
        <f t="shared" si="170"/>
        <v>621</v>
      </c>
      <c r="AE597" s="16">
        <f t="shared" si="171"/>
        <v>310</v>
      </c>
      <c r="AF597" s="16">
        <f t="shared" si="172"/>
        <v>2795</v>
      </c>
      <c r="AH597" s="16">
        <f t="shared" si="163"/>
        <v>148921</v>
      </c>
      <c r="AI597" s="16">
        <f t="shared" si="164"/>
        <v>74395</v>
      </c>
      <c r="AJ597" s="16">
        <f t="shared" si="165"/>
        <v>647363</v>
      </c>
    </row>
    <row r="598" spans="11:36" ht="16.5" x14ac:dyDescent="0.2">
      <c r="K598" s="15">
        <v>595</v>
      </c>
      <c r="L598" s="15">
        <f t="shared" si="166"/>
        <v>30</v>
      </c>
      <c r="M598" s="16">
        <f t="shared" si="167"/>
        <v>1102014</v>
      </c>
      <c r="N598" s="31" t="s">
        <v>686</v>
      </c>
      <c r="O598" s="16">
        <f t="shared" si="168"/>
        <v>2</v>
      </c>
      <c r="P598" s="16">
        <f t="shared" si="169"/>
        <v>15</v>
      </c>
      <c r="Q598" s="16" t="s">
        <v>51</v>
      </c>
      <c r="R598" s="16">
        <f>ROUND(IF(O598=1,INDEX(新属性投放!$J$14:$J$33,卡牌属性!P598),INDEX(新属性投放!$J$41:$J$60,卡牌属性!P598))*INDEX($G$5:$G$42,L598)/SQRT(INDEX($I$5:$I$42,L598)),2)</f>
        <v>3041.94</v>
      </c>
      <c r="S598" s="31" t="s">
        <v>190</v>
      </c>
      <c r="T598" s="16">
        <f>ROUND(IF(O598=1,INDEX(新属性投放!$K$14:$K$33,卡牌属性!P598),INDEX(新属性投放!$K$41:$K$60,卡牌属性!P598))*INDEX($G$5:$G$42,L598),2)</f>
        <v>1496.27</v>
      </c>
      <c r="U598" s="31" t="s">
        <v>191</v>
      </c>
      <c r="V598" s="16">
        <f>ROUND(IF(O598=1,INDEX(新属性投放!$L$14:$L$33,卡牌属性!P598),INDEX(新属性投放!$L$41:$L$60,卡牌属性!P598))*INDEX($G$5:$G$42,L598)*SQRT(INDEX($I$5:$I$42,L598)),2)</f>
        <v>16503.5</v>
      </c>
      <c r="W598" s="31" t="s">
        <v>189</v>
      </c>
      <c r="X598" s="16">
        <f>ROUND(IF(O598=1,INDEX(新属性投放!$D$14:$D$33,卡牌属性!P598),INDEX(新属性投放!$D$41:$D$60,卡牌属性!P598))*INDEX($G$5:$G$42,L598)/SQRT(INDEX($I$5:$I$42,L598)),2)</f>
        <v>71.849999999999994</v>
      </c>
      <c r="Y598" s="31" t="s">
        <v>190</v>
      </c>
      <c r="Z598" s="16">
        <f>ROUND(IF(O598=1,INDEX(新属性投放!$E$14:$E$33,卡牌属性!P598),INDEX(新属性投放!$E$41:$E$60,卡牌属性!P598))*INDEX($G$5:$G$42,L598),2)</f>
        <v>35.93</v>
      </c>
      <c r="AA598" s="31" t="s">
        <v>191</v>
      </c>
      <c r="AB598" s="16">
        <f>ROUND(IF(O598=1,INDEX(新属性投放!$F$14:$F$33,卡牌属性!P598),INDEX(新属性投放!$F$41:$F$60,卡牌属性!P598))*INDEX($G$5:$G$42,L598)*SQRT(INDEX($I$5:$I$42,L598)),2)</f>
        <v>322.39999999999998</v>
      </c>
      <c r="AD598" s="16">
        <f t="shared" si="170"/>
        <v>718</v>
      </c>
      <c r="AE598" s="16">
        <f t="shared" si="171"/>
        <v>359</v>
      </c>
      <c r="AF598" s="16">
        <f t="shared" si="172"/>
        <v>3224</v>
      </c>
      <c r="AH598" s="16">
        <f t="shared" si="163"/>
        <v>149639</v>
      </c>
      <c r="AI598" s="16">
        <f t="shared" si="164"/>
        <v>74754</v>
      </c>
      <c r="AJ598" s="16">
        <f t="shared" si="165"/>
        <v>650587</v>
      </c>
    </row>
    <row r="599" spans="11:36" ht="16.5" x14ac:dyDescent="0.2">
      <c r="K599" s="15">
        <v>596</v>
      </c>
      <c r="L599" s="15">
        <f t="shared" si="166"/>
        <v>30</v>
      </c>
      <c r="M599" s="16">
        <f t="shared" si="167"/>
        <v>1102014</v>
      </c>
      <c r="N599" s="31" t="s">
        <v>686</v>
      </c>
      <c r="O599" s="16">
        <f t="shared" si="168"/>
        <v>2</v>
      </c>
      <c r="P599" s="16">
        <f t="shared" si="169"/>
        <v>16</v>
      </c>
      <c r="Q599" s="16" t="s">
        <v>51</v>
      </c>
      <c r="R599" s="16">
        <f>ROUND(IF(O599=1,INDEX(新属性投放!$J$14:$J$33,卡牌属性!P599),INDEX(新属性投放!$J$41:$J$60,卡牌属性!P599))*INDEX($G$5:$G$42,L599)/SQRT(INDEX($I$5:$I$42,L599)),2)</f>
        <v>3505.19</v>
      </c>
      <c r="S599" s="31" t="s">
        <v>190</v>
      </c>
      <c r="T599" s="16">
        <f>ROUND(IF(O599=1,INDEX(新属性投放!$K$14:$K$33,卡牌属性!P599),INDEX(新属性投放!$K$41:$K$60,卡牌属性!P599))*INDEX($G$5:$G$42,L599),2)</f>
        <v>1727.9</v>
      </c>
      <c r="U599" s="31" t="s">
        <v>191</v>
      </c>
      <c r="V599" s="16">
        <f>ROUND(IF(O599=1,INDEX(新属性投放!$L$14:$L$33,卡牌属性!P599),INDEX(新属性投放!$L$41:$L$60,卡牌属性!P599))*INDEX($G$5:$G$42,L599)*SQRT(INDEX($I$5:$I$42,L599)),2)</f>
        <v>19051.5</v>
      </c>
      <c r="W599" s="31" t="s">
        <v>189</v>
      </c>
      <c r="X599" s="16">
        <f>ROUND(IF(O599=1,INDEX(新属性投放!$D$14:$D$33,卡牌属性!P599),INDEX(新属性投放!$D$41:$D$60,卡牌属性!P599))*INDEX($G$5:$G$42,L599)/SQRT(INDEX($I$5:$I$42,L599)),2)</f>
        <v>83.08</v>
      </c>
      <c r="Y599" s="31" t="s">
        <v>190</v>
      </c>
      <c r="Z599" s="16">
        <f>ROUND(IF(O599=1,INDEX(新属性投放!$E$14:$E$33,卡牌属性!P599),INDEX(新属性投放!$E$41:$E$60,卡牌属性!P599))*INDEX($G$5:$G$42,L599),2)</f>
        <v>41.54</v>
      </c>
      <c r="AA599" s="31" t="s">
        <v>191</v>
      </c>
      <c r="AB599" s="16">
        <f>ROUND(IF(O599=1,INDEX(新属性投放!$F$14:$F$33,卡牌属性!P599),INDEX(新属性投放!$F$41:$F$60,卡牌属性!P599))*INDEX($G$5:$G$42,L599)*SQRT(INDEX($I$5:$I$42,L599)),2)</f>
        <v>373.1</v>
      </c>
      <c r="AD599" s="16">
        <f t="shared" si="170"/>
        <v>830</v>
      </c>
      <c r="AE599" s="16">
        <f t="shared" si="171"/>
        <v>415</v>
      </c>
      <c r="AF599" s="16">
        <f t="shared" si="172"/>
        <v>3731</v>
      </c>
      <c r="AH599" s="16">
        <f t="shared" si="163"/>
        <v>150469</v>
      </c>
      <c r="AI599" s="16">
        <f t="shared" si="164"/>
        <v>75169</v>
      </c>
      <c r="AJ599" s="16">
        <f t="shared" si="165"/>
        <v>654318</v>
      </c>
    </row>
    <row r="600" spans="11:36" ht="16.5" x14ac:dyDescent="0.2">
      <c r="K600" s="15">
        <v>597</v>
      </c>
      <c r="L600" s="15">
        <f t="shared" si="166"/>
        <v>30</v>
      </c>
      <c r="M600" s="16">
        <f t="shared" si="167"/>
        <v>1102014</v>
      </c>
      <c r="N600" s="31" t="s">
        <v>686</v>
      </c>
      <c r="O600" s="16">
        <f t="shared" si="168"/>
        <v>2</v>
      </c>
      <c r="P600" s="16">
        <f t="shared" si="169"/>
        <v>17</v>
      </c>
      <c r="Q600" s="16" t="s">
        <v>51</v>
      </c>
      <c r="R600" s="16">
        <f>ROUND(IF(O600=1,INDEX(新属性投放!$J$14:$J$33,卡牌属性!P600),INDEX(新属性投放!$J$41:$J$60,卡牌属性!P600))*INDEX($G$5:$G$42,L600)/SQRT(INDEX($I$5:$I$42,L600)),2)</f>
        <v>4040.21</v>
      </c>
      <c r="S600" s="31" t="s">
        <v>190</v>
      </c>
      <c r="T600" s="16">
        <f>ROUND(IF(O600=1,INDEX(新属性投放!$K$14:$K$33,卡牌属性!P600),INDEX(新属性投放!$K$41:$K$60,卡牌属性!P600))*INDEX($G$5:$G$42,L600),2)</f>
        <v>1995.4</v>
      </c>
      <c r="U600" s="31" t="s">
        <v>191</v>
      </c>
      <c r="V600" s="16">
        <f>ROUND(IF(O600=1,INDEX(新属性投放!$L$14:$L$33,卡牌属性!P600),INDEX(新属性投放!$L$41:$L$60,卡牌属性!P600))*INDEX($G$5:$G$42,L600)*SQRT(INDEX($I$5:$I$42,L600)),2)</f>
        <v>21993.4</v>
      </c>
      <c r="W600" s="31" t="s">
        <v>189</v>
      </c>
      <c r="X600" s="16">
        <f>ROUND(IF(O600=1,INDEX(新属性投放!$D$14:$D$33,卡牌属性!P600),INDEX(新属性投放!$D$41:$D$60,卡牌属性!P600))*INDEX($G$5:$G$42,L600)/SQRT(INDEX($I$5:$I$42,L600)),2)</f>
        <v>96.07</v>
      </c>
      <c r="Y600" s="31" t="s">
        <v>190</v>
      </c>
      <c r="Z600" s="16">
        <f>ROUND(IF(O600=1,INDEX(新属性投放!$E$14:$E$33,卡牌属性!P600),INDEX(新属性投放!$E$41:$E$60,卡牌属性!P600))*INDEX($G$5:$G$42,L600),2)</f>
        <v>48.04</v>
      </c>
      <c r="AA600" s="31" t="s">
        <v>191</v>
      </c>
      <c r="AB600" s="16">
        <f>ROUND(IF(O600=1,INDEX(新属性投放!$F$14:$F$33,卡牌属性!P600),INDEX(新属性投放!$F$41:$F$60,卡牌属性!P600))*INDEX($G$5:$G$42,L600)*SQRT(INDEX($I$5:$I$42,L600)),2)</f>
        <v>431.6</v>
      </c>
      <c r="AD600" s="16">
        <f t="shared" si="170"/>
        <v>960</v>
      </c>
      <c r="AE600" s="16">
        <f t="shared" si="171"/>
        <v>480</v>
      </c>
      <c r="AF600" s="16">
        <f t="shared" si="172"/>
        <v>4316</v>
      </c>
      <c r="AH600" s="16">
        <f t="shared" si="163"/>
        <v>151429</v>
      </c>
      <c r="AI600" s="16">
        <f t="shared" si="164"/>
        <v>75649</v>
      </c>
      <c r="AJ600" s="16">
        <f t="shared" si="165"/>
        <v>658634</v>
      </c>
    </row>
    <row r="601" spans="11:36" ht="16.5" x14ac:dyDescent="0.2">
      <c r="K601" s="15">
        <v>598</v>
      </c>
      <c r="L601" s="15">
        <f t="shared" si="166"/>
        <v>30</v>
      </c>
      <c r="M601" s="16">
        <f t="shared" si="167"/>
        <v>1102014</v>
      </c>
      <c r="N601" s="31" t="s">
        <v>686</v>
      </c>
      <c r="O601" s="16">
        <f t="shared" si="168"/>
        <v>2</v>
      </c>
      <c r="P601" s="16">
        <f t="shared" si="169"/>
        <v>18</v>
      </c>
      <c r="Q601" s="16" t="s">
        <v>51</v>
      </c>
      <c r="R601" s="16">
        <f>ROUND(IF(O601=1,INDEX(新属性投放!$J$14:$J$33,卡牌属性!P601),INDEX(新属性投放!$J$41:$J$60,卡牌属性!P601))*INDEX($G$5:$G$42,L601)/SQRT(INDEX($I$5:$I$42,L601)),2)</f>
        <v>4659.66</v>
      </c>
      <c r="S601" s="31" t="s">
        <v>190</v>
      </c>
      <c r="T601" s="16">
        <f>ROUND(IF(O601=1,INDEX(新属性投放!$K$14:$K$33,卡牌属性!P601),INDEX(新属性投放!$K$41:$K$60,卡牌属性!P601))*INDEX($G$5:$G$42,L601),2)</f>
        <v>2304.48</v>
      </c>
      <c r="U601" s="31" t="s">
        <v>191</v>
      </c>
      <c r="V601" s="16">
        <f>ROUND(IF(O601=1,INDEX(新属性投放!$L$14:$L$33,卡牌属性!P601),INDEX(新属性投放!$L$41:$L$60,卡牌属性!P601))*INDEX($G$5:$G$42,L601)*SQRT(INDEX($I$5:$I$42,L601)),2)</f>
        <v>25403.3</v>
      </c>
      <c r="W601" s="31" t="s">
        <v>189</v>
      </c>
      <c r="X601" s="16">
        <f>ROUND(IF(O601=1,INDEX(新属性投放!$D$14:$D$33,卡牌属性!P601),INDEX(新属性投放!$D$41:$D$60,卡牌属性!P601))*INDEX($G$5:$G$42,L601)/SQRT(INDEX($I$5:$I$42,L601)),2)</f>
        <v>111.06</v>
      </c>
      <c r="Y601" s="31" t="s">
        <v>190</v>
      </c>
      <c r="Z601" s="16">
        <f>ROUND(IF(O601=1,INDEX(新属性投放!$E$14:$E$33,卡牌属性!P601),INDEX(新属性投放!$E$41:$E$60,卡牌属性!P601))*INDEX($G$5:$G$42,L601),2)</f>
        <v>55.53</v>
      </c>
      <c r="AA601" s="31" t="s">
        <v>191</v>
      </c>
      <c r="AB601" s="16">
        <f>ROUND(IF(O601=1,INDEX(新属性投放!$F$14:$F$33,卡牌属性!P601),INDEX(新属性投放!$F$41:$F$60,卡牌属性!P601))*INDEX($G$5:$G$42,L601)*SQRT(INDEX($I$5:$I$42,L601)),2)</f>
        <v>499.2</v>
      </c>
      <c r="AD601" s="16">
        <f t="shared" si="170"/>
        <v>1110</v>
      </c>
      <c r="AE601" s="16">
        <f t="shared" si="171"/>
        <v>555</v>
      </c>
      <c r="AF601" s="16">
        <f t="shared" si="172"/>
        <v>4992</v>
      </c>
      <c r="AH601" s="16">
        <f t="shared" si="163"/>
        <v>152539</v>
      </c>
      <c r="AI601" s="16">
        <f t="shared" si="164"/>
        <v>76204</v>
      </c>
      <c r="AJ601" s="16">
        <f t="shared" si="165"/>
        <v>663626</v>
      </c>
    </row>
    <row r="602" spans="11:36" ht="16.5" x14ac:dyDescent="0.2">
      <c r="K602" s="15">
        <v>599</v>
      </c>
      <c r="L602" s="15">
        <f t="shared" si="166"/>
        <v>30</v>
      </c>
      <c r="M602" s="16">
        <f t="shared" si="167"/>
        <v>1102014</v>
      </c>
      <c r="N602" s="31" t="s">
        <v>686</v>
      </c>
      <c r="O602" s="16">
        <f t="shared" si="168"/>
        <v>2</v>
      </c>
      <c r="P602" s="16">
        <f t="shared" si="169"/>
        <v>19</v>
      </c>
      <c r="Q602" s="16" t="s">
        <v>51</v>
      </c>
      <c r="R602" s="16">
        <f>ROUND(IF(O602=1,INDEX(新属性投放!$J$14:$J$33,卡牌属性!P602),INDEX(新属性投放!$J$41:$J$60,卡牌属性!P602))*INDEX($G$5:$G$42,L602)/SQRT(INDEX($I$5:$I$42,L602)),2)</f>
        <v>5374.85</v>
      </c>
      <c r="S602" s="31" t="s">
        <v>190</v>
      </c>
      <c r="T602" s="16">
        <f>ROUND(IF(O602=1,INDEX(新属性投放!$K$14:$K$33,卡牌属性!P602),INDEX(新属性投放!$K$41:$K$60,卡牌属性!P602))*INDEX($G$5:$G$42,L602),2)</f>
        <v>2662.73</v>
      </c>
      <c r="U602" s="31" t="s">
        <v>191</v>
      </c>
      <c r="V602" s="16">
        <f>ROUND(IF(O602=1,INDEX(新属性投放!$L$14:$L$33,卡牌属性!P602),INDEX(新属性投放!$L$41:$L$60,卡牌属性!P602))*INDEX($G$5:$G$42,L602)*SQRT(INDEX($I$5:$I$42,L602)),2)</f>
        <v>29338.400000000001</v>
      </c>
      <c r="W602" s="31" t="s">
        <v>189</v>
      </c>
      <c r="X602" s="16">
        <f>ROUND(IF(O602=1,INDEX(新属性投放!$D$14:$D$33,卡牌属性!P602),INDEX(新属性投放!$D$41:$D$60,卡牌属性!P602))*INDEX($G$5:$G$42,L602)/SQRT(INDEX($I$5:$I$42,L602)),2)</f>
        <v>128.43</v>
      </c>
      <c r="Y602" s="31" t="s">
        <v>190</v>
      </c>
      <c r="Z602" s="16">
        <f>ROUND(IF(O602=1,INDEX(新属性投放!$E$14:$E$33,卡牌属性!P602),INDEX(新属性投放!$E$41:$E$60,卡牌属性!P602))*INDEX($G$5:$G$42,L602),2)</f>
        <v>64.209999999999994</v>
      </c>
      <c r="AA602" s="31" t="s">
        <v>191</v>
      </c>
      <c r="AB602" s="16">
        <f>ROUND(IF(O602=1,INDEX(新属性投放!$F$14:$F$33,卡牌属性!P602),INDEX(新属性投放!$F$41:$F$60,卡牌属性!P602))*INDEX($G$5:$G$42,L602)*SQRT(INDEX($I$5:$I$42,L602)),2)</f>
        <v>577.20000000000005</v>
      </c>
      <c r="AD602" s="16">
        <f t="shared" si="170"/>
        <v>1284</v>
      </c>
      <c r="AE602" s="16">
        <f t="shared" si="171"/>
        <v>642</v>
      </c>
      <c r="AF602" s="16">
        <f t="shared" si="172"/>
        <v>5772</v>
      </c>
      <c r="AH602" s="16">
        <f t="shared" si="163"/>
        <v>153823</v>
      </c>
      <c r="AI602" s="16">
        <f t="shared" si="164"/>
        <v>76846</v>
      </c>
      <c r="AJ602" s="16">
        <f t="shared" si="165"/>
        <v>669398</v>
      </c>
    </row>
    <row r="603" spans="11:36" ht="16.5" x14ac:dyDescent="0.2">
      <c r="K603" s="15">
        <v>600</v>
      </c>
      <c r="L603" s="15">
        <f t="shared" si="166"/>
        <v>30</v>
      </c>
      <c r="M603" s="16">
        <f t="shared" si="167"/>
        <v>1102014</v>
      </c>
      <c r="N603" s="31" t="s">
        <v>686</v>
      </c>
      <c r="O603" s="16">
        <f t="shared" si="168"/>
        <v>2</v>
      </c>
      <c r="P603" s="16">
        <f t="shared" si="169"/>
        <v>20</v>
      </c>
      <c r="Q603" s="16" t="s">
        <v>51</v>
      </c>
      <c r="R603" s="16">
        <f>ROUND(IF(O603=1,INDEX(新属性投放!$J$14:$J$33,卡牌属性!P603),INDEX(新属性投放!$J$41:$J$60,卡牌属性!P603))*INDEX($G$5:$G$42,L603)/SQRT(INDEX($I$5:$I$42,L603)),2)</f>
        <v>6202.89</v>
      </c>
      <c r="S603" s="31" t="s">
        <v>190</v>
      </c>
      <c r="T603" s="16">
        <f>ROUND(IF(O603=1,INDEX(新属性投放!$K$14:$K$33,卡牌属性!P603),INDEX(新属性投放!$K$41:$K$60,卡牌属性!P603))*INDEX($G$5:$G$42,L603),2)</f>
        <v>3076.09</v>
      </c>
      <c r="U603" s="31" t="s">
        <v>191</v>
      </c>
      <c r="V603" s="16">
        <f>ROUND(IF(O603=1,INDEX(新属性投放!$L$14:$L$33,卡牌属性!P603),INDEX(新属性投放!$L$41:$L$60,卡牌属性!P603))*INDEX($G$5:$G$42,L603)*SQRT(INDEX($I$5:$I$42,L603)),2)</f>
        <v>33897.5</v>
      </c>
      <c r="W603" s="31" t="s">
        <v>189</v>
      </c>
      <c r="X603" s="16">
        <f>ROUND(IF(O603=1,INDEX(新属性投放!$D$14:$D$33,卡牌属性!P603),INDEX(新属性投放!$D$41:$D$60,卡牌属性!P603))*INDEX($G$5:$G$42,L603)/SQRT(INDEX($I$5:$I$42,L603)),2)</f>
        <v>148.47</v>
      </c>
      <c r="Y603" s="31" t="s">
        <v>190</v>
      </c>
      <c r="Z603" s="16">
        <f>ROUND(IF(O603=1,INDEX(新属性投放!$E$14:$E$33,卡牌属性!P603),INDEX(新属性投放!$E$41:$E$60,卡牌属性!P603))*INDEX($G$5:$G$42,L603),2)</f>
        <v>74.239999999999995</v>
      </c>
      <c r="AA603" s="31" t="s">
        <v>191</v>
      </c>
      <c r="AB603" s="16">
        <f>ROUND(IF(O603=1,INDEX(新属性投放!$F$14:$F$33,卡牌属性!P603),INDEX(新属性投放!$F$41:$F$60,卡牌属性!P603))*INDEX($G$5:$G$42,L603)*SQRT(INDEX($I$5:$I$42,L603)),2)</f>
        <v>666.9</v>
      </c>
      <c r="AD603" s="16">
        <f t="shared" si="170"/>
        <v>1484</v>
      </c>
      <c r="AE603" s="16">
        <f t="shared" si="171"/>
        <v>742</v>
      </c>
      <c r="AF603" s="16">
        <f t="shared" si="172"/>
        <v>6669</v>
      </c>
      <c r="AH603" s="16">
        <f t="shared" si="163"/>
        <v>155307</v>
      </c>
      <c r="AI603" s="16">
        <f t="shared" si="164"/>
        <v>77588</v>
      </c>
      <c r="AJ603" s="16">
        <f t="shared" si="165"/>
        <v>676067</v>
      </c>
    </row>
    <row r="604" spans="11:36" ht="16.5" x14ac:dyDescent="0.2">
      <c r="K604" s="15">
        <v>601</v>
      </c>
      <c r="L604" s="15">
        <f t="shared" si="166"/>
        <v>31</v>
      </c>
      <c r="M604" s="16">
        <f t="shared" si="167"/>
        <v>1102015</v>
      </c>
      <c r="N604" s="31" t="s">
        <v>686</v>
      </c>
      <c r="O604" s="16">
        <f t="shared" si="168"/>
        <v>2</v>
      </c>
      <c r="P604" s="16">
        <f t="shared" si="169"/>
        <v>1</v>
      </c>
      <c r="Q604" s="16" t="s">
        <v>51</v>
      </c>
      <c r="R604" s="16">
        <f>ROUND(IF(O604=1,INDEX(新属性投放!$J$14:$J$33,卡牌属性!P604),INDEX(新属性投放!$J$41:$J$60,卡牌属性!P604))*INDEX($G$5:$G$42,L604)/SQRT(INDEX($I$5:$I$42,L604)),2)</f>
        <v>70</v>
      </c>
      <c r="S604" s="31" t="s">
        <v>190</v>
      </c>
      <c r="T604" s="16">
        <f>ROUND(IF(O604=1,INDEX(新属性投放!$K$14:$K$33,卡牌属性!P604),INDEX(新属性投放!$K$41:$K$60,卡牌属性!P604))*INDEX($G$5:$G$42,L604),2)</f>
        <v>20</v>
      </c>
      <c r="U604" s="31" t="s">
        <v>191</v>
      </c>
      <c r="V604" s="16">
        <f>ROUND(IF(O604=1,INDEX(新属性投放!$L$14:$L$33,卡牌属性!P604),INDEX(新属性投放!$L$41:$L$60,卡牌属性!P604))*INDEX($G$5:$G$42,L604)*SQRT(INDEX($I$5:$I$42,L604)),2)</f>
        <v>150</v>
      </c>
      <c r="W604" s="31" t="s">
        <v>189</v>
      </c>
      <c r="X604" s="16">
        <f>ROUND(IF(O604=1,INDEX(新属性投放!$D$14:$D$33,卡牌属性!P604),INDEX(新属性投放!$D$41:$D$60,卡牌属性!P604))*INDEX($G$5:$G$42,L604)/SQRT(INDEX($I$5:$I$42,L604)),2)</f>
        <v>2.5</v>
      </c>
      <c r="Y604" s="31" t="s">
        <v>190</v>
      </c>
      <c r="Z604" s="16">
        <f>ROUND(IF(O604=1,INDEX(新属性投放!$E$14:$E$33,卡牌属性!P604),INDEX(新属性投放!$E$41:$E$60,卡牌属性!P604))*INDEX($G$5:$G$42,L604),2)</f>
        <v>1.25</v>
      </c>
      <c r="AA604" s="31" t="s">
        <v>191</v>
      </c>
      <c r="AB604" s="16">
        <f>ROUND(IF(O604=1,INDEX(新属性投放!$F$14:$F$33,卡牌属性!P604),INDEX(新属性投放!$F$41:$F$60,卡牌属性!P604))*INDEX($G$5:$G$42,L604)*SQRT(INDEX($I$5:$I$42,L604)),2)</f>
        <v>11</v>
      </c>
      <c r="AD604" s="16">
        <f t="shared" si="170"/>
        <v>25</v>
      </c>
      <c r="AE604" s="16">
        <f t="shared" si="171"/>
        <v>12</v>
      </c>
      <c r="AF604" s="16">
        <f t="shared" si="172"/>
        <v>110</v>
      </c>
      <c r="AH604" s="16">
        <f t="shared" si="163"/>
        <v>155332</v>
      </c>
      <c r="AI604" s="16">
        <f t="shared" si="164"/>
        <v>77600</v>
      </c>
      <c r="AJ604" s="16">
        <f t="shared" si="165"/>
        <v>676177</v>
      </c>
    </row>
    <row r="605" spans="11:36" ht="16.5" x14ac:dyDescent="0.2">
      <c r="K605" s="15">
        <v>602</v>
      </c>
      <c r="L605" s="15">
        <f t="shared" si="166"/>
        <v>31</v>
      </c>
      <c r="M605" s="16">
        <f t="shared" si="167"/>
        <v>1102015</v>
      </c>
      <c r="N605" s="31" t="s">
        <v>686</v>
      </c>
      <c r="O605" s="16">
        <f t="shared" si="168"/>
        <v>2</v>
      </c>
      <c r="P605" s="16">
        <f t="shared" si="169"/>
        <v>2</v>
      </c>
      <c r="Q605" s="16" t="s">
        <v>51</v>
      </c>
      <c r="R605" s="16">
        <f>ROUND(IF(O605=1,INDEX(新属性投放!$J$14:$J$33,卡牌属性!P605),INDEX(新属性投放!$J$41:$J$60,卡牌属性!P605))*INDEX($G$5:$G$42,L605)/SQRT(INDEX($I$5:$I$42,L605)),2)</f>
        <v>114</v>
      </c>
      <c r="S605" s="31" t="s">
        <v>190</v>
      </c>
      <c r="T605" s="16">
        <f>ROUND(IF(O605=1,INDEX(新属性投放!$K$14:$K$33,卡牌属性!P605),INDEX(新属性投放!$K$41:$K$60,卡牌属性!P605))*INDEX($G$5:$G$42,L605),2)</f>
        <v>37.5</v>
      </c>
      <c r="U605" s="31" t="s">
        <v>191</v>
      </c>
      <c r="V605" s="16">
        <f>ROUND(IF(O605=1,INDEX(新属性投放!$L$14:$L$33,卡牌属性!P605),INDEX(新属性投放!$L$41:$L$60,卡牌属性!P605))*INDEX($G$5:$G$42,L605)*SQRT(INDEX($I$5:$I$42,L605)),2)</f>
        <v>385</v>
      </c>
      <c r="W605" s="31" t="s">
        <v>189</v>
      </c>
      <c r="X605" s="16">
        <f>ROUND(IF(O605=1,INDEX(新属性投放!$D$14:$D$33,卡牌属性!P605),INDEX(新属性投放!$D$41:$D$60,卡牌属性!P605))*INDEX($G$5:$G$42,L605)/SQRT(INDEX($I$5:$I$42,L605)),2)</f>
        <v>4</v>
      </c>
      <c r="Y605" s="31" t="s">
        <v>190</v>
      </c>
      <c r="Z605" s="16">
        <f>ROUND(IF(O605=1,INDEX(新属性投放!$E$14:$E$33,卡牌属性!P605),INDEX(新属性投放!$E$41:$E$60,卡牌属性!P605))*INDEX($G$5:$G$42,L605),2)</f>
        <v>2</v>
      </c>
      <c r="AA605" s="31" t="s">
        <v>191</v>
      </c>
      <c r="AB605" s="16">
        <f>ROUND(IF(O605=1,INDEX(新属性投放!$F$14:$F$33,卡牌属性!P605),INDEX(新属性投放!$F$41:$F$60,卡牌属性!P605))*INDEX($G$5:$G$42,L605)*SQRT(INDEX($I$5:$I$42,L605)),2)</f>
        <v>18</v>
      </c>
      <c r="AD605" s="16">
        <f t="shared" si="170"/>
        <v>40</v>
      </c>
      <c r="AE605" s="16">
        <f t="shared" si="171"/>
        <v>20</v>
      </c>
      <c r="AF605" s="16">
        <f t="shared" si="172"/>
        <v>180</v>
      </c>
      <c r="AH605" s="16">
        <f t="shared" si="163"/>
        <v>155372</v>
      </c>
      <c r="AI605" s="16">
        <f t="shared" si="164"/>
        <v>77620</v>
      </c>
      <c r="AJ605" s="16">
        <f t="shared" si="165"/>
        <v>676357</v>
      </c>
    </row>
    <row r="606" spans="11:36" ht="16.5" x14ac:dyDescent="0.2">
      <c r="K606" s="15">
        <v>603</v>
      </c>
      <c r="L606" s="15">
        <f t="shared" si="166"/>
        <v>31</v>
      </c>
      <c r="M606" s="16">
        <f t="shared" si="167"/>
        <v>1102015</v>
      </c>
      <c r="N606" s="31" t="s">
        <v>686</v>
      </c>
      <c r="O606" s="16">
        <f t="shared" si="168"/>
        <v>2</v>
      </c>
      <c r="P606" s="16">
        <f t="shared" si="169"/>
        <v>3</v>
      </c>
      <c r="Q606" s="16" t="s">
        <v>51</v>
      </c>
      <c r="R606" s="16">
        <f>ROUND(IF(O606=1,INDEX(新属性投放!$J$14:$J$33,卡牌属性!P606),INDEX(新属性投放!$J$41:$J$60,卡牌属性!P606))*INDEX($G$5:$G$42,L606)/SQRT(INDEX($I$5:$I$42,L606)),2)</f>
        <v>197</v>
      </c>
      <c r="S606" s="31" t="s">
        <v>190</v>
      </c>
      <c r="T606" s="16">
        <f>ROUND(IF(O606=1,INDEX(新属性投放!$K$14:$K$33,卡牌属性!P606),INDEX(新属性投放!$K$41:$K$60,卡牌属性!P606))*INDEX($G$5:$G$42,L606),2)</f>
        <v>78.5</v>
      </c>
      <c r="U606" s="31" t="s">
        <v>191</v>
      </c>
      <c r="V606" s="16">
        <f>ROUND(IF(O606=1,INDEX(新属性投放!$L$14:$L$33,卡牌属性!P606),INDEX(新属性投放!$L$41:$L$60,卡牌属性!P606))*INDEX($G$5:$G$42,L606)*SQRT(INDEX($I$5:$I$42,L606)),2)</f>
        <v>862</v>
      </c>
      <c r="W606" s="31" t="s">
        <v>189</v>
      </c>
      <c r="X606" s="16">
        <f>ROUND(IF(O606=1,INDEX(新属性投放!$D$14:$D$33,卡牌属性!P606),INDEX(新属性投放!$D$41:$D$60,卡牌属性!P606))*INDEX($G$5:$G$42,L606)/SQRT(INDEX($I$5:$I$42,L606)),2)</f>
        <v>6.03</v>
      </c>
      <c r="Y606" s="31" t="s">
        <v>190</v>
      </c>
      <c r="Z606" s="16">
        <f>ROUND(IF(O606=1,INDEX(新属性投放!$E$14:$E$33,卡牌属性!P606),INDEX(新属性投放!$E$41:$E$60,卡牌属性!P606))*INDEX($G$5:$G$42,L606),2)</f>
        <v>3.02</v>
      </c>
      <c r="AA606" s="31" t="s">
        <v>191</v>
      </c>
      <c r="AB606" s="16">
        <f>ROUND(IF(O606=1,INDEX(新属性投放!$F$14:$F$33,卡牌属性!P606),INDEX(新属性投放!$F$41:$F$60,卡牌属性!P606))*INDEX($G$5:$G$42,L606)*SQRT(INDEX($I$5:$I$42,L606)),2)</f>
        <v>27</v>
      </c>
      <c r="AD606" s="16">
        <f t="shared" si="170"/>
        <v>60</v>
      </c>
      <c r="AE606" s="16">
        <f t="shared" si="171"/>
        <v>30</v>
      </c>
      <c r="AF606" s="16">
        <f t="shared" si="172"/>
        <v>270</v>
      </c>
      <c r="AH606" s="16">
        <f t="shared" si="163"/>
        <v>155432</v>
      </c>
      <c r="AI606" s="16">
        <f t="shared" si="164"/>
        <v>77650</v>
      </c>
      <c r="AJ606" s="16">
        <f t="shared" si="165"/>
        <v>676627</v>
      </c>
    </row>
    <row r="607" spans="11:36" ht="16.5" x14ac:dyDescent="0.2">
      <c r="K607" s="15">
        <v>604</v>
      </c>
      <c r="L607" s="15">
        <f t="shared" si="166"/>
        <v>31</v>
      </c>
      <c r="M607" s="16">
        <f t="shared" si="167"/>
        <v>1102015</v>
      </c>
      <c r="N607" s="31" t="s">
        <v>686</v>
      </c>
      <c r="O607" s="16">
        <f t="shared" si="168"/>
        <v>2</v>
      </c>
      <c r="P607" s="16">
        <f t="shared" si="169"/>
        <v>4</v>
      </c>
      <c r="Q607" s="16" t="s">
        <v>51</v>
      </c>
      <c r="R607" s="16">
        <f>ROUND(IF(O607=1,INDEX(新属性投放!$J$14:$J$33,卡牌属性!P607),INDEX(新属性投放!$J$41:$J$60,卡牌属性!P607))*INDEX($G$5:$G$42,L607)/SQRT(INDEX($I$5:$I$42,L607)),2)</f>
        <v>277.3</v>
      </c>
      <c r="S607" s="31" t="s">
        <v>190</v>
      </c>
      <c r="T607" s="16">
        <f>ROUND(IF(O607=1,INDEX(新属性投放!$K$14:$K$33,卡牌属性!P607),INDEX(新属性投放!$K$41:$K$60,卡牌属性!P607))*INDEX($G$5:$G$42,L607),2)</f>
        <v>118.65</v>
      </c>
      <c r="U607" s="31" t="s">
        <v>191</v>
      </c>
      <c r="V607" s="16">
        <f>ROUND(IF(O607=1,INDEX(新属性投放!$L$14:$L$33,卡牌属性!P607),INDEX(新属性投放!$L$41:$L$60,卡牌属性!P607))*INDEX($G$5:$G$42,L607)*SQRT(INDEX($I$5:$I$42,L607)),2)</f>
        <v>1312</v>
      </c>
      <c r="W607" s="31" t="s">
        <v>189</v>
      </c>
      <c r="X607" s="16">
        <f>ROUND(IF(O607=1,INDEX(新属性投放!$D$14:$D$33,卡牌属性!P607),INDEX(新属性投放!$D$41:$D$60,卡牌属性!P607))*INDEX($G$5:$G$42,L607)/SQRT(INDEX($I$5:$I$42,L607)),2)</f>
        <v>8</v>
      </c>
      <c r="Y607" s="31" t="s">
        <v>190</v>
      </c>
      <c r="Z607" s="16">
        <f>ROUND(IF(O607=1,INDEX(新属性投放!$E$14:$E$33,卡牌属性!P607),INDEX(新属性投放!$E$41:$E$60,卡牌属性!P607))*INDEX($G$5:$G$42,L607),2)</f>
        <v>4</v>
      </c>
      <c r="AA607" s="31" t="s">
        <v>191</v>
      </c>
      <c r="AB607" s="16">
        <f>ROUND(IF(O607=1,INDEX(新属性投放!$F$14:$F$33,卡牌属性!P607),INDEX(新属性投放!$F$41:$F$60,卡牌属性!P607))*INDEX($G$5:$G$42,L607)*SQRT(INDEX($I$5:$I$42,L607)),2)</f>
        <v>36</v>
      </c>
      <c r="AD607" s="16">
        <f t="shared" si="170"/>
        <v>80</v>
      </c>
      <c r="AE607" s="16">
        <f t="shared" si="171"/>
        <v>40</v>
      </c>
      <c r="AF607" s="16">
        <f t="shared" si="172"/>
        <v>360</v>
      </c>
      <c r="AH607" s="16">
        <f t="shared" si="163"/>
        <v>155512</v>
      </c>
      <c r="AI607" s="16">
        <f t="shared" si="164"/>
        <v>77690</v>
      </c>
      <c r="AJ607" s="16">
        <f t="shared" si="165"/>
        <v>676987</v>
      </c>
    </row>
    <row r="608" spans="11:36" ht="16.5" x14ac:dyDescent="0.2">
      <c r="K608" s="15">
        <v>605</v>
      </c>
      <c r="L608" s="15">
        <f t="shared" si="166"/>
        <v>31</v>
      </c>
      <c r="M608" s="16">
        <f t="shared" si="167"/>
        <v>1102015</v>
      </c>
      <c r="N608" s="31" t="s">
        <v>686</v>
      </c>
      <c r="O608" s="16">
        <f t="shared" si="168"/>
        <v>2</v>
      </c>
      <c r="P608" s="16">
        <f t="shared" si="169"/>
        <v>5</v>
      </c>
      <c r="Q608" s="16" t="s">
        <v>51</v>
      </c>
      <c r="R608" s="16">
        <f>ROUND(IF(O608=1,INDEX(新属性投放!$J$14:$J$33,卡牌属性!P608),INDEX(新属性投放!$J$41:$J$60,卡牌属性!P608))*INDEX($G$5:$G$42,L608)/SQRT(INDEX($I$5:$I$42,L608)),2)</f>
        <v>382.3</v>
      </c>
      <c r="S608" s="31" t="s">
        <v>190</v>
      </c>
      <c r="T608" s="16">
        <f>ROUND(IF(O608=1,INDEX(新属性投放!$K$14:$K$33,卡牌属性!P608),INDEX(新属性投放!$K$41:$K$60,卡牌属性!P608))*INDEX($G$5:$G$42,L608),2)</f>
        <v>171.65</v>
      </c>
      <c r="U608" s="31" t="s">
        <v>191</v>
      </c>
      <c r="V608" s="16">
        <f>ROUND(IF(O608=1,INDEX(新属性投放!$L$14:$L$33,卡牌属性!P608),INDEX(新属性投放!$L$41:$L$60,卡牌属性!P608))*INDEX($G$5:$G$42,L608)*SQRT(INDEX($I$5:$I$42,L608)),2)</f>
        <v>1897</v>
      </c>
      <c r="W608" s="31" t="s">
        <v>189</v>
      </c>
      <c r="X608" s="16">
        <f>ROUND(IF(O608=1,INDEX(新属性投放!$D$14:$D$33,卡牌属性!P608),INDEX(新属性投放!$D$41:$D$60,卡牌属性!P608))*INDEX($G$5:$G$42,L608)/SQRT(INDEX($I$5:$I$42,L608)),2)</f>
        <v>10.02</v>
      </c>
      <c r="Y608" s="31" t="s">
        <v>190</v>
      </c>
      <c r="Z608" s="16">
        <f>ROUND(IF(O608=1,INDEX(新属性投放!$E$14:$E$33,卡牌属性!P608),INDEX(新属性投放!$E$41:$E$60,卡牌属性!P608))*INDEX($G$5:$G$42,L608),2)</f>
        <v>5.01</v>
      </c>
      <c r="AA608" s="31" t="s">
        <v>191</v>
      </c>
      <c r="AB608" s="16">
        <f>ROUND(IF(O608=1,INDEX(新属性投放!$F$14:$F$33,卡牌属性!P608),INDEX(新属性投放!$F$41:$F$60,卡牌属性!P608))*INDEX($G$5:$G$42,L608)*SQRT(INDEX($I$5:$I$42,L608)),2)</f>
        <v>45</v>
      </c>
      <c r="AD608" s="16">
        <f t="shared" si="170"/>
        <v>100</v>
      </c>
      <c r="AE608" s="16">
        <f t="shared" si="171"/>
        <v>50</v>
      </c>
      <c r="AF608" s="16">
        <f t="shared" si="172"/>
        <v>450</v>
      </c>
      <c r="AH608" s="16">
        <f t="shared" si="163"/>
        <v>155612</v>
      </c>
      <c r="AI608" s="16">
        <f t="shared" si="164"/>
        <v>77740</v>
      </c>
      <c r="AJ608" s="16">
        <f t="shared" si="165"/>
        <v>677437</v>
      </c>
    </row>
    <row r="609" spans="11:36" ht="16.5" x14ac:dyDescent="0.2">
      <c r="K609" s="15">
        <v>606</v>
      </c>
      <c r="L609" s="15">
        <f t="shared" si="166"/>
        <v>31</v>
      </c>
      <c r="M609" s="16">
        <f t="shared" si="167"/>
        <v>1102015</v>
      </c>
      <c r="N609" s="31" t="s">
        <v>686</v>
      </c>
      <c r="O609" s="16">
        <f t="shared" si="168"/>
        <v>2</v>
      </c>
      <c r="P609" s="16">
        <f t="shared" si="169"/>
        <v>6</v>
      </c>
      <c r="Q609" s="16" t="s">
        <v>51</v>
      </c>
      <c r="R609" s="16">
        <f>ROUND(IF(O609=1,INDEX(新属性投放!$J$14:$J$33,卡牌属性!P609),INDEX(新属性投放!$J$41:$J$60,卡牌属性!P609))*INDEX($G$5:$G$42,L609)/SQRT(INDEX($I$5:$I$42,L609)),2)</f>
        <v>513.5</v>
      </c>
      <c r="S609" s="31" t="s">
        <v>190</v>
      </c>
      <c r="T609" s="16">
        <f>ROUND(IF(O609=1,INDEX(新属性投放!$K$14:$K$33,卡牌属性!P609),INDEX(新属性投放!$K$41:$K$60,卡牌属性!P609))*INDEX($G$5:$G$42,L609),2)</f>
        <v>237.75</v>
      </c>
      <c r="U609" s="31" t="s">
        <v>191</v>
      </c>
      <c r="V609" s="16">
        <f>ROUND(IF(O609=1,INDEX(新属性投放!$L$14:$L$33,卡牌属性!P609),INDEX(新属性投放!$L$41:$L$60,卡牌属性!P609))*INDEX($G$5:$G$42,L609)*SQRT(INDEX($I$5:$I$42,L609)),2)</f>
        <v>2626</v>
      </c>
      <c r="W609" s="31" t="s">
        <v>189</v>
      </c>
      <c r="X609" s="16">
        <f>ROUND(IF(O609=1,INDEX(新属性投放!$D$14:$D$33,卡牌属性!P609),INDEX(新属性投放!$D$41:$D$60,卡牌属性!P609))*INDEX($G$5:$G$42,L609)/SQRT(INDEX($I$5:$I$42,L609)),2)</f>
        <v>12.53</v>
      </c>
      <c r="Y609" s="31" t="s">
        <v>190</v>
      </c>
      <c r="Z609" s="16">
        <f>ROUND(IF(O609=1,INDEX(新属性投放!$E$14:$E$33,卡牌属性!P609),INDEX(新属性投放!$E$41:$E$60,卡牌属性!P609))*INDEX($G$5:$G$42,L609),2)</f>
        <v>6.27</v>
      </c>
      <c r="AA609" s="31" t="s">
        <v>191</v>
      </c>
      <c r="AB609" s="16">
        <f>ROUND(IF(O609=1,INDEX(新属性投放!$F$14:$F$33,卡牌属性!P609),INDEX(新属性投放!$F$41:$F$60,卡牌属性!P609))*INDEX($G$5:$G$42,L609)*SQRT(INDEX($I$5:$I$42,L609)),2)</f>
        <v>56</v>
      </c>
      <c r="AD609" s="16">
        <f t="shared" si="170"/>
        <v>125</v>
      </c>
      <c r="AE609" s="16">
        <f t="shared" si="171"/>
        <v>62</v>
      </c>
      <c r="AF609" s="16">
        <f t="shared" si="172"/>
        <v>560</v>
      </c>
      <c r="AH609" s="16">
        <f t="shared" si="163"/>
        <v>155737</v>
      </c>
      <c r="AI609" s="16">
        <f t="shared" si="164"/>
        <v>77802</v>
      </c>
      <c r="AJ609" s="16">
        <f t="shared" si="165"/>
        <v>677997</v>
      </c>
    </row>
    <row r="610" spans="11:36" ht="16.5" x14ac:dyDescent="0.2">
      <c r="K610" s="15">
        <v>607</v>
      </c>
      <c r="L610" s="15">
        <f t="shared" si="166"/>
        <v>31</v>
      </c>
      <c r="M610" s="16">
        <f t="shared" si="167"/>
        <v>1102015</v>
      </c>
      <c r="N610" s="31" t="s">
        <v>686</v>
      </c>
      <c r="O610" s="16">
        <f t="shared" si="168"/>
        <v>2</v>
      </c>
      <c r="P610" s="16">
        <f t="shared" si="169"/>
        <v>7</v>
      </c>
      <c r="Q610" s="16" t="s">
        <v>51</v>
      </c>
      <c r="R610" s="16">
        <f>ROUND(IF(O610=1,INDEX(新属性投放!$J$14:$J$33,卡牌属性!P610),INDEX(新属性投放!$J$41:$J$60,卡牌属性!P610))*INDEX($G$5:$G$42,L610)/SQRT(INDEX($I$5:$I$42,L610)),2)</f>
        <v>677.8</v>
      </c>
      <c r="S610" s="31" t="s">
        <v>190</v>
      </c>
      <c r="T610" s="16">
        <f>ROUND(IF(O610=1,INDEX(新属性投放!$K$14:$K$33,卡牌属性!P610),INDEX(新属性投放!$K$41:$K$60,卡牌属性!P610))*INDEX($G$5:$G$42,L610),2)</f>
        <v>320.39999999999998</v>
      </c>
      <c r="U610" s="31" t="s">
        <v>191</v>
      </c>
      <c r="V610" s="16">
        <f>ROUND(IF(O610=1,INDEX(新属性投放!$L$14:$L$33,卡牌属性!P610),INDEX(新属性投放!$L$41:$L$60,卡牌属性!P610))*INDEX($G$5:$G$42,L610)*SQRT(INDEX($I$5:$I$42,L610)),2)</f>
        <v>3537</v>
      </c>
      <c r="W610" s="31" t="s">
        <v>189</v>
      </c>
      <c r="X610" s="16">
        <f>ROUND(IF(O610=1,INDEX(新属性投放!$D$14:$D$33,卡牌属性!P610),INDEX(新属性投放!$D$41:$D$60,卡牌属性!P610))*INDEX($G$5:$G$42,L610)/SQRT(INDEX($I$5:$I$42,L610)),2)</f>
        <v>15.7</v>
      </c>
      <c r="Y610" s="31" t="s">
        <v>190</v>
      </c>
      <c r="Z610" s="16">
        <f>ROUND(IF(O610=1,INDEX(新属性投放!$E$14:$E$33,卡牌属性!P610),INDEX(新属性投放!$E$41:$E$60,卡牌属性!P610))*INDEX($G$5:$G$42,L610),2)</f>
        <v>7.85</v>
      </c>
      <c r="AA610" s="31" t="s">
        <v>191</v>
      </c>
      <c r="AB610" s="16">
        <f>ROUND(IF(O610=1,INDEX(新属性投放!$F$14:$F$33,卡牌属性!P610),INDEX(新属性投放!$F$41:$F$60,卡牌属性!P610))*INDEX($G$5:$G$42,L610)*SQRT(INDEX($I$5:$I$42,L610)),2)</f>
        <v>70</v>
      </c>
      <c r="AD610" s="16">
        <f t="shared" si="170"/>
        <v>157</v>
      </c>
      <c r="AE610" s="16">
        <f t="shared" si="171"/>
        <v>78</v>
      </c>
      <c r="AF610" s="16">
        <f t="shared" si="172"/>
        <v>700</v>
      </c>
      <c r="AH610" s="16">
        <f t="shared" si="163"/>
        <v>155894</v>
      </c>
      <c r="AI610" s="16">
        <f t="shared" si="164"/>
        <v>77880</v>
      </c>
      <c r="AJ610" s="16">
        <f t="shared" si="165"/>
        <v>678697</v>
      </c>
    </row>
    <row r="611" spans="11:36" ht="16.5" x14ac:dyDescent="0.2">
      <c r="K611" s="15">
        <v>608</v>
      </c>
      <c r="L611" s="15">
        <f t="shared" si="166"/>
        <v>31</v>
      </c>
      <c r="M611" s="16">
        <f t="shared" si="167"/>
        <v>1102015</v>
      </c>
      <c r="N611" s="31" t="s">
        <v>686</v>
      </c>
      <c r="O611" s="16">
        <f t="shared" si="168"/>
        <v>2</v>
      </c>
      <c r="P611" s="16">
        <f t="shared" si="169"/>
        <v>8</v>
      </c>
      <c r="Q611" s="16" t="s">
        <v>51</v>
      </c>
      <c r="R611" s="16">
        <f>ROUND(IF(O611=1,INDEX(新属性投放!$J$14:$J$33,卡牌属性!P611),INDEX(新属性投放!$J$41:$J$60,卡牌属性!P611))*INDEX($G$5:$G$42,L611)/SQRT(INDEX($I$5:$I$42,L611)),2)</f>
        <v>884.8</v>
      </c>
      <c r="S611" s="31" t="s">
        <v>190</v>
      </c>
      <c r="T611" s="16">
        <f>ROUND(IF(O611=1,INDEX(新属性投放!$K$14:$K$33,卡牌属性!P611),INDEX(新属性投放!$K$41:$K$60,卡牌属性!P611))*INDEX($G$5:$G$42,L611),2)</f>
        <v>423.9</v>
      </c>
      <c r="U611" s="31" t="s">
        <v>191</v>
      </c>
      <c r="V611" s="16">
        <f>ROUND(IF(O611=1,INDEX(新属性投放!$L$14:$L$33,卡牌属性!P611),INDEX(新属性投放!$L$41:$L$60,卡牌属性!P611))*INDEX($G$5:$G$42,L611)*SQRT(INDEX($I$5:$I$42,L611)),2)</f>
        <v>4687</v>
      </c>
      <c r="W611" s="31" t="s">
        <v>189</v>
      </c>
      <c r="X611" s="16">
        <f>ROUND(IF(O611=1,INDEX(新属性投放!$D$14:$D$33,卡牌属性!P611),INDEX(新属性投放!$D$41:$D$60,卡牌属性!P611))*INDEX($G$5:$G$42,L611)/SQRT(INDEX($I$5:$I$42,L611)),2)</f>
        <v>20</v>
      </c>
      <c r="Y611" s="31" t="s">
        <v>190</v>
      </c>
      <c r="Z611" s="16">
        <f>ROUND(IF(O611=1,INDEX(新属性投放!$E$14:$E$33,卡牌属性!P611),INDEX(新属性投放!$E$41:$E$60,卡牌属性!P611))*INDEX($G$5:$G$42,L611),2)</f>
        <v>10</v>
      </c>
      <c r="AA611" s="31" t="s">
        <v>191</v>
      </c>
      <c r="AB611" s="16">
        <f>ROUND(IF(O611=1,INDEX(新属性投放!$F$14:$F$33,卡牌属性!P611),INDEX(新属性投放!$F$41:$F$60,卡牌属性!P611))*INDEX($G$5:$G$42,L611)*SQRT(INDEX($I$5:$I$42,L611)),2)</f>
        <v>90</v>
      </c>
      <c r="AD611" s="16">
        <f t="shared" si="170"/>
        <v>200</v>
      </c>
      <c r="AE611" s="16">
        <f t="shared" si="171"/>
        <v>100</v>
      </c>
      <c r="AF611" s="16">
        <f t="shared" si="172"/>
        <v>900</v>
      </c>
      <c r="AH611" s="16">
        <f t="shared" si="163"/>
        <v>156094</v>
      </c>
      <c r="AI611" s="16">
        <f t="shared" si="164"/>
        <v>77980</v>
      </c>
      <c r="AJ611" s="16">
        <f t="shared" si="165"/>
        <v>679597</v>
      </c>
    </row>
    <row r="612" spans="11:36" ht="16.5" x14ac:dyDescent="0.2">
      <c r="K612" s="15">
        <v>609</v>
      </c>
      <c r="L612" s="15">
        <f t="shared" si="166"/>
        <v>31</v>
      </c>
      <c r="M612" s="16">
        <f t="shared" si="167"/>
        <v>1102015</v>
      </c>
      <c r="N612" s="31" t="s">
        <v>686</v>
      </c>
      <c r="O612" s="16">
        <f t="shared" si="168"/>
        <v>2</v>
      </c>
      <c r="P612" s="16">
        <f t="shared" si="169"/>
        <v>9</v>
      </c>
      <c r="Q612" s="16" t="s">
        <v>51</v>
      </c>
      <c r="R612" s="16">
        <f>ROUND(IF(O612=1,INDEX(新属性投放!$J$14:$J$33,卡牌属性!P612),INDEX(新属性投放!$J$41:$J$60,卡牌属性!P612))*INDEX($G$5:$G$42,L612)/SQRT(INDEX($I$5:$I$42,L612)),2)</f>
        <v>1013.8</v>
      </c>
      <c r="S612" s="31" t="s">
        <v>190</v>
      </c>
      <c r="T612" s="16">
        <f>ROUND(IF(O612=1,INDEX(新属性投放!$K$14:$K$33,卡牌属性!P612),INDEX(新属性投放!$K$41:$K$60,卡牌属性!P612))*INDEX($G$5:$G$42,L612),2)</f>
        <v>487.9</v>
      </c>
      <c r="U612" s="31" t="s">
        <v>191</v>
      </c>
      <c r="V612" s="16">
        <f>ROUND(IF(O612=1,INDEX(新属性投放!$L$14:$L$33,卡牌属性!P612),INDEX(新属性投放!$L$41:$L$60,卡牌属性!P612))*INDEX($G$5:$G$42,L612)*SQRT(INDEX($I$5:$I$42,L612)),2)</f>
        <v>5398</v>
      </c>
      <c r="W612" s="31" t="s">
        <v>189</v>
      </c>
      <c r="X612" s="16">
        <f>ROUND(IF(O612=1,INDEX(新属性投放!$D$14:$D$33,卡牌属性!P612),INDEX(新属性投放!$D$41:$D$60,卡牌属性!P612))*INDEX($G$5:$G$42,L612)/SQRT(INDEX($I$5:$I$42,L612)),2)</f>
        <v>23.12</v>
      </c>
      <c r="Y612" s="31" t="s">
        <v>190</v>
      </c>
      <c r="Z612" s="16">
        <f>ROUND(IF(O612=1,INDEX(新属性投放!$E$14:$E$33,卡牌属性!P612),INDEX(新属性投放!$E$41:$E$60,卡牌属性!P612))*INDEX($G$5:$G$42,L612),2)</f>
        <v>11.56</v>
      </c>
      <c r="AA612" s="31" t="s">
        <v>191</v>
      </c>
      <c r="AB612" s="16">
        <f>ROUND(IF(O612=1,INDEX(新属性投放!$F$14:$F$33,卡牌属性!P612),INDEX(新属性投放!$F$41:$F$60,卡牌属性!P612))*INDEX($G$5:$G$42,L612)*SQRT(INDEX($I$5:$I$42,L612)),2)</f>
        <v>104</v>
      </c>
      <c r="AD612" s="16">
        <f t="shared" si="170"/>
        <v>231</v>
      </c>
      <c r="AE612" s="16">
        <f t="shared" si="171"/>
        <v>115</v>
      </c>
      <c r="AF612" s="16">
        <f t="shared" si="172"/>
        <v>1040</v>
      </c>
      <c r="AH612" s="16">
        <f t="shared" si="163"/>
        <v>156325</v>
      </c>
      <c r="AI612" s="16">
        <f t="shared" si="164"/>
        <v>78095</v>
      </c>
      <c r="AJ612" s="16">
        <f t="shared" si="165"/>
        <v>680637</v>
      </c>
    </row>
    <row r="613" spans="11:36" ht="16.5" x14ac:dyDescent="0.2">
      <c r="K613" s="15">
        <v>610</v>
      </c>
      <c r="L613" s="15">
        <f t="shared" si="166"/>
        <v>31</v>
      </c>
      <c r="M613" s="16">
        <f t="shared" si="167"/>
        <v>1102015</v>
      </c>
      <c r="N613" s="31" t="s">
        <v>686</v>
      </c>
      <c r="O613" s="16">
        <f t="shared" si="168"/>
        <v>2</v>
      </c>
      <c r="P613" s="16">
        <f t="shared" si="169"/>
        <v>10</v>
      </c>
      <c r="Q613" s="16" t="s">
        <v>51</v>
      </c>
      <c r="R613" s="16">
        <f>ROUND(IF(O613=1,INDEX(新属性投放!$J$14:$J$33,卡牌属性!P613),INDEX(新属性投放!$J$41:$J$60,卡牌属性!P613))*INDEX($G$5:$G$42,L613)/SQRT(INDEX($I$5:$I$42,L613)),2)</f>
        <v>1162.4000000000001</v>
      </c>
      <c r="S613" s="31" t="s">
        <v>190</v>
      </c>
      <c r="T613" s="16">
        <f>ROUND(IF(O613=1,INDEX(新属性投放!$K$14:$K$33,卡牌属性!P613),INDEX(新属性投放!$K$41:$K$60,卡牌属性!P613))*INDEX($G$5:$G$42,L613),2)</f>
        <v>562.70000000000005</v>
      </c>
      <c r="U613" s="31" t="s">
        <v>191</v>
      </c>
      <c r="V613" s="16">
        <f>ROUND(IF(O613=1,INDEX(新属性投放!$L$14:$L$33,卡牌属性!P613),INDEX(新属性投放!$L$41:$L$60,卡牌属性!P613))*INDEX($G$5:$G$42,L613)*SQRT(INDEX($I$5:$I$42,L613)),2)</f>
        <v>6215</v>
      </c>
      <c r="W613" s="31" t="s">
        <v>189</v>
      </c>
      <c r="X613" s="16">
        <f>ROUND(IF(O613=1,INDEX(新属性投放!$D$14:$D$33,卡牌属性!P613),INDEX(新属性投放!$D$41:$D$60,卡牌属性!P613))*INDEX($G$5:$G$42,L613)/SQRT(INDEX($I$5:$I$42,L613)),2)</f>
        <v>26.74</v>
      </c>
      <c r="Y613" s="31" t="s">
        <v>190</v>
      </c>
      <c r="Z613" s="16">
        <f>ROUND(IF(O613=1,INDEX(新属性投放!$E$14:$E$33,卡牌属性!P613),INDEX(新属性投放!$E$41:$E$60,卡牌属性!P613))*INDEX($G$5:$G$42,L613),2)</f>
        <v>13.37</v>
      </c>
      <c r="AA613" s="31" t="s">
        <v>191</v>
      </c>
      <c r="AB613" s="16">
        <f>ROUND(IF(O613=1,INDEX(新属性投放!$F$14:$F$33,卡牌属性!P613),INDEX(新属性投放!$F$41:$F$60,卡牌属性!P613))*INDEX($G$5:$G$42,L613)*SQRT(INDEX($I$5:$I$42,L613)),2)</f>
        <v>120</v>
      </c>
      <c r="AD613" s="16">
        <f t="shared" si="170"/>
        <v>267</v>
      </c>
      <c r="AE613" s="16">
        <f t="shared" si="171"/>
        <v>133</v>
      </c>
      <c r="AF613" s="16">
        <f t="shared" si="172"/>
        <v>1200</v>
      </c>
      <c r="AH613" s="16">
        <f t="shared" si="163"/>
        <v>156592</v>
      </c>
      <c r="AI613" s="16">
        <f t="shared" si="164"/>
        <v>78228</v>
      </c>
      <c r="AJ613" s="16">
        <f t="shared" si="165"/>
        <v>681837</v>
      </c>
    </row>
    <row r="614" spans="11:36" ht="16.5" x14ac:dyDescent="0.2">
      <c r="K614" s="15">
        <v>611</v>
      </c>
      <c r="L614" s="15">
        <f t="shared" si="166"/>
        <v>31</v>
      </c>
      <c r="M614" s="16">
        <f t="shared" si="167"/>
        <v>1102015</v>
      </c>
      <c r="N614" s="31" t="s">
        <v>686</v>
      </c>
      <c r="O614" s="16">
        <f t="shared" si="168"/>
        <v>2</v>
      </c>
      <c r="P614" s="16">
        <f t="shared" si="169"/>
        <v>11</v>
      </c>
      <c r="Q614" s="16" t="s">
        <v>51</v>
      </c>
      <c r="R614" s="16">
        <f>ROUND(IF(O614=1,INDEX(新属性投放!$J$14:$J$33,卡牌属性!P614),INDEX(新属性投放!$J$41:$J$60,卡牌属性!P614))*INDEX($G$5:$G$42,L614)/SQRT(INDEX($I$5:$I$42,L614)),2)</f>
        <v>1335.1</v>
      </c>
      <c r="S614" s="31" t="s">
        <v>190</v>
      </c>
      <c r="T614" s="16">
        <f>ROUND(IF(O614=1,INDEX(新属性投放!$K$14:$K$33,卡牌属性!P614),INDEX(新属性投放!$K$41:$K$60,卡牌属性!P614))*INDEX($G$5:$G$42,L614),2)</f>
        <v>648.54999999999995</v>
      </c>
      <c r="U614" s="31" t="s">
        <v>191</v>
      </c>
      <c r="V614" s="16">
        <f>ROUND(IF(O614=1,INDEX(新属性投放!$L$14:$L$33,卡牌属性!P614),INDEX(新属性投放!$L$41:$L$60,卡牌属性!P614))*INDEX($G$5:$G$42,L614)*SQRT(INDEX($I$5:$I$42,L614)),2)</f>
        <v>7166</v>
      </c>
      <c r="W614" s="31" t="s">
        <v>189</v>
      </c>
      <c r="X614" s="16">
        <f>ROUND(IF(O614=1,INDEX(新属性投放!$D$14:$D$33,卡牌属性!P614),INDEX(新属性投放!$D$41:$D$60,卡牌属性!P614))*INDEX($G$5:$G$42,L614)/SQRT(INDEX($I$5:$I$42,L614)),2)</f>
        <v>30.9</v>
      </c>
      <c r="Y614" s="31" t="s">
        <v>190</v>
      </c>
      <c r="Z614" s="16">
        <f>ROUND(IF(O614=1,INDEX(新属性投放!$E$14:$E$33,卡牌属性!P614),INDEX(新属性投放!$E$41:$E$60,卡牌属性!P614))*INDEX($G$5:$G$42,L614),2)</f>
        <v>15.45</v>
      </c>
      <c r="AA614" s="31" t="s">
        <v>191</v>
      </c>
      <c r="AB614" s="16">
        <f>ROUND(IF(O614=1,INDEX(新属性投放!$F$14:$F$33,卡牌属性!P614),INDEX(新属性投放!$F$41:$F$60,卡牌属性!P614))*INDEX($G$5:$G$42,L614)*SQRT(INDEX($I$5:$I$42,L614)),2)</f>
        <v>139</v>
      </c>
      <c r="AD614" s="16">
        <f t="shared" si="170"/>
        <v>309</v>
      </c>
      <c r="AE614" s="16">
        <f t="shared" si="171"/>
        <v>154</v>
      </c>
      <c r="AF614" s="16">
        <f t="shared" si="172"/>
        <v>1390</v>
      </c>
      <c r="AH614" s="16">
        <f t="shared" si="163"/>
        <v>156901</v>
      </c>
      <c r="AI614" s="16">
        <f t="shared" si="164"/>
        <v>78382</v>
      </c>
      <c r="AJ614" s="16">
        <f t="shared" si="165"/>
        <v>683227</v>
      </c>
    </row>
    <row r="615" spans="11:36" ht="16.5" x14ac:dyDescent="0.2">
      <c r="K615" s="15">
        <v>612</v>
      </c>
      <c r="L615" s="15">
        <f t="shared" si="166"/>
        <v>31</v>
      </c>
      <c r="M615" s="16">
        <f t="shared" si="167"/>
        <v>1102015</v>
      </c>
      <c r="N615" s="31" t="s">
        <v>686</v>
      </c>
      <c r="O615" s="16">
        <f t="shared" si="168"/>
        <v>2</v>
      </c>
      <c r="P615" s="16">
        <f t="shared" si="169"/>
        <v>12</v>
      </c>
      <c r="Q615" s="16" t="s">
        <v>51</v>
      </c>
      <c r="R615" s="16">
        <f>ROUND(IF(O615=1,INDEX(新属性投放!$J$14:$J$33,卡牌属性!P615),INDEX(新属性投放!$J$41:$J$60,卡牌属性!P615))*INDEX($G$5:$G$42,L615)/SQRT(INDEX($I$5:$I$42,L615)),2)</f>
        <v>1534.6</v>
      </c>
      <c r="S615" s="31" t="s">
        <v>190</v>
      </c>
      <c r="T615" s="16">
        <f>ROUND(IF(O615=1,INDEX(新属性投放!$K$14:$K$33,卡牌属性!P615),INDEX(新属性投放!$K$41:$K$60,卡牌属性!P615))*INDEX($G$5:$G$42,L615),2)</f>
        <v>747.8</v>
      </c>
      <c r="U615" s="31" t="s">
        <v>191</v>
      </c>
      <c r="V615" s="16">
        <f>ROUND(IF(O615=1,INDEX(新属性投放!$L$14:$L$33,卡牌属性!P615),INDEX(新属性投放!$L$41:$L$60,卡牌属性!P615))*INDEX($G$5:$G$42,L615)*SQRT(INDEX($I$5:$I$42,L615)),2)</f>
        <v>8266</v>
      </c>
      <c r="W615" s="31" t="s">
        <v>189</v>
      </c>
      <c r="X615" s="16">
        <f>ROUND(IF(O615=1,INDEX(新属性投放!$D$14:$D$33,卡牌属性!P615),INDEX(新属性投放!$D$41:$D$60,卡牌属性!P615))*INDEX($G$5:$G$42,L615)/SQRT(INDEX($I$5:$I$42,L615)),2)</f>
        <v>35.74</v>
      </c>
      <c r="Y615" s="31" t="s">
        <v>190</v>
      </c>
      <c r="Z615" s="16">
        <f>ROUND(IF(O615=1,INDEX(新属性投放!$E$14:$E$33,卡牌属性!P615),INDEX(新属性投放!$E$41:$E$60,卡牌属性!P615))*INDEX($G$5:$G$42,L615),2)</f>
        <v>17.87</v>
      </c>
      <c r="AA615" s="31" t="s">
        <v>191</v>
      </c>
      <c r="AB615" s="16">
        <f>ROUND(IF(O615=1,INDEX(新属性投放!$F$14:$F$33,卡牌属性!P615),INDEX(新属性投放!$F$41:$F$60,卡牌属性!P615))*INDEX($G$5:$G$42,L615)*SQRT(INDEX($I$5:$I$42,L615)),2)</f>
        <v>160</v>
      </c>
      <c r="AD615" s="16">
        <f t="shared" si="170"/>
        <v>357</v>
      </c>
      <c r="AE615" s="16">
        <f t="shared" si="171"/>
        <v>178</v>
      </c>
      <c r="AF615" s="16">
        <f t="shared" si="172"/>
        <v>1600</v>
      </c>
      <c r="AH615" s="16">
        <f t="shared" si="163"/>
        <v>157258</v>
      </c>
      <c r="AI615" s="16">
        <f t="shared" si="164"/>
        <v>78560</v>
      </c>
      <c r="AJ615" s="16">
        <f t="shared" si="165"/>
        <v>684827</v>
      </c>
    </row>
    <row r="616" spans="11:36" ht="16.5" x14ac:dyDescent="0.2">
      <c r="K616" s="15">
        <v>613</v>
      </c>
      <c r="L616" s="15">
        <f t="shared" si="166"/>
        <v>31</v>
      </c>
      <c r="M616" s="16">
        <f t="shared" si="167"/>
        <v>1102015</v>
      </c>
      <c r="N616" s="31" t="s">
        <v>686</v>
      </c>
      <c r="O616" s="16">
        <f t="shared" si="168"/>
        <v>2</v>
      </c>
      <c r="P616" s="16">
        <f t="shared" si="169"/>
        <v>13</v>
      </c>
      <c r="Q616" s="16" t="s">
        <v>51</v>
      </c>
      <c r="R616" s="16">
        <f>ROUND(IF(O616=1,INDEX(新属性投放!$J$14:$J$33,卡牌属性!P616),INDEX(新属性投放!$J$41:$J$60,卡牌属性!P616))*INDEX($G$5:$G$42,L616)/SQRT(INDEX($I$5:$I$42,L616)),2)</f>
        <v>1765.3</v>
      </c>
      <c r="S616" s="31" t="s">
        <v>190</v>
      </c>
      <c r="T616" s="16">
        <f>ROUND(IF(O616=1,INDEX(新属性投放!$K$14:$K$33,卡牌属性!P616),INDEX(新属性投放!$K$41:$K$60,卡牌属性!P616))*INDEX($G$5:$G$42,L616),2)</f>
        <v>863.15</v>
      </c>
      <c r="U616" s="31" t="s">
        <v>191</v>
      </c>
      <c r="V616" s="16">
        <f>ROUND(IF(O616=1,INDEX(新属性投放!$L$14:$L$33,卡牌属性!P616),INDEX(新属性投放!$L$41:$L$60,卡牌属性!P616))*INDEX($G$5:$G$42,L616)*SQRT(INDEX($I$5:$I$42,L616)),2)</f>
        <v>9534</v>
      </c>
      <c r="W616" s="31" t="s">
        <v>189</v>
      </c>
      <c r="X616" s="16">
        <f>ROUND(IF(O616=1,INDEX(新属性投放!$D$14:$D$33,卡牌属性!P616),INDEX(新属性投放!$D$41:$D$60,卡牌属性!P616))*INDEX($G$5:$G$42,L616)/SQRT(INDEX($I$5:$I$42,L616)),2)</f>
        <v>41.33</v>
      </c>
      <c r="Y616" s="31" t="s">
        <v>190</v>
      </c>
      <c r="Z616" s="16">
        <f>ROUND(IF(O616=1,INDEX(新属性投放!$E$14:$E$33,卡牌属性!P616),INDEX(新属性投放!$E$41:$E$60,卡牌属性!P616))*INDEX($G$5:$G$42,L616),2)</f>
        <v>20.67</v>
      </c>
      <c r="AA616" s="31" t="s">
        <v>191</v>
      </c>
      <c r="AB616" s="16">
        <f>ROUND(IF(O616=1,INDEX(新属性投放!$F$14:$F$33,卡牌属性!P616),INDEX(新属性投放!$F$41:$F$60,卡牌属性!P616))*INDEX($G$5:$G$42,L616)*SQRT(INDEX($I$5:$I$42,L616)),2)</f>
        <v>185</v>
      </c>
      <c r="AD616" s="16">
        <f t="shared" si="170"/>
        <v>413</v>
      </c>
      <c r="AE616" s="16">
        <f t="shared" si="171"/>
        <v>206</v>
      </c>
      <c r="AF616" s="16">
        <f t="shared" si="172"/>
        <v>1850</v>
      </c>
      <c r="AH616" s="16">
        <f t="shared" si="163"/>
        <v>157671</v>
      </c>
      <c r="AI616" s="16">
        <f t="shared" si="164"/>
        <v>78766</v>
      </c>
      <c r="AJ616" s="16">
        <f t="shared" si="165"/>
        <v>686677</v>
      </c>
    </row>
    <row r="617" spans="11:36" ht="16.5" x14ac:dyDescent="0.2">
      <c r="K617" s="15">
        <v>614</v>
      </c>
      <c r="L617" s="15">
        <f t="shared" si="166"/>
        <v>31</v>
      </c>
      <c r="M617" s="16">
        <f t="shared" si="167"/>
        <v>1102015</v>
      </c>
      <c r="N617" s="31" t="s">
        <v>686</v>
      </c>
      <c r="O617" s="16">
        <f t="shared" si="168"/>
        <v>2</v>
      </c>
      <c r="P617" s="16">
        <f t="shared" si="169"/>
        <v>14</v>
      </c>
      <c r="Q617" s="16" t="s">
        <v>51</v>
      </c>
      <c r="R617" s="16">
        <f>ROUND(IF(O617=1,INDEX(新属性投放!$J$14:$J$33,卡牌属性!P617),INDEX(新属性投放!$J$41:$J$60,卡牌属性!P617))*INDEX($G$5:$G$42,L617)/SQRT(INDEX($I$5:$I$42,L617)),2)</f>
        <v>2031.95</v>
      </c>
      <c r="S617" s="31" t="s">
        <v>190</v>
      </c>
      <c r="T617" s="16">
        <f>ROUND(IF(O617=1,INDEX(新属性投放!$K$14:$K$33,卡牌属性!P617),INDEX(新属性投放!$K$41:$K$60,卡牌属性!P617))*INDEX($G$5:$G$42,L617),2)</f>
        <v>996.48</v>
      </c>
      <c r="U617" s="31" t="s">
        <v>191</v>
      </c>
      <c r="V617" s="16">
        <f>ROUND(IF(O617=1,INDEX(新属性投放!$L$14:$L$33,卡牌属性!P617),INDEX(新属性投放!$L$41:$L$60,卡牌属性!P617))*INDEX($G$5:$G$42,L617)*SQRT(INDEX($I$5:$I$42,L617)),2)</f>
        <v>10999</v>
      </c>
      <c r="W617" s="31" t="s">
        <v>189</v>
      </c>
      <c r="X617" s="16">
        <f>ROUND(IF(O617=1,INDEX(新属性投放!$D$14:$D$33,卡牌属性!P617),INDEX(新属性投放!$D$41:$D$60,卡牌属性!P617))*INDEX($G$5:$G$42,L617)/SQRT(INDEX($I$5:$I$42,L617)),2)</f>
        <v>47.8</v>
      </c>
      <c r="Y617" s="31" t="s">
        <v>190</v>
      </c>
      <c r="Z617" s="16">
        <f>ROUND(IF(O617=1,INDEX(新属性投放!$E$14:$E$33,卡牌属性!P617),INDEX(新属性投放!$E$41:$E$60,卡牌属性!P617))*INDEX($G$5:$G$42,L617),2)</f>
        <v>23.9</v>
      </c>
      <c r="AA617" s="31" t="s">
        <v>191</v>
      </c>
      <c r="AB617" s="16">
        <f>ROUND(IF(O617=1,INDEX(新属性投放!$F$14:$F$33,卡牌属性!P617),INDEX(新属性投放!$F$41:$F$60,卡牌属性!P617))*INDEX($G$5:$G$42,L617)*SQRT(INDEX($I$5:$I$42,L617)),2)</f>
        <v>215</v>
      </c>
      <c r="AD617" s="16">
        <f t="shared" si="170"/>
        <v>478</v>
      </c>
      <c r="AE617" s="16">
        <f t="shared" si="171"/>
        <v>239</v>
      </c>
      <c r="AF617" s="16">
        <f t="shared" si="172"/>
        <v>2150</v>
      </c>
      <c r="AH617" s="16">
        <f t="shared" si="163"/>
        <v>158149</v>
      </c>
      <c r="AI617" s="16">
        <f t="shared" si="164"/>
        <v>79005</v>
      </c>
      <c r="AJ617" s="16">
        <f t="shared" si="165"/>
        <v>688827</v>
      </c>
    </row>
    <row r="618" spans="11:36" ht="16.5" x14ac:dyDescent="0.2">
      <c r="K618" s="15">
        <v>615</v>
      </c>
      <c r="L618" s="15">
        <f t="shared" si="166"/>
        <v>31</v>
      </c>
      <c r="M618" s="16">
        <f t="shared" si="167"/>
        <v>1102015</v>
      </c>
      <c r="N618" s="31" t="s">
        <v>686</v>
      </c>
      <c r="O618" s="16">
        <f t="shared" si="168"/>
        <v>2</v>
      </c>
      <c r="P618" s="16">
        <f t="shared" si="169"/>
        <v>15</v>
      </c>
      <c r="Q618" s="16" t="s">
        <v>51</v>
      </c>
      <c r="R618" s="16">
        <f>ROUND(IF(O618=1,INDEX(新属性投放!$J$14:$J$33,卡牌属性!P618),INDEX(新属性投放!$J$41:$J$60,卡牌属性!P618))*INDEX($G$5:$G$42,L618)/SQRT(INDEX($I$5:$I$42,L618)),2)</f>
        <v>2339.9499999999998</v>
      </c>
      <c r="S618" s="31" t="s">
        <v>190</v>
      </c>
      <c r="T618" s="16">
        <f>ROUND(IF(O618=1,INDEX(新属性投放!$K$14:$K$33,卡牌属性!P618),INDEX(新属性投放!$K$41:$K$60,卡牌属性!P618))*INDEX($G$5:$G$42,L618),2)</f>
        <v>1150.98</v>
      </c>
      <c r="U618" s="31" t="s">
        <v>191</v>
      </c>
      <c r="V618" s="16">
        <f>ROUND(IF(O618=1,INDEX(新属性投放!$L$14:$L$33,卡牌属性!P618),INDEX(新属性投放!$L$41:$L$60,卡牌属性!P618))*INDEX($G$5:$G$42,L618)*SQRT(INDEX($I$5:$I$42,L618)),2)</f>
        <v>12695</v>
      </c>
      <c r="W618" s="31" t="s">
        <v>189</v>
      </c>
      <c r="X618" s="16">
        <f>ROUND(IF(O618=1,INDEX(新属性投放!$D$14:$D$33,卡牌属性!P618),INDEX(新属性投放!$D$41:$D$60,卡牌属性!P618))*INDEX($G$5:$G$42,L618)/SQRT(INDEX($I$5:$I$42,L618)),2)</f>
        <v>55.27</v>
      </c>
      <c r="Y618" s="31" t="s">
        <v>190</v>
      </c>
      <c r="Z618" s="16">
        <f>ROUND(IF(O618=1,INDEX(新属性投放!$E$14:$E$33,卡牌属性!P618),INDEX(新属性投放!$E$41:$E$60,卡牌属性!P618))*INDEX($G$5:$G$42,L618),2)</f>
        <v>27.64</v>
      </c>
      <c r="AA618" s="31" t="s">
        <v>191</v>
      </c>
      <c r="AB618" s="16">
        <f>ROUND(IF(O618=1,INDEX(新属性投放!$F$14:$F$33,卡牌属性!P618),INDEX(新属性投放!$F$41:$F$60,卡牌属性!P618))*INDEX($G$5:$G$42,L618)*SQRT(INDEX($I$5:$I$42,L618)),2)</f>
        <v>248</v>
      </c>
      <c r="AD618" s="16">
        <f t="shared" si="170"/>
        <v>552</v>
      </c>
      <c r="AE618" s="16">
        <f t="shared" si="171"/>
        <v>276</v>
      </c>
      <c r="AF618" s="16">
        <f t="shared" si="172"/>
        <v>2480</v>
      </c>
      <c r="AH618" s="16">
        <f t="shared" si="163"/>
        <v>158701</v>
      </c>
      <c r="AI618" s="16">
        <f t="shared" si="164"/>
        <v>79281</v>
      </c>
      <c r="AJ618" s="16">
        <f t="shared" si="165"/>
        <v>691307</v>
      </c>
    </row>
    <row r="619" spans="11:36" ht="16.5" x14ac:dyDescent="0.2">
      <c r="K619" s="15">
        <v>616</v>
      </c>
      <c r="L619" s="15">
        <f t="shared" si="166"/>
        <v>31</v>
      </c>
      <c r="M619" s="16">
        <f t="shared" si="167"/>
        <v>1102015</v>
      </c>
      <c r="N619" s="31" t="s">
        <v>686</v>
      </c>
      <c r="O619" s="16">
        <f t="shared" si="168"/>
        <v>2</v>
      </c>
      <c r="P619" s="16">
        <f t="shared" si="169"/>
        <v>16</v>
      </c>
      <c r="Q619" s="16" t="s">
        <v>51</v>
      </c>
      <c r="R619" s="16">
        <f>ROUND(IF(O619=1,INDEX(新属性投放!$J$14:$J$33,卡牌属性!P619),INDEX(新属性投放!$J$41:$J$60,卡牌属性!P619))*INDEX($G$5:$G$42,L619)/SQRT(INDEX($I$5:$I$42,L619)),2)</f>
        <v>2696.3</v>
      </c>
      <c r="S619" s="31" t="s">
        <v>190</v>
      </c>
      <c r="T619" s="16">
        <f>ROUND(IF(O619=1,INDEX(新属性投放!$K$14:$K$33,卡牌属性!P619),INDEX(新属性投放!$K$41:$K$60,卡牌属性!P619))*INDEX($G$5:$G$42,L619),2)</f>
        <v>1329.15</v>
      </c>
      <c r="U619" s="31" t="s">
        <v>191</v>
      </c>
      <c r="V619" s="16">
        <f>ROUND(IF(O619=1,INDEX(新属性投放!$L$14:$L$33,卡牌属性!P619),INDEX(新属性投放!$L$41:$L$60,卡牌属性!P619))*INDEX($G$5:$G$42,L619)*SQRT(INDEX($I$5:$I$42,L619)),2)</f>
        <v>14655</v>
      </c>
      <c r="W619" s="31" t="s">
        <v>189</v>
      </c>
      <c r="X619" s="16">
        <f>ROUND(IF(O619=1,INDEX(新属性投放!$D$14:$D$33,卡牌属性!P619),INDEX(新属性投放!$D$41:$D$60,卡牌属性!P619))*INDEX($G$5:$G$42,L619)/SQRT(INDEX($I$5:$I$42,L619)),2)</f>
        <v>63.91</v>
      </c>
      <c r="Y619" s="31" t="s">
        <v>190</v>
      </c>
      <c r="Z619" s="16">
        <f>ROUND(IF(O619=1,INDEX(新属性投放!$E$14:$E$33,卡牌属性!P619),INDEX(新属性投放!$E$41:$E$60,卡牌属性!P619))*INDEX($G$5:$G$42,L619),2)</f>
        <v>31.96</v>
      </c>
      <c r="AA619" s="31" t="s">
        <v>191</v>
      </c>
      <c r="AB619" s="16">
        <f>ROUND(IF(O619=1,INDEX(新属性投放!$F$14:$F$33,卡牌属性!P619),INDEX(新属性投放!$F$41:$F$60,卡牌属性!P619))*INDEX($G$5:$G$42,L619)*SQRT(INDEX($I$5:$I$42,L619)),2)</f>
        <v>287</v>
      </c>
      <c r="AD619" s="16">
        <f t="shared" si="170"/>
        <v>639</v>
      </c>
      <c r="AE619" s="16">
        <f t="shared" si="171"/>
        <v>319</v>
      </c>
      <c r="AF619" s="16">
        <f t="shared" si="172"/>
        <v>2870</v>
      </c>
      <c r="AH619" s="16">
        <f t="shared" si="163"/>
        <v>159340</v>
      </c>
      <c r="AI619" s="16">
        <f t="shared" si="164"/>
        <v>79600</v>
      </c>
      <c r="AJ619" s="16">
        <f t="shared" si="165"/>
        <v>694177</v>
      </c>
    </row>
    <row r="620" spans="11:36" ht="16.5" x14ac:dyDescent="0.2">
      <c r="K620" s="15">
        <v>617</v>
      </c>
      <c r="L620" s="15">
        <f t="shared" si="166"/>
        <v>31</v>
      </c>
      <c r="M620" s="16">
        <f t="shared" si="167"/>
        <v>1102015</v>
      </c>
      <c r="N620" s="31" t="s">
        <v>686</v>
      </c>
      <c r="O620" s="16">
        <f t="shared" si="168"/>
        <v>2</v>
      </c>
      <c r="P620" s="16">
        <f t="shared" si="169"/>
        <v>17</v>
      </c>
      <c r="Q620" s="16" t="s">
        <v>51</v>
      </c>
      <c r="R620" s="16">
        <f>ROUND(IF(O620=1,INDEX(新属性投放!$J$14:$J$33,卡牌属性!P620),INDEX(新属性投放!$J$41:$J$60,卡牌属性!P620))*INDEX($G$5:$G$42,L620)/SQRT(INDEX($I$5:$I$42,L620)),2)</f>
        <v>3107.85</v>
      </c>
      <c r="S620" s="31" t="s">
        <v>190</v>
      </c>
      <c r="T620" s="16">
        <f>ROUND(IF(O620=1,INDEX(新属性投放!$K$14:$K$33,卡牌属性!P620),INDEX(新属性投放!$K$41:$K$60,卡牌属性!P620))*INDEX($G$5:$G$42,L620),2)</f>
        <v>1534.93</v>
      </c>
      <c r="U620" s="31" t="s">
        <v>191</v>
      </c>
      <c r="V620" s="16">
        <f>ROUND(IF(O620=1,INDEX(新属性投放!$L$14:$L$33,卡牌属性!P620),INDEX(新属性投放!$L$41:$L$60,卡牌属性!P620))*INDEX($G$5:$G$42,L620)*SQRT(INDEX($I$5:$I$42,L620)),2)</f>
        <v>16918</v>
      </c>
      <c r="W620" s="31" t="s">
        <v>189</v>
      </c>
      <c r="X620" s="16">
        <f>ROUND(IF(O620=1,INDEX(新属性投放!$D$14:$D$33,卡牌属性!P620),INDEX(新属性投放!$D$41:$D$60,卡牌属性!P620))*INDEX($G$5:$G$42,L620)/SQRT(INDEX($I$5:$I$42,L620)),2)</f>
        <v>73.900000000000006</v>
      </c>
      <c r="Y620" s="31" t="s">
        <v>190</v>
      </c>
      <c r="Z620" s="16">
        <f>ROUND(IF(O620=1,INDEX(新属性投放!$E$14:$E$33,卡牌属性!P620),INDEX(新属性投放!$E$41:$E$60,卡牌属性!P620))*INDEX($G$5:$G$42,L620),2)</f>
        <v>36.950000000000003</v>
      </c>
      <c r="AA620" s="31" t="s">
        <v>191</v>
      </c>
      <c r="AB620" s="16">
        <f>ROUND(IF(O620=1,INDEX(新属性投放!$F$14:$F$33,卡牌属性!P620),INDEX(新属性投放!$F$41:$F$60,卡牌属性!P620))*INDEX($G$5:$G$42,L620)*SQRT(INDEX($I$5:$I$42,L620)),2)</f>
        <v>332</v>
      </c>
      <c r="AD620" s="16">
        <f t="shared" si="170"/>
        <v>739</v>
      </c>
      <c r="AE620" s="16">
        <f t="shared" si="171"/>
        <v>369</v>
      </c>
      <c r="AF620" s="16">
        <f t="shared" si="172"/>
        <v>3320</v>
      </c>
      <c r="AH620" s="16">
        <f t="shared" si="163"/>
        <v>160079</v>
      </c>
      <c r="AI620" s="16">
        <f t="shared" si="164"/>
        <v>79969</v>
      </c>
      <c r="AJ620" s="16">
        <f t="shared" si="165"/>
        <v>697497</v>
      </c>
    </row>
    <row r="621" spans="11:36" ht="16.5" x14ac:dyDescent="0.2">
      <c r="K621" s="15">
        <v>618</v>
      </c>
      <c r="L621" s="15">
        <f t="shared" si="166"/>
        <v>31</v>
      </c>
      <c r="M621" s="16">
        <f t="shared" si="167"/>
        <v>1102015</v>
      </c>
      <c r="N621" s="31" t="s">
        <v>686</v>
      </c>
      <c r="O621" s="16">
        <f t="shared" si="168"/>
        <v>2</v>
      </c>
      <c r="P621" s="16">
        <f t="shared" si="169"/>
        <v>18</v>
      </c>
      <c r="Q621" s="16" t="s">
        <v>51</v>
      </c>
      <c r="R621" s="16">
        <f>ROUND(IF(O621=1,INDEX(新属性投放!$J$14:$J$33,卡牌属性!P621),INDEX(新属性投放!$J$41:$J$60,卡牌属性!P621))*INDEX($G$5:$G$42,L621)/SQRT(INDEX($I$5:$I$42,L621)),2)</f>
        <v>3584.35</v>
      </c>
      <c r="S621" s="31" t="s">
        <v>190</v>
      </c>
      <c r="T621" s="16">
        <f>ROUND(IF(O621=1,INDEX(新属性投放!$K$14:$K$33,卡牌属性!P621),INDEX(新属性投放!$K$41:$K$60,卡牌属性!P621))*INDEX($G$5:$G$42,L621),2)</f>
        <v>1772.68</v>
      </c>
      <c r="U621" s="31" t="s">
        <v>191</v>
      </c>
      <c r="V621" s="16">
        <f>ROUND(IF(O621=1,INDEX(新属性投放!$L$14:$L$33,卡牌属性!P621),INDEX(新属性投放!$L$41:$L$60,卡牌属性!P621))*INDEX($G$5:$G$42,L621)*SQRT(INDEX($I$5:$I$42,L621)),2)</f>
        <v>19541</v>
      </c>
      <c r="W621" s="31" t="s">
        <v>189</v>
      </c>
      <c r="X621" s="16">
        <f>ROUND(IF(O621=1,INDEX(新属性投放!$D$14:$D$33,卡牌属性!P621),INDEX(新属性投放!$D$41:$D$60,卡牌属性!P621))*INDEX($G$5:$G$42,L621)/SQRT(INDEX($I$5:$I$42,L621)),2)</f>
        <v>85.43</v>
      </c>
      <c r="Y621" s="31" t="s">
        <v>190</v>
      </c>
      <c r="Z621" s="16">
        <f>ROUND(IF(O621=1,INDEX(新属性投放!$E$14:$E$33,卡牌属性!P621),INDEX(新属性投放!$E$41:$E$60,卡牌属性!P621))*INDEX($G$5:$G$42,L621),2)</f>
        <v>42.72</v>
      </c>
      <c r="AA621" s="31" t="s">
        <v>191</v>
      </c>
      <c r="AB621" s="16">
        <f>ROUND(IF(O621=1,INDEX(新属性投放!$F$14:$F$33,卡牌属性!P621),INDEX(新属性投放!$F$41:$F$60,卡牌属性!P621))*INDEX($G$5:$G$42,L621)*SQRT(INDEX($I$5:$I$42,L621)),2)</f>
        <v>384</v>
      </c>
      <c r="AD621" s="16">
        <f t="shared" si="170"/>
        <v>854</v>
      </c>
      <c r="AE621" s="16">
        <f t="shared" si="171"/>
        <v>427</v>
      </c>
      <c r="AF621" s="16">
        <f t="shared" si="172"/>
        <v>3840</v>
      </c>
      <c r="AH621" s="16">
        <f t="shared" si="163"/>
        <v>160933</v>
      </c>
      <c r="AI621" s="16">
        <f t="shared" si="164"/>
        <v>80396</v>
      </c>
      <c r="AJ621" s="16">
        <f t="shared" si="165"/>
        <v>701337</v>
      </c>
    </row>
    <row r="622" spans="11:36" ht="16.5" x14ac:dyDescent="0.2">
      <c r="K622" s="15">
        <v>619</v>
      </c>
      <c r="L622" s="15">
        <f t="shared" si="166"/>
        <v>31</v>
      </c>
      <c r="M622" s="16">
        <f t="shared" si="167"/>
        <v>1102015</v>
      </c>
      <c r="N622" s="31" t="s">
        <v>686</v>
      </c>
      <c r="O622" s="16">
        <f t="shared" si="168"/>
        <v>2</v>
      </c>
      <c r="P622" s="16">
        <f t="shared" si="169"/>
        <v>19</v>
      </c>
      <c r="Q622" s="16" t="s">
        <v>51</v>
      </c>
      <c r="R622" s="16">
        <f>ROUND(IF(O622=1,INDEX(新属性投放!$J$14:$J$33,卡牌属性!P622),INDEX(新属性投放!$J$41:$J$60,卡牌属性!P622))*INDEX($G$5:$G$42,L622)/SQRT(INDEX($I$5:$I$42,L622)),2)</f>
        <v>4134.5</v>
      </c>
      <c r="S622" s="31" t="s">
        <v>190</v>
      </c>
      <c r="T622" s="16">
        <f>ROUND(IF(O622=1,INDEX(新属性投放!$K$14:$K$33,卡牌属性!P622),INDEX(新属性投放!$K$41:$K$60,卡牌属性!P622))*INDEX($G$5:$G$42,L622),2)</f>
        <v>2048.25</v>
      </c>
      <c r="U622" s="31" t="s">
        <v>191</v>
      </c>
      <c r="V622" s="16">
        <f>ROUND(IF(O622=1,INDEX(新属性投放!$L$14:$L$33,卡牌属性!P622),INDEX(新属性投放!$L$41:$L$60,卡牌属性!P622))*INDEX($G$5:$G$42,L622)*SQRT(INDEX($I$5:$I$42,L622)),2)</f>
        <v>22568</v>
      </c>
      <c r="W622" s="31" t="s">
        <v>189</v>
      </c>
      <c r="X622" s="16">
        <f>ROUND(IF(O622=1,INDEX(新属性投放!$D$14:$D$33,卡牌属性!P622),INDEX(新属性投放!$D$41:$D$60,卡牌属性!P622))*INDEX($G$5:$G$42,L622)/SQRT(INDEX($I$5:$I$42,L622)),2)</f>
        <v>98.79</v>
      </c>
      <c r="Y622" s="31" t="s">
        <v>190</v>
      </c>
      <c r="Z622" s="16">
        <f>ROUND(IF(O622=1,INDEX(新属性投放!$E$14:$E$33,卡牌属性!P622),INDEX(新属性投放!$E$41:$E$60,卡牌属性!P622))*INDEX($G$5:$G$42,L622),2)</f>
        <v>49.4</v>
      </c>
      <c r="AA622" s="31" t="s">
        <v>191</v>
      </c>
      <c r="AB622" s="16">
        <f>ROUND(IF(O622=1,INDEX(新属性投放!$F$14:$F$33,卡牌属性!P622),INDEX(新属性投放!$F$41:$F$60,卡牌属性!P622))*INDEX($G$5:$G$42,L622)*SQRT(INDEX($I$5:$I$42,L622)),2)</f>
        <v>444</v>
      </c>
      <c r="AD622" s="16">
        <f t="shared" si="170"/>
        <v>987</v>
      </c>
      <c r="AE622" s="16">
        <f t="shared" si="171"/>
        <v>494</v>
      </c>
      <c r="AF622" s="16">
        <f t="shared" si="172"/>
        <v>4440</v>
      </c>
      <c r="AH622" s="16">
        <f t="shared" si="163"/>
        <v>161920</v>
      </c>
      <c r="AI622" s="16">
        <f t="shared" si="164"/>
        <v>80890</v>
      </c>
      <c r="AJ622" s="16">
        <f t="shared" si="165"/>
        <v>705777</v>
      </c>
    </row>
    <row r="623" spans="11:36" ht="16.5" x14ac:dyDescent="0.2">
      <c r="K623" s="15">
        <v>620</v>
      </c>
      <c r="L623" s="15">
        <f t="shared" si="166"/>
        <v>31</v>
      </c>
      <c r="M623" s="16">
        <f t="shared" si="167"/>
        <v>1102015</v>
      </c>
      <c r="N623" s="31" t="s">
        <v>686</v>
      </c>
      <c r="O623" s="16">
        <f t="shared" si="168"/>
        <v>2</v>
      </c>
      <c r="P623" s="16">
        <f t="shared" si="169"/>
        <v>20</v>
      </c>
      <c r="Q623" s="16" t="s">
        <v>51</v>
      </c>
      <c r="R623" s="16">
        <f>ROUND(IF(O623=1,INDEX(新属性投放!$J$14:$J$33,卡牌属性!P623),INDEX(新属性投放!$J$41:$J$60,卡牌属性!P623))*INDEX($G$5:$G$42,L623)/SQRT(INDEX($I$5:$I$42,L623)),2)</f>
        <v>4771.45</v>
      </c>
      <c r="S623" s="31" t="s">
        <v>190</v>
      </c>
      <c r="T623" s="16">
        <f>ROUND(IF(O623=1,INDEX(新属性投放!$K$14:$K$33,卡牌属性!P623),INDEX(新属性投放!$K$41:$K$60,卡牌属性!P623))*INDEX($G$5:$G$42,L623),2)</f>
        <v>2366.23</v>
      </c>
      <c r="U623" s="31" t="s">
        <v>191</v>
      </c>
      <c r="V623" s="16">
        <f>ROUND(IF(O623=1,INDEX(新属性投放!$L$14:$L$33,卡牌属性!P623),INDEX(新属性投放!$L$41:$L$60,卡牌属性!P623))*INDEX($G$5:$G$42,L623)*SQRT(INDEX($I$5:$I$42,L623)),2)</f>
        <v>26075</v>
      </c>
      <c r="W623" s="31" t="s">
        <v>189</v>
      </c>
      <c r="X623" s="16">
        <f>ROUND(IF(O623=1,INDEX(新属性投放!$D$14:$D$33,卡牌属性!P623),INDEX(新属性投放!$D$41:$D$60,卡牌属性!P623))*INDEX($G$5:$G$42,L623)/SQRT(INDEX($I$5:$I$42,L623)),2)</f>
        <v>114.21</v>
      </c>
      <c r="Y623" s="31" t="s">
        <v>190</v>
      </c>
      <c r="Z623" s="16">
        <f>ROUND(IF(O623=1,INDEX(新属性投放!$E$14:$E$33,卡牌属性!P623),INDEX(新属性投放!$E$41:$E$60,卡牌属性!P623))*INDEX($G$5:$G$42,L623),2)</f>
        <v>57.11</v>
      </c>
      <c r="AA623" s="31" t="s">
        <v>191</v>
      </c>
      <c r="AB623" s="16">
        <f>ROUND(IF(O623=1,INDEX(新属性投放!$F$14:$F$33,卡牌属性!P623),INDEX(新属性投放!$F$41:$F$60,卡牌属性!P623))*INDEX($G$5:$G$42,L623)*SQRT(INDEX($I$5:$I$42,L623)),2)</f>
        <v>513</v>
      </c>
      <c r="AD623" s="16">
        <f t="shared" si="170"/>
        <v>1142</v>
      </c>
      <c r="AE623" s="16">
        <f t="shared" si="171"/>
        <v>571</v>
      </c>
      <c r="AF623" s="16">
        <f t="shared" si="172"/>
        <v>5130</v>
      </c>
      <c r="AH623" s="16">
        <f t="shared" si="163"/>
        <v>163062</v>
      </c>
      <c r="AI623" s="16">
        <f t="shared" si="164"/>
        <v>81461</v>
      </c>
      <c r="AJ623" s="16">
        <f t="shared" si="165"/>
        <v>710907</v>
      </c>
    </row>
    <row r="624" spans="11:36" ht="16.5" x14ac:dyDescent="0.2">
      <c r="K624" s="15">
        <v>621</v>
      </c>
      <c r="L624" s="15">
        <f t="shared" si="166"/>
        <v>32</v>
      </c>
      <c r="M624" s="16">
        <f t="shared" si="167"/>
        <v>1102016</v>
      </c>
      <c r="N624" s="31" t="s">
        <v>686</v>
      </c>
      <c r="O624" s="16">
        <f t="shared" si="168"/>
        <v>2</v>
      </c>
      <c r="P624" s="16">
        <f t="shared" si="169"/>
        <v>1</v>
      </c>
      <c r="Q624" s="16" t="s">
        <v>51</v>
      </c>
      <c r="R624" s="16">
        <f>ROUND(IF(O624=1,INDEX(新属性投放!$J$14:$J$33,卡牌属性!P624),INDEX(新属性投放!$J$41:$J$60,卡牌属性!P624))*INDEX($G$5:$G$42,L624)/SQRT(INDEX($I$5:$I$42,L624)),2)</f>
        <v>105</v>
      </c>
      <c r="S624" s="31" t="s">
        <v>190</v>
      </c>
      <c r="T624" s="16">
        <f>ROUND(IF(O624=1,INDEX(新属性投放!$K$14:$K$33,卡牌属性!P624),INDEX(新属性投放!$K$41:$K$60,卡牌属性!P624))*INDEX($G$5:$G$42,L624),2)</f>
        <v>30</v>
      </c>
      <c r="U624" s="31" t="s">
        <v>191</v>
      </c>
      <c r="V624" s="16">
        <f>ROUND(IF(O624=1,INDEX(新属性投放!$L$14:$L$33,卡牌属性!P624),INDEX(新属性投放!$L$41:$L$60,卡牌属性!P624))*INDEX($G$5:$G$42,L624)*SQRT(INDEX($I$5:$I$42,L624)),2)</f>
        <v>225</v>
      </c>
      <c r="W624" s="31" t="s">
        <v>189</v>
      </c>
      <c r="X624" s="16">
        <f>ROUND(IF(O624=1,INDEX(新属性投放!$D$14:$D$33,卡牌属性!P624),INDEX(新属性投放!$D$41:$D$60,卡牌属性!P624))*INDEX($G$5:$G$42,L624)/SQRT(INDEX($I$5:$I$42,L624)),2)</f>
        <v>3.75</v>
      </c>
      <c r="Y624" s="31" t="s">
        <v>190</v>
      </c>
      <c r="Z624" s="16">
        <f>ROUND(IF(O624=1,INDEX(新属性投放!$E$14:$E$33,卡牌属性!P624),INDEX(新属性投放!$E$41:$E$60,卡牌属性!P624))*INDEX($G$5:$G$42,L624),2)</f>
        <v>1.88</v>
      </c>
      <c r="AA624" s="31" t="s">
        <v>191</v>
      </c>
      <c r="AB624" s="16">
        <f>ROUND(IF(O624=1,INDEX(新属性投放!$F$14:$F$33,卡牌属性!P624),INDEX(新属性投放!$F$41:$F$60,卡牌属性!P624))*INDEX($G$5:$G$42,L624)*SQRT(INDEX($I$5:$I$42,L624)),2)</f>
        <v>16.5</v>
      </c>
      <c r="AD624" s="16">
        <f t="shared" si="170"/>
        <v>37</v>
      </c>
      <c r="AE624" s="16">
        <f t="shared" si="171"/>
        <v>18</v>
      </c>
      <c r="AF624" s="16">
        <f t="shared" si="172"/>
        <v>165</v>
      </c>
      <c r="AH624" s="16">
        <f t="shared" si="163"/>
        <v>163099</v>
      </c>
      <c r="AI624" s="16">
        <f t="shared" si="164"/>
        <v>81479</v>
      </c>
      <c r="AJ624" s="16">
        <f t="shared" si="165"/>
        <v>711072</v>
      </c>
    </row>
    <row r="625" spans="11:36" ht="16.5" x14ac:dyDescent="0.2">
      <c r="K625" s="15">
        <v>622</v>
      </c>
      <c r="L625" s="15">
        <f t="shared" si="166"/>
        <v>32</v>
      </c>
      <c r="M625" s="16">
        <f t="shared" si="167"/>
        <v>1102016</v>
      </c>
      <c r="N625" s="31" t="s">
        <v>686</v>
      </c>
      <c r="O625" s="16">
        <f t="shared" si="168"/>
        <v>2</v>
      </c>
      <c r="P625" s="16">
        <f t="shared" si="169"/>
        <v>2</v>
      </c>
      <c r="Q625" s="16" t="s">
        <v>51</v>
      </c>
      <c r="R625" s="16">
        <f>ROUND(IF(O625=1,INDEX(新属性投放!$J$14:$J$33,卡牌属性!P625),INDEX(新属性投放!$J$41:$J$60,卡牌属性!P625))*INDEX($G$5:$G$42,L625)/SQRT(INDEX($I$5:$I$42,L625)),2)</f>
        <v>171</v>
      </c>
      <c r="S625" s="31" t="s">
        <v>190</v>
      </c>
      <c r="T625" s="16">
        <f>ROUND(IF(O625=1,INDEX(新属性投放!$K$14:$K$33,卡牌属性!P625),INDEX(新属性投放!$K$41:$K$60,卡牌属性!P625))*INDEX($G$5:$G$42,L625),2)</f>
        <v>56.25</v>
      </c>
      <c r="U625" s="31" t="s">
        <v>191</v>
      </c>
      <c r="V625" s="16">
        <f>ROUND(IF(O625=1,INDEX(新属性投放!$L$14:$L$33,卡牌属性!P625),INDEX(新属性投放!$L$41:$L$60,卡牌属性!P625))*INDEX($G$5:$G$42,L625)*SQRT(INDEX($I$5:$I$42,L625)),2)</f>
        <v>577.5</v>
      </c>
      <c r="W625" s="31" t="s">
        <v>189</v>
      </c>
      <c r="X625" s="16">
        <f>ROUND(IF(O625=1,INDEX(新属性投放!$D$14:$D$33,卡牌属性!P625),INDEX(新属性投放!$D$41:$D$60,卡牌属性!P625))*INDEX($G$5:$G$42,L625)/SQRT(INDEX($I$5:$I$42,L625)),2)</f>
        <v>6</v>
      </c>
      <c r="Y625" s="31" t="s">
        <v>190</v>
      </c>
      <c r="Z625" s="16">
        <f>ROUND(IF(O625=1,INDEX(新属性投放!$E$14:$E$33,卡牌属性!P625),INDEX(新属性投放!$E$41:$E$60,卡牌属性!P625))*INDEX($G$5:$G$42,L625),2)</f>
        <v>3</v>
      </c>
      <c r="AA625" s="31" t="s">
        <v>191</v>
      </c>
      <c r="AB625" s="16">
        <f>ROUND(IF(O625=1,INDEX(新属性投放!$F$14:$F$33,卡牌属性!P625),INDEX(新属性投放!$F$41:$F$60,卡牌属性!P625))*INDEX($G$5:$G$42,L625)*SQRT(INDEX($I$5:$I$42,L625)),2)</f>
        <v>27</v>
      </c>
      <c r="AD625" s="16">
        <f t="shared" si="170"/>
        <v>60</v>
      </c>
      <c r="AE625" s="16">
        <f t="shared" si="171"/>
        <v>30</v>
      </c>
      <c r="AF625" s="16">
        <f t="shared" si="172"/>
        <v>270</v>
      </c>
      <c r="AH625" s="16">
        <f t="shared" si="163"/>
        <v>163159</v>
      </c>
      <c r="AI625" s="16">
        <f t="shared" si="164"/>
        <v>81509</v>
      </c>
      <c r="AJ625" s="16">
        <f t="shared" si="165"/>
        <v>711342</v>
      </c>
    </row>
    <row r="626" spans="11:36" ht="16.5" x14ac:dyDescent="0.2">
      <c r="K626" s="15">
        <v>623</v>
      </c>
      <c r="L626" s="15">
        <f t="shared" si="166"/>
        <v>32</v>
      </c>
      <c r="M626" s="16">
        <f t="shared" si="167"/>
        <v>1102016</v>
      </c>
      <c r="N626" s="31" t="s">
        <v>686</v>
      </c>
      <c r="O626" s="16">
        <f t="shared" si="168"/>
        <v>2</v>
      </c>
      <c r="P626" s="16">
        <f t="shared" si="169"/>
        <v>3</v>
      </c>
      <c r="Q626" s="16" t="s">
        <v>51</v>
      </c>
      <c r="R626" s="16">
        <f>ROUND(IF(O626=1,INDEX(新属性投放!$J$14:$J$33,卡牌属性!P626),INDEX(新属性投放!$J$41:$J$60,卡牌属性!P626))*INDEX($G$5:$G$42,L626)/SQRT(INDEX($I$5:$I$42,L626)),2)</f>
        <v>295.5</v>
      </c>
      <c r="S626" s="31" t="s">
        <v>190</v>
      </c>
      <c r="T626" s="16">
        <f>ROUND(IF(O626=1,INDEX(新属性投放!$K$14:$K$33,卡牌属性!P626),INDEX(新属性投放!$K$41:$K$60,卡牌属性!P626))*INDEX($G$5:$G$42,L626),2)</f>
        <v>117.75</v>
      </c>
      <c r="U626" s="31" t="s">
        <v>191</v>
      </c>
      <c r="V626" s="16">
        <f>ROUND(IF(O626=1,INDEX(新属性投放!$L$14:$L$33,卡牌属性!P626),INDEX(新属性投放!$L$41:$L$60,卡牌属性!P626))*INDEX($G$5:$G$42,L626)*SQRT(INDEX($I$5:$I$42,L626)),2)</f>
        <v>1293</v>
      </c>
      <c r="W626" s="31" t="s">
        <v>189</v>
      </c>
      <c r="X626" s="16">
        <f>ROUND(IF(O626=1,INDEX(新属性投放!$D$14:$D$33,卡牌属性!P626),INDEX(新属性投放!$D$41:$D$60,卡牌属性!P626))*INDEX($G$5:$G$42,L626)/SQRT(INDEX($I$5:$I$42,L626)),2)</f>
        <v>9.0500000000000007</v>
      </c>
      <c r="Y626" s="31" t="s">
        <v>190</v>
      </c>
      <c r="Z626" s="16">
        <f>ROUND(IF(O626=1,INDEX(新属性投放!$E$14:$E$33,卡牌属性!P626),INDEX(新属性投放!$E$41:$E$60,卡牌属性!P626))*INDEX($G$5:$G$42,L626),2)</f>
        <v>4.5199999999999996</v>
      </c>
      <c r="AA626" s="31" t="s">
        <v>191</v>
      </c>
      <c r="AB626" s="16">
        <f>ROUND(IF(O626=1,INDEX(新属性投放!$F$14:$F$33,卡牌属性!P626),INDEX(新属性投放!$F$41:$F$60,卡牌属性!P626))*INDEX($G$5:$G$42,L626)*SQRT(INDEX($I$5:$I$42,L626)),2)</f>
        <v>40.5</v>
      </c>
      <c r="AD626" s="16">
        <f t="shared" si="170"/>
        <v>90</v>
      </c>
      <c r="AE626" s="16">
        <f t="shared" si="171"/>
        <v>45</v>
      </c>
      <c r="AF626" s="16">
        <f t="shared" si="172"/>
        <v>405</v>
      </c>
      <c r="AH626" s="16">
        <f t="shared" si="163"/>
        <v>163249</v>
      </c>
      <c r="AI626" s="16">
        <f t="shared" si="164"/>
        <v>81554</v>
      </c>
      <c r="AJ626" s="16">
        <f t="shared" si="165"/>
        <v>711747</v>
      </c>
    </row>
    <row r="627" spans="11:36" ht="16.5" x14ac:dyDescent="0.2">
      <c r="K627" s="15">
        <v>624</v>
      </c>
      <c r="L627" s="15">
        <f t="shared" si="166"/>
        <v>32</v>
      </c>
      <c r="M627" s="16">
        <f t="shared" si="167"/>
        <v>1102016</v>
      </c>
      <c r="N627" s="31" t="s">
        <v>686</v>
      </c>
      <c r="O627" s="16">
        <f t="shared" si="168"/>
        <v>2</v>
      </c>
      <c r="P627" s="16">
        <f t="shared" si="169"/>
        <v>4</v>
      </c>
      <c r="Q627" s="16" t="s">
        <v>51</v>
      </c>
      <c r="R627" s="16">
        <f>ROUND(IF(O627=1,INDEX(新属性投放!$J$14:$J$33,卡牌属性!P627),INDEX(新属性投放!$J$41:$J$60,卡牌属性!P627))*INDEX($G$5:$G$42,L627)/SQRT(INDEX($I$5:$I$42,L627)),2)</f>
        <v>415.95</v>
      </c>
      <c r="S627" s="31" t="s">
        <v>190</v>
      </c>
      <c r="T627" s="16">
        <f>ROUND(IF(O627=1,INDEX(新属性投放!$K$14:$K$33,卡牌属性!P627),INDEX(新属性投放!$K$41:$K$60,卡牌属性!P627))*INDEX($G$5:$G$42,L627),2)</f>
        <v>177.98</v>
      </c>
      <c r="U627" s="31" t="s">
        <v>191</v>
      </c>
      <c r="V627" s="16">
        <f>ROUND(IF(O627=1,INDEX(新属性投放!$L$14:$L$33,卡牌属性!P627),INDEX(新属性投放!$L$41:$L$60,卡牌属性!P627))*INDEX($G$5:$G$42,L627)*SQRT(INDEX($I$5:$I$42,L627)),2)</f>
        <v>1968</v>
      </c>
      <c r="W627" s="31" t="s">
        <v>189</v>
      </c>
      <c r="X627" s="16">
        <f>ROUND(IF(O627=1,INDEX(新属性投放!$D$14:$D$33,卡牌属性!P627),INDEX(新属性投放!$D$41:$D$60,卡牌属性!P627))*INDEX($G$5:$G$42,L627)/SQRT(INDEX($I$5:$I$42,L627)),2)</f>
        <v>12</v>
      </c>
      <c r="Y627" s="31" t="s">
        <v>190</v>
      </c>
      <c r="Z627" s="16">
        <f>ROUND(IF(O627=1,INDEX(新属性投放!$E$14:$E$33,卡牌属性!P627),INDEX(新属性投放!$E$41:$E$60,卡牌属性!P627))*INDEX($G$5:$G$42,L627),2)</f>
        <v>6</v>
      </c>
      <c r="AA627" s="31" t="s">
        <v>191</v>
      </c>
      <c r="AB627" s="16">
        <f>ROUND(IF(O627=1,INDEX(新属性投放!$F$14:$F$33,卡牌属性!P627),INDEX(新属性投放!$F$41:$F$60,卡牌属性!P627))*INDEX($G$5:$G$42,L627)*SQRT(INDEX($I$5:$I$42,L627)),2)</f>
        <v>54</v>
      </c>
      <c r="AD627" s="16">
        <f t="shared" si="170"/>
        <v>120</v>
      </c>
      <c r="AE627" s="16">
        <f t="shared" si="171"/>
        <v>60</v>
      </c>
      <c r="AF627" s="16">
        <f t="shared" si="172"/>
        <v>540</v>
      </c>
      <c r="AH627" s="16">
        <f t="shared" si="163"/>
        <v>163369</v>
      </c>
      <c r="AI627" s="16">
        <f t="shared" si="164"/>
        <v>81614</v>
      </c>
      <c r="AJ627" s="16">
        <f t="shared" si="165"/>
        <v>712287</v>
      </c>
    </row>
    <row r="628" spans="11:36" ht="16.5" x14ac:dyDescent="0.2">
      <c r="K628" s="15">
        <v>625</v>
      </c>
      <c r="L628" s="15">
        <f t="shared" si="166"/>
        <v>32</v>
      </c>
      <c r="M628" s="16">
        <f t="shared" si="167"/>
        <v>1102016</v>
      </c>
      <c r="N628" s="31" t="s">
        <v>686</v>
      </c>
      <c r="O628" s="16">
        <f t="shared" si="168"/>
        <v>2</v>
      </c>
      <c r="P628" s="16">
        <f t="shared" si="169"/>
        <v>5</v>
      </c>
      <c r="Q628" s="16" t="s">
        <v>51</v>
      </c>
      <c r="R628" s="16">
        <f>ROUND(IF(O628=1,INDEX(新属性投放!$J$14:$J$33,卡牌属性!P628),INDEX(新属性投放!$J$41:$J$60,卡牌属性!P628))*INDEX($G$5:$G$42,L628)/SQRT(INDEX($I$5:$I$42,L628)),2)</f>
        <v>573.45000000000005</v>
      </c>
      <c r="S628" s="31" t="s">
        <v>190</v>
      </c>
      <c r="T628" s="16">
        <f>ROUND(IF(O628=1,INDEX(新属性投放!$K$14:$K$33,卡牌属性!P628),INDEX(新属性投放!$K$41:$K$60,卡牌属性!P628))*INDEX($G$5:$G$42,L628),2)</f>
        <v>257.48</v>
      </c>
      <c r="U628" s="31" t="s">
        <v>191</v>
      </c>
      <c r="V628" s="16">
        <f>ROUND(IF(O628=1,INDEX(新属性投放!$L$14:$L$33,卡牌属性!P628),INDEX(新属性投放!$L$41:$L$60,卡牌属性!P628))*INDEX($G$5:$G$42,L628)*SQRT(INDEX($I$5:$I$42,L628)),2)</f>
        <v>2845.5</v>
      </c>
      <c r="W628" s="31" t="s">
        <v>189</v>
      </c>
      <c r="X628" s="16">
        <f>ROUND(IF(O628=1,INDEX(新属性投放!$D$14:$D$33,卡牌属性!P628),INDEX(新属性投放!$D$41:$D$60,卡牌属性!P628))*INDEX($G$5:$G$42,L628)/SQRT(INDEX($I$5:$I$42,L628)),2)</f>
        <v>15.03</v>
      </c>
      <c r="Y628" s="31" t="s">
        <v>190</v>
      </c>
      <c r="Z628" s="16">
        <f>ROUND(IF(O628=1,INDEX(新属性投放!$E$14:$E$33,卡牌属性!P628),INDEX(新属性投放!$E$41:$E$60,卡牌属性!P628))*INDEX($G$5:$G$42,L628),2)</f>
        <v>7.52</v>
      </c>
      <c r="AA628" s="31" t="s">
        <v>191</v>
      </c>
      <c r="AB628" s="16">
        <f>ROUND(IF(O628=1,INDEX(新属性投放!$F$14:$F$33,卡牌属性!P628),INDEX(新属性投放!$F$41:$F$60,卡牌属性!P628))*INDEX($G$5:$G$42,L628)*SQRT(INDEX($I$5:$I$42,L628)),2)</f>
        <v>67.5</v>
      </c>
      <c r="AD628" s="16">
        <f t="shared" si="170"/>
        <v>150</v>
      </c>
      <c r="AE628" s="16">
        <f t="shared" si="171"/>
        <v>75</v>
      </c>
      <c r="AF628" s="16">
        <f t="shared" si="172"/>
        <v>675</v>
      </c>
      <c r="AH628" s="16">
        <f t="shared" si="163"/>
        <v>163519</v>
      </c>
      <c r="AI628" s="16">
        <f t="shared" si="164"/>
        <v>81689</v>
      </c>
      <c r="AJ628" s="16">
        <f t="shared" si="165"/>
        <v>712962</v>
      </c>
    </row>
    <row r="629" spans="11:36" ht="16.5" x14ac:dyDescent="0.2">
      <c r="K629" s="15">
        <v>626</v>
      </c>
      <c r="L629" s="15">
        <f t="shared" si="166"/>
        <v>32</v>
      </c>
      <c r="M629" s="16">
        <f t="shared" si="167"/>
        <v>1102016</v>
      </c>
      <c r="N629" s="31" t="s">
        <v>686</v>
      </c>
      <c r="O629" s="16">
        <f t="shared" si="168"/>
        <v>2</v>
      </c>
      <c r="P629" s="16">
        <f t="shared" si="169"/>
        <v>6</v>
      </c>
      <c r="Q629" s="16" t="s">
        <v>51</v>
      </c>
      <c r="R629" s="16">
        <f>ROUND(IF(O629=1,INDEX(新属性投放!$J$14:$J$33,卡牌属性!P629),INDEX(新属性投放!$J$41:$J$60,卡牌属性!P629))*INDEX($G$5:$G$42,L629)/SQRT(INDEX($I$5:$I$42,L629)),2)</f>
        <v>770.25</v>
      </c>
      <c r="S629" s="31" t="s">
        <v>190</v>
      </c>
      <c r="T629" s="16">
        <f>ROUND(IF(O629=1,INDEX(新属性投放!$K$14:$K$33,卡牌属性!P629),INDEX(新属性投放!$K$41:$K$60,卡牌属性!P629))*INDEX($G$5:$G$42,L629),2)</f>
        <v>356.63</v>
      </c>
      <c r="U629" s="31" t="s">
        <v>191</v>
      </c>
      <c r="V629" s="16">
        <f>ROUND(IF(O629=1,INDEX(新属性投放!$L$14:$L$33,卡牌属性!P629),INDEX(新属性投放!$L$41:$L$60,卡牌属性!P629))*INDEX($G$5:$G$42,L629)*SQRT(INDEX($I$5:$I$42,L629)),2)</f>
        <v>3939</v>
      </c>
      <c r="W629" s="31" t="s">
        <v>189</v>
      </c>
      <c r="X629" s="16">
        <f>ROUND(IF(O629=1,INDEX(新属性投放!$D$14:$D$33,卡牌属性!P629),INDEX(新属性投放!$D$41:$D$60,卡牌属性!P629))*INDEX($G$5:$G$42,L629)/SQRT(INDEX($I$5:$I$42,L629)),2)</f>
        <v>18.8</v>
      </c>
      <c r="Y629" s="31" t="s">
        <v>190</v>
      </c>
      <c r="Z629" s="16">
        <f>ROUND(IF(O629=1,INDEX(新属性投放!$E$14:$E$33,卡牌属性!P629),INDEX(新属性投放!$E$41:$E$60,卡牌属性!P629))*INDEX($G$5:$G$42,L629),2)</f>
        <v>9.4</v>
      </c>
      <c r="AA629" s="31" t="s">
        <v>191</v>
      </c>
      <c r="AB629" s="16">
        <f>ROUND(IF(O629=1,INDEX(新属性投放!$F$14:$F$33,卡牌属性!P629),INDEX(新属性投放!$F$41:$F$60,卡牌属性!P629))*INDEX($G$5:$G$42,L629)*SQRT(INDEX($I$5:$I$42,L629)),2)</f>
        <v>84</v>
      </c>
      <c r="AD629" s="16">
        <f t="shared" si="170"/>
        <v>188</v>
      </c>
      <c r="AE629" s="16">
        <f t="shared" si="171"/>
        <v>94</v>
      </c>
      <c r="AF629" s="16">
        <f t="shared" si="172"/>
        <v>840</v>
      </c>
      <c r="AH629" s="16">
        <f t="shared" si="163"/>
        <v>163707</v>
      </c>
      <c r="AI629" s="16">
        <f t="shared" si="164"/>
        <v>81783</v>
      </c>
      <c r="AJ629" s="16">
        <f t="shared" si="165"/>
        <v>713802</v>
      </c>
    </row>
    <row r="630" spans="11:36" ht="16.5" x14ac:dyDescent="0.2">
      <c r="K630" s="15">
        <v>627</v>
      </c>
      <c r="L630" s="15">
        <f t="shared" si="166"/>
        <v>32</v>
      </c>
      <c r="M630" s="16">
        <f t="shared" si="167"/>
        <v>1102016</v>
      </c>
      <c r="N630" s="31" t="s">
        <v>686</v>
      </c>
      <c r="O630" s="16">
        <f t="shared" si="168"/>
        <v>2</v>
      </c>
      <c r="P630" s="16">
        <f t="shared" si="169"/>
        <v>7</v>
      </c>
      <c r="Q630" s="16" t="s">
        <v>51</v>
      </c>
      <c r="R630" s="16">
        <f>ROUND(IF(O630=1,INDEX(新属性投放!$J$14:$J$33,卡牌属性!P630),INDEX(新属性投放!$J$41:$J$60,卡牌属性!P630))*INDEX($G$5:$G$42,L630)/SQRT(INDEX($I$5:$I$42,L630)),2)</f>
        <v>1016.7</v>
      </c>
      <c r="S630" s="31" t="s">
        <v>190</v>
      </c>
      <c r="T630" s="16">
        <f>ROUND(IF(O630=1,INDEX(新属性投放!$K$14:$K$33,卡牌属性!P630),INDEX(新属性投放!$K$41:$K$60,卡牌属性!P630))*INDEX($G$5:$G$42,L630),2)</f>
        <v>480.6</v>
      </c>
      <c r="U630" s="31" t="s">
        <v>191</v>
      </c>
      <c r="V630" s="16">
        <f>ROUND(IF(O630=1,INDEX(新属性投放!$L$14:$L$33,卡牌属性!P630),INDEX(新属性投放!$L$41:$L$60,卡牌属性!P630))*INDEX($G$5:$G$42,L630)*SQRT(INDEX($I$5:$I$42,L630)),2)</f>
        <v>5305.5</v>
      </c>
      <c r="W630" s="31" t="s">
        <v>189</v>
      </c>
      <c r="X630" s="16">
        <f>ROUND(IF(O630=1,INDEX(新属性投放!$D$14:$D$33,卡牌属性!P630),INDEX(新属性投放!$D$41:$D$60,卡牌属性!P630))*INDEX($G$5:$G$42,L630)/SQRT(INDEX($I$5:$I$42,L630)),2)</f>
        <v>23.55</v>
      </c>
      <c r="Y630" s="31" t="s">
        <v>190</v>
      </c>
      <c r="Z630" s="16">
        <f>ROUND(IF(O630=1,INDEX(新属性投放!$E$14:$E$33,卡牌属性!P630),INDEX(新属性投放!$E$41:$E$60,卡牌属性!P630))*INDEX($G$5:$G$42,L630),2)</f>
        <v>11.78</v>
      </c>
      <c r="AA630" s="31" t="s">
        <v>191</v>
      </c>
      <c r="AB630" s="16">
        <f>ROUND(IF(O630=1,INDEX(新属性投放!$F$14:$F$33,卡牌属性!P630),INDEX(新属性投放!$F$41:$F$60,卡牌属性!P630))*INDEX($G$5:$G$42,L630)*SQRT(INDEX($I$5:$I$42,L630)),2)</f>
        <v>105</v>
      </c>
      <c r="AD630" s="16">
        <f t="shared" si="170"/>
        <v>235</v>
      </c>
      <c r="AE630" s="16">
        <f t="shared" si="171"/>
        <v>117</v>
      </c>
      <c r="AF630" s="16">
        <f t="shared" si="172"/>
        <v>1050</v>
      </c>
      <c r="AH630" s="16">
        <f t="shared" si="163"/>
        <v>163942</v>
      </c>
      <c r="AI630" s="16">
        <f t="shared" si="164"/>
        <v>81900</v>
      </c>
      <c r="AJ630" s="16">
        <f t="shared" si="165"/>
        <v>714852</v>
      </c>
    </row>
    <row r="631" spans="11:36" ht="16.5" x14ac:dyDescent="0.2">
      <c r="K631" s="15">
        <v>628</v>
      </c>
      <c r="L631" s="15">
        <f t="shared" si="166"/>
        <v>32</v>
      </c>
      <c r="M631" s="16">
        <f t="shared" si="167"/>
        <v>1102016</v>
      </c>
      <c r="N631" s="31" t="s">
        <v>686</v>
      </c>
      <c r="O631" s="16">
        <f t="shared" si="168"/>
        <v>2</v>
      </c>
      <c r="P631" s="16">
        <f t="shared" si="169"/>
        <v>8</v>
      </c>
      <c r="Q631" s="16" t="s">
        <v>51</v>
      </c>
      <c r="R631" s="16">
        <f>ROUND(IF(O631=1,INDEX(新属性投放!$J$14:$J$33,卡牌属性!P631),INDEX(新属性投放!$J$41:$J$60,卡牌属性!P631))*INDEX($G$5:$G$42,L631)/SQRT(INDEX($I$5:$I$42,L631)),2)</f>
        <v>1327.2</v>
      </c>
      <c r="S631" s="31" t="s">
        <v>190</v>
      </c>
      <c r="T631" s="16">
        <f>ROUND(IF(O631=1,INDEX(新属性投放!$K$14:$K$33,卡牌属性!P631),INDEX(新属性投放!$K$41:$K$60,卡牌属性!P631))*INDEX($G$5:$G$42,L631),2)</f>
        <v>635.85</v>
      </c>
      <c r="U631" s="31" t="s">
        <v>191</v>
      </c>
      <c r="V631" s="16">
        <f>ROUND(IF(O631=1,INDEX(新属性投放!$L$14:$L$33,卡牌属性!P631),INDEX(新属性投放!$L$41:$L$60,卡牌属性!P631))*INDEX($G$5:$G$42,L631)*SQRT(INDEX($I$5:$I$42,L631)),2)</f>
        <v>7030.5</v>
      </c>
      <c r="W631" s="31" t="s">
        <v>189</v>
      </c>
      <c r="X631" s="16">
        <f>ROUND(IF(O631=1,INDEX(新属性投放!$D$14:$D$33,卡牌属性!P631),INDEX(新属性投放!$D$41:$D$60,卡牌属性!P631))*INDEX($G$5:$G$42,L631)/SQRT(INDEX($I$5:$I$42,L631)),2)</f>
        <v>30</v>
      </c>
      <c r="Y631" s="31" t="s">
        <v>190</v>
      </c>
      <c r="Z631" s="16">
        <f>ROUND(IF(O631=1,INDEX(新属性投放!$E$14:$E$33,卡牌属性!P631),INDEX(新属性投放!$E$41:$E$60,卡牌属性!P631))*INDEX($G$5:$G$42,L631),2)</f>
        <v>15</v>
      </c>
      <c r="AA631" s="31" t="s">
        <v>191</v>
      </c>
      <c r="AB631" s="16">
        <f>ROUND(IF(O631=1,INDEX(新属性投放!$F$14:$F$33,卡牌属性!P631),INDEX(新属性投放!$F$41:$F$60,卡牌属性!P631))*INDEX($G$5:$G$42,L631)*SQRT(INDEX($I$5:$I$42,L631)),2)</f>
        <v>135</v>
      </c>
      <c r="AD631" s="16">
        <f t="shared" si="170"/>
        <v>300</v>
      </c>
      <c r="AE631" s="16">
        <f t="shared" si="171"/>
        <v>150</v>
      </c>
      <c r="AF631" s="16">
        <f t="shared" si="172"/>
        <v>1350</v>
      </c>
      <c r="AH631" s="16">
        <f t="shared" si="163"/>
        <v>164242</v>
      </c>
      <c r="AI631" s="16">
        <f t="shared" si="164"/>
        <v>82050</v>
      </c>
      <c r="AJ631" s="16">
        <f t="shared" si="165"/>
        <v>716202</v>
      </c>
    </row>
    <row r="632" spans="11:36" ht="16.5" x14ac:dyDescent="0.2">
      <c r="K632" s="15">
        <v>629</v>
      </c>
      <c r="L632" s="15">
        <f t="shared" si="166"/>
        <v>32</v>
      </c>
      <c r="M632" s="16">
        <f t="shared" si="167"/>
        <v>1102016</v>
      </c>
      <c r="N632" s="31" t="s">
        <v>686</v>
      </c>
      <c r="O632" s="16">
        <f t="shared" si="168"/>
        <v>2</v>
      </c>
      <c r="P632" s="16">
        <f t="shared" si="169"/>
        <v>9</v>
      </c>
      <c r="Q632" s="16" t="s">
        <v>51</v>
      </c>
      <c r="R632" s="16">
        <f>ROUND(IF(O632=1,INDEX(新属性投放!$J$14:$J$33,卡牌属性!P632),INDEX(新属性投放!$J$41:$J$60,卡牌属性!P632))*INDEX($G$5:$G$42,L632)/SQRT(INDEX($I$5:$I$42,L632)),2)</f>
        <v>1520.7</v>
      </c>
      <c r="S632" s="31" t="s">
        <v>190</v>
      </c>
      <c r="T632" s="16">
        <f>ROUND(IF(O632=1,INDEX(新属性投放!$K$14:$K$33,卡牌属性!P632),INDEX(新属性投放!$K$41:$K$60,卡牌属性!P632))*INDEX($G$5:$G$42,L632),2)</f>
        <v>731.85</v>
      </c>
      <c r="U632" s="31" t="s">
        <v>191</v>
      </c>
      <c r="V632" s="16">
        <f>ROUND(IF(O632=1,INDEX(新属性投放!$L$14:$L$33,卡牌属性!P632),INDEX(新属性投放!$L$41:$L$60,卡牌属性!P632))*INDEX($G$5:$G$42,L632)*SQRT(INDEX($I$5:$I$42,L632)),2)</f>
        <v>8097</v>
      </c>
      <c r="W632" s="31" t="s">
        <v>189</v>
      </c>
      <c r="X632" s="16">
        <f>ROUND(IF(O632=1,INDEX(新属性投放!$D$14:$D$33,卡牌属性!P632),INDEX(新属性投放!$D$41:$D$60,卡牌属性!P632))*INDEX($G$5:$G$42,L632)/SQRT(INDEX($I$5:$I$42,L632)),2)</f>
        <v>34.68</v>
      </c>
      <c r="Y632" s="31" t="s">
        <v>190</v>
      </c>
      <c r="Z632" s="16">
        <f>ROUND(IF(O632=1,INDEX(新属性投放!$E$14:$E$33,卡牌属性!P632),INDEX(新属性投放!$E$41:$E$60,卡牌属性!P632))*INDEX($G$5:$G$42,L632),2)</f>
        <v>17.34</v>
      </c>
      <c r="AA632" s="31" t="s">
        <v>191</v>
      </c>
      <c r="AB632" s="16">
        <f>ROUND(IF(O632=1,INDEX(新属性投放!$F$14:$F$33,卡牌属性!P632),INDEX(新属性投放!$F$41:$F$60,卡牌属性!P632))*INDEX($G$5:$G$42,L632)*SQRT(INDEX($I$5:$I$42,L632)),2)</f>
        <v>156</v>
      </c>
      <c r="AD632" s="16">
        <f t="shared" si="170"/>
        <v>346</v>
      </c>
      <c r="AE632" s="16">
        <f t="shared" si="171"/>
        <v>173</v>
      </c>
      <c r="AF632" s="16">
        <f t="shared" si="172"/>
        <v>1560</v>
      </c>
      <c r="AH632" s="16">
        <f t="shared" si="163"/>
        <v>164588</v>
      </c>
      <c r="AI632" s="16">
        <f t="shared" si="164"/>
        <v>82223</v>
      </c>
      <c r="AJ632" s="16">
        <f t="shared" si="165"/>
        <v>717762</v>
      </c>
    </row>
    <row r="633" spans="11:36" ht="16.5" x14ac:dyDescent="0.2">
      <c r="K633" s="15">
        <v>630</v>
      </c>
      <c r="L633" s="15">
        <f t="shared" si="166"/>
        <v>32</v>
      </c>
      <c r="M633" s="16">
        <f t="shared" si="167"/>
        <v>1102016</v>
      </c>
      <c r="N633" s="31" t="s">
        <v>686</v>
      </c>
      <c r="O633" s="16">
        <f t="shared" si="168"/>
        <v>2</v>
      </c>
      <c r="P633" s="16">
        <f t="shared" si="169"/>
        <v>10</v>
      </c>
      <c r="Q633" s="16" t="s">
        <v>51</v>
      </c>
      <c r="R633" s="16">
        <f>ROUND(IF(O633=1,INDEX(新属性投放!$J$14:$J$33,卡牌属性!P633),INDEX(新属性投放!$J$41:$J$60,卡牌属性!P633))*INDEX($G$5:$G$42,L633)/SQRT(INDEX($I$5:$I$42,L633)),2)</f>
        <v>1743.6</v>
      </c>
      <c r="S633" s="31" t="s">
        <v>190</v>
      </c>
      <c r="T633" s="16">
        <f>ROUND(IF(O633=1,INDEX(新属性投放!$K$14:$K$33,卡牌属性!P633),INDEX(新属性投放!$K$41:$K$60,卡牌属性!P633))*INDEX($G$5:$G$42,L633),2)</f>
        <v>844.05</v>
      </c>
      <c r="U633" s="31" t="s">
        <v>191</v>
      </c>
      <c r="V633" s="16">
        <f>ROUND(IF(O633=1,INDEX(新属性投放!$L$14:$L$33,卡牌属性!P633),INDEX(新属性投放!$L$41:$L$60,卡牌属性!P633))*INDEX($G$5:$G$42,L633)*SQRT(INDEX($I$5:$I$42,L633)),2)</f>
        <v>9322.5</v>
      </c>
      <c r="W633" s="31" t="s">
        <v>189</v>
      </c>
      <c r="X633" s="16">
        <f>ROUND(IF(O633=1,INDEX(新属性投放!$D$14:$D$33,卡牌属性!P633),INDEX(新属性投放!$D$41:$D$60,卡牌属性!P633))*INDEX($G$5:$G$42,L633)/SQRT(INDEX($I$5:$I$42,L633)),2)</f>
        <v>40.11</v>
      </c>
      <c r="Y633" s="31" t="s">
        <v>190</v>
      </c>
      <c r="Z633" s="16">
        <f>ROUND(IF(O633=1,INDEX(新属性投放!$E$14:$E$33,卡牌属性!P633),INDEX(新属性投放!$E$41:$E$60,卡牌属性!P633))*INDEX($G$5:$G$42,L633),2)</f>
        <v>20.059999999999999</v>
      </c>
      <c r="AA633" s="31" t="s">
        <v>191</v>
      </c>
      <c r="AB633" s="16">
        <f>ROUND(IF(O633=1,INDEX(新属性投放!$F$14:$F$33,卡牌属性!P633),INDEX(新属性投放!$F$41:$F$60,卡牌属性!P633))*INDEX($G$5:$G$42,L633)*SQRT(INDEX($I$5:$I$42,L633)),2)</f>
        <v>180</v>
      </c>
      <c r="AD633" s="16">
        <f t="shared" si="170"/>
        <v>401</v>
      </c>
      <c r="AE633" s="16">
        <f t="shared" si="171"/>
        <v>200</v>
      </c>
      <c r="AF633" s="16">
        <f t="shared" si="172"/>
        <v>1800</v>
      </c>
      <c r="AH633" s="16">
        <f t="shared" si="163"/>
        <v>164989</v>
      </c>
      <c r="AI633" s="16">
        <f t="shared" si="164"/>
        <v>82423</v>
      </c>
      <c r="AJ633" s="16">
        <f t="shared" si="165"/>
        <v>719562</v>
      </c>
    </row>
    <row r="634" spans="11:36" ht="16.5" x14ac:dyDescent="0.2">
      <c r="K634" s="15">
        <v>631</v>
      </c>
      <c r="L634" s="15">
        <f t="shared" si="166"/>
        <v>32</v>
      </c>
      <c r="M634" s="16">
        <f t="shared" si="167"/>
        <v>1102016</v>
      </c>
      <c r="N634" s="31" t="s">
        <v>686</v>
      </c>
      <c r="O634" s="16">
        <f t="shared" si="168"/>
        <v>2</v>
      </c>
      <c r="P634" s="16">
        <f t="shared" si="169"/>
        <v>11</v>
      </c>
      <c r="Q634" s="16" t="s">
        <v>51</v>
      </c>
      <c r="R634" s="16">
        <f>ROUND(IF(O634=1,INDEX(新属性投放!$J$14:$J$33,卡牌属性!P634),INDEX(新属性投放!$J$41:$J$60,卡牌属性!P634))*INDEX($G$5:$G$42,L634)/SQRT(INDEX($I$5:$I$42,L634)),2)</f>
        <v>2002.65</v>
      </c>
      <c r="S634" s="31" t="s">
        <v>190</v>
      </c>
      <c r="T634" s="16">
        <f>ROUND(IF(O634=1,INDEX(新属性投放!$K$14:$K$33,卡牌属性!P634),INDEX(新属性投放!$K$41:$K$60,卡牌属性!P634))*INDEX($G$5:$G$42,L634),2)</f>
        <v>972.83</v>
      </c>
      <c r="U634" s="31" t="s">
        <v>191</v>
      </c>
      <c r="V634" s="16">
        <f>ROUND(IF(O634=1,INDEX(新属性投放!$L$14:$L$33,卡牌属性!P634),INDEX(新属性投放!$L$41:$L$60,卡牌属性!P634))*INDEX($G$5:$G$42,L634)*SQRT(INDEX($I$5:$I$42,L634)),2)</f>
        <v>10749</v>
      </c>
      <c r="W634" s="31" t="s">
        <v>189</v>
      </c>
      <c r="X634" s="16">
        <f>ROUND(IF(O634=1,INDEX(新属性投放!$D$14:$D$33,卡牌属性!P634),INDEX(新属性投放!$D$41:$D$60,卡牌属性!P634))*INDEX($G$5:$G$42,L634)/SQRT(INDEX($I$5:$I$42,L634)),2)</f>
        <v>46.35</v>
      </c>
      <c r="Y634" s="31" t="s">
        <v>190</v>
      </c>
      <c r="Z634" s="16">
        <f>ROUND(IF(O634=1,INDEX(新属性投放!$E$14:$E$33,卡牌属性!P634),INDEX(新属性投放!$E$41:$E$60,卡牌属性!P634))*INDEX($G$5:$G$42,L634),2)</f>
        <v>23.18</v>
      </c>
      <c r="AA634" s="31" t="s">
        <v>191</v>
      </c>
      <c r="AB634" s="16">
        <f>ROUND(IF(O634=1,INDEX(新属性投放!$F$14:$F$33,卡牌属性!P634),INDEX(新属性投放!$F$41:$F$60,卡牌属性!P634))*INDEX($G$5:$G$42,L634)*SQRT(INDEX($I$5:$I$42,L634)),2)</f>
        <v>208.5</v>
      </c>
      <c r="AD634" s="16">
        <f t="shared" si="170"/>
        <v>463</v>
      </c>
      <c r="AE634" s="16">
        <f t="shared" si="171"/>
        <v>231</v>
      </c>
      <c r="AF634" s="16">
        <f t="shared" si="172"/>
        <v>2085</v>
      </c>
      <c r="AH634" s="16">
        <f t="shared" si="163"/>
        <v>165452</v>
      </c>
      <c r="AI634" s="16">
        <f t="shared" si="164"/>
        <v>82654</v>
      </c>
      <c r="AJ634" s="16">
        <f t="shared" si="165"/>
        <v>721647</v>
      </c>
    </row>
    <row r="635" spans="11:36" ht="16.5" x14ac:dyDescent="0.2">
      <c r="K635" s="15">
        <v>632</v>
      </c>
      <c r="L635" s="15">
        <f t="shared" si="166"/>
        <v>32</v>
      </c>
      <c r="M635" s="16">
        <f t="shared" si="167"/>
        <v>1102016</v>
      </c>
      <c r="N635" s="31" t="s">
        <v>686</v>
      </c>
      <c r="O635" s="16">
        <f t="shared" si="168"/>
        <v>2</v>
      </c>
      <c r="P635" s="16">
        <f t="shared" si="169"/>
        <v>12</v>
      </c>
      <c r="Q635" s="16" t="s">
        <v>51</v>
      </c>
      <c r="R635" s="16">
        <f>ROUND(IF(O635=1,INDEX(新属性投放!$J$14:$J$33,卡牌属性!P635),INDEX(新属性投放!$J$41:$J$60,卡牌属性!P635))*INDEX($G$5:$G$42,L635)/SQRT(INDEX($I$5:$I$42,L635)),2)</f>
        <v>2301.9</v>
      </c>
      <c r="S635" s="31" t="s">
        <v>190</v>
      </c>
      <c r="T635" s="16">
        <f>ROUND(IF(O635=1,INDEX(新属性投放!$K$14:$K$33,卡牌属性!P635),INDEX(新属性投放!$K$41:$K$60,卡牌属性!P635))*INDEX($G$5:$G$42,L635),2)</f>
        <v>1121.7</v>
      </c>
      <c r="U635" s="31" t="s">
        <v>191</v>
      </c>
      <c r="V635" s="16">
        <f>ROUND(IF(O635=1,INDEX(新属性投放!$L$14:$L$33,卡牌属性!P635),INDEX(新属性投放!$L$41:$L$60,卡牌属性!P635))*INDEX($G$5:$G$42,L635)*SQRT(INDEX($I$5:$I$42,L635)),2)</f>
        <v>12399</v>
      </c>
      <c r="W635" s="31" t="s">
        <v>189</v>
      </c>
      <c r="X635" s="16">
        <f>ROUND(IF(O635=1,INDEX(新属性投放!$D$14:$D$33,卡牌属性!P635),INDEX(新属性投放!$D$41:$D$60,卡牌属性!P635))*INDEX($G$5:$G$42,L635)/SQRT(INDEX($I$5:$I$42,L635)),2)</f>
        <v>53.61</v>
      </c>
      <c r="Y635" s="31" t="s">
        <v>190</v>
      </c>
      <c r="Z635" s="16">
        <f>ROUND(IF(O635=1,INDEX(新属性投放!$E$14:$E$33,卡牌属性!P635),INDEX(新属性投放!$E$41:$E$60,卡牌属性!P635))*INDEX($G$5:$G$42,L635),2)</f>
        <v>26.81</v>
      </c>
      <c r="AA635" s="31" t="s">
        <v>191</v>
      </c>
      <c r="AB635" s="16">
        <f>ROUND(IF(O635=1,INDEX(新属性投放!$F$14:$F$33,卡牌属性!P635),INDEX(新属性投放!$F$41:$F$60,卡牌属性!P635))*INDEX($G$5:$G$42,L635)*SQRT(INDEX($I$5:$I$42,L635)),2)</f>
        <v>240</v>
      </c>
      <c r="AD635" s="16">
        <f t="shared" si="170"/>
        <v>536</v>
      </c>
      <c r="AE635" s="16">
        <f t="shared" si="171"/>
        <v>268</v>
      </c>
      <c r="AF635" s="16">
        <f t="shared" si="172"/>
        <v>2400</v>
      </c>
      <c r="AH635" s="16">
        <f t="shared" si="163"/>
        <v>165988</v>
      </c>
      <c r="AI635" s="16">
        <f t="shared" si="164"/>
        <v>82922</v>
      </c>
      <c r="AJ635" s="16">
        <f t="shared" si="165"/>
        <v>724047</v>
      </c>
    </row>
    <row r="636" spans="11:36" ht="16.5" x14ac:dyDescent="0.2">
      <c r="K636" s="15">
        <v>633</v>
      </c>
      <c r="L636" s="15">
        <f t="shared" si="166"/>
        <v>32</v>
      </c>
      <c r="M636" s="16">
        <f t="shared" si="167"/>
        <v>1102016</v>
      </c>
      <c r="N636" s="31" t="s">
        <v>686</v>
      </c>
      <c r="O636" s="16">
        <f t="shared" si="168"/>
        <v>2</v>
      </c>
      <c r="P636" s="16">
        <f t="shared" si="169"/>
        <v>13</v>
      </c>
      <c r="Q636" s="16" t="s">
        <v>51</v>
      </c>
      <c r="R636" s="16">
        <f>ROUND(IF(O636=1,INDEX(新属性投放!$J$14:$J$33,卡牌属性!P636),INDEX(新属性投放!$J$41:$J$60,卡牌属性!P636))*INDEX($G$5:$G$42,L636)/SQRT(INDEX($I$5:$I$42,L636)),2)</f>
        <v>2647.95</v>
      </c>
      <c r="S636" s="31" t="s">
        <v>190</v>
      </c>
      <c r="T636" s="16">
        <f>ROUND(IF(O636=1,INDEX(新属性投放!$K$14:$K$33,卡牌属性!P636),INDEX(新属性投放!$K$41:$K$60,卡牌属性!P636))*INDEX($G$5:$G$42,L636),2)</f>
        <v>1294.73</v>
      </c>
      <c r="U636" s="31" t="s">
        <v>191</v>
      </c>
      <c r="V636" s="16">
        <f>ROUND(IF(O636=1,INDEX(新属性投放!$L$14:$L$33,卡牌属性!P636),INDEX(新属性投放!$L$41:$L$60,卡牌属性!P636))*INDEX($G$5:$G$42,L636)*SQRT(INDEX($I$5:$I$42,L636)),2)</f>
        <v>14301</v>
      </c>
      <c r="W636" s="31" t="s">
        <v>189</v>
      </c>
      <c r="X636" s="16">
        <f>ROUND(IF(O636=1,INDEX(新属性投放!$D$14:$D$33,卡牌属性!P636),INDEX(新属性投放!$D$41:$D$60,卡牌属性!P636))*INDEX($G$5:$G$42,L636)/SQRT(INDEX($I$5:$I$42,L636)),2)</f>
        <v>62</v>
      </c>
      <c r="Y636" s="31" t="s">
        <v>190</v>
      </c>
      <c r="Z636" s="16">
        <f>ROUND(IF(O636=1,INDEX(新属性投放!$E$14:$E$33,卡牌属性!P636),INDEX(新属性投放!$E$41:$E$60,卡牌属性!P636))*INDEX($G$5:$G$42,L636),2)</f>
        <v>31</v>
      </c>
      <c r="AA636" s="31" t="s">
        <v>191</v>
      </c>
      <c r="AB636" s="16">
        <f>ROUND(IF(O636=1,INDEX(新属性投放!$F$14:$F$33,卡牌属性!P636),INDEX(新属性投放!$F$41:$F$60,卡牌属性!P636))*INDEX($G$5:$G$42,L636)*SQRT(INDEX($I$5:$I$42,L636)),2)</f>
        <v>277.5</v>
      </c>
      <c r="AD636" s="16">
        <f t="shared" si="170"/>
        <v>620</v>
      </c>
      <c r="AE636" s="16">
        <f t="shared" si="171"/>
        <v>310</v>
      </c>
      <c r="AF636" s="16">
        <f t="shared" si="172"/>
        <v>2775</v>
      </c>
      <c r="AH636" s="16">
        <f t="shared" si="163"/>
        <v>166608</v>
      </c>
      <c r="AI636" s="16">
        <f t="shared" si="164"/>
        <v>83232</v>
      </c>
      <c r="AJ636" s="16">
        <f t="shared" si="165"/>
        <v>726822</v>
      </c>
    </row>
    <row r="637" spans="11:36" ht="16.5" x14ac:dyDescent="0.2">
      <c r="K637" s="15">
        <v>634</v>
      </c>
      <c r="L637" s="15">
        <f t="shared" si="166"/>
        <v>32</v>
      </c>
      <c r="M637" s="16">
        <f t="shared" si="167"/>
        <v>1102016</v>
      </c>
      <c r="N637" s="31" t="s">
        <v>686</v>
      </c>
      <c r="O637" s="16">
        <f t="shared" si="168"/>
        <v>2</v>
      </c>
      <c r="P637" s="16">
        <f t="shared" si="169"/>
        <v>14</v>
      </c>
      <c r="Q637" s="16" t="s">
        <v>51</v>
      </c>
      <c r="R637" s="16">
        <f>ROUND(IF(O637=1,INDEX(新属性投放!$J$14:$J$33,卡牌属性!P637),INDEX(新属性投放!$J$41:$J$60,卡牌属性!P637))*INDEX($G$5:$G$42,L637)/SQRT(INDEX($I$5:$I$42,L637)),2)</f>
        <v>3047.93</v>
      </c>
      <c r="S637" s="31" t="s">
        <v>190</v>
      </c>
      <c r="T637" s="16">
        <f>ROUND(IF(O637=1,INDEX(新属性投放!$K$14:$K$33,卡牌属性!P637),INDEX(新属性投放!$K$41:$K$60,卡牌属性!P637))*INDEX($G$5:$G$42,L637),2)</f>
        <v>1494.71</v>
      </c>
      <c r="U637" s="31" t="s">
        <v>191</v>
      </c>
      <c r="V637" s="16">
        <f>ROUND(IF(O637=1,INDEX(新属性投放!$L$14:$L$33,卡牌属性!P637),INDEX(新属性投放!$L$41:$L$60,卡牌属性!P637))*INDEX($G$5:$G$42,L637)*SQRT(INDEX($I$5:$I$42,L637)),2)</f>
        <v>16498.5</v>
      </c>
      <c r="W637" s="31" t="s">
        <v>189</v>
      </c>
      <c r="X637" s="16">
        <f>ROUND(IF(O637=1,INDEX(新属性投放!$D$14:$D$33,卡牌属性!P637),INDEX(新属性投放!$D$41:$D$60,卡牌属性!P637))*INDEX($G$5:$G$42,L637)/SQRT(INDEX($I$5:$I$42,L637)),2)</f>
        <v>71.7</v>
      </c>
      <c r="Y637" s="31" t="s">
        <v>190</v>
      </c>
      <c r="Z637" s="16">
        <f>ROUND(IF(O637=1,INDEX(新属性投放!$E$14:$E$33,卡牌属性!P637),INDEX(新属性投放!$E$41:$E$60,卡牌属性!P637))*INDEX($G$5:$G$42,L637),2)</f>
        <v>35.85</v>
      </c>
      <c r="AA637" s="31" t="s">
        <v>191</v>
      </c>
      <c r="AB637" s="16">
        <f>ROUND(IF(O637=1,INDEX(新属性投放!$F$14:$F$33,卡牌属性!P637),INDEX(新属性投放!$F$41:$F$60,卡牌属性!P637))*INDEX($G$5:$G$42,L637)*SQRT(INDEX($I$5:$I$42,L637)),2)</f>
        <v>322.5</v>
      </c>
      <c r="AD637" s="16">
        <f t="shared" si="170"/>
        <v>717</v>
      </c>
      <c r="AE637" s="16">
        <f t="shared" si="171"/>
        <v>358</v>
      </c>
      <c r="AF637" s="16">
        <f t="shared" si="172"/>
        <v>3225</v>
      </c>
      <c r="AH637" s="16">
        <f t="shared" si="163"/>
        <v>167325</v>
      </c>
      <c r="AI637" s="16">
        <f t="shared" si="164"/>
        <v>83590</v>
      </c>
      <c r="AJ637" s="16">
        <f t="shared" si="165"/>
        <v>730047</v>
      </c>
    </row>
    <row r="638" spans="11:36" ht="16.5" x14ac:dyDescent="0.2">
      <c r="K638" s="15">
        <v>635</v>
      </c>
      <c r="L638" s="15">
        <f t="shared" si="166"/>
        <v>32</v>
      </c>
      <c r="M638" s="16">
        <f t="shared" si="167"/>
        <v>1102016</v>
      </c>
      <c r="N638" s="31" t="s">
        <v>686</v>
      </c>
      <c r="O638" s="16">
        <f t="shared" si="168"/>
        <v>2</v>
      </c>
      <c r="P638" s="16">
        <f t="shared" si="169"/>
        <v>15</v>
      </c>
      <c r="Q638" s="16" t="s">
        <v>51</v>
      </c>
      <c r="R638" s="16">
        <f>ROUND(IF(O638=1,INDEX(新属性投放!$J$14:$J$33,卡牌属性!P638),INDEX(新属性投放!$J$41:$J$60,卡牌属性!P638))*INDEX($G$5:$G$42,L638)/SQRT(INDEX($I$5:$I$42,L638)),2)</f>
        <v>3509.93</v>
      </c>
      <c r="S638" s="31" t="s">
        <v>190</v>
      </c>
      <c r="T638" s="16">
        <f>ROUND(IF(O638=1,INDEX(新属性投放!$K$14:$K$33,卡牌属性!P638),INDEX(新属性投放!$K$41:$K$60,卡牌属性!P638))*INDEX($G$5:$G$42,L638),2)</f>
        <v>1726.46</v>
      </c>
      <c r="U638" s="31" t="s">
        <v>191</v>
      </c>
      <c r="V638" s="16">
        <f>ROUND(IF(O638=1,INDEX(新属性投放!$L$14:$L$33,卡牌属性!P638),INDEX(新属性投放!$L$41:$L$60,卡牌属性!P638))*INDEX($G$5:$G$42,L638)*SQRT(INDEX($I$5:$I$42,L638)),2)</f>
        <v>19042.5</v>
      </c>
      <c r="W638" s="31" t="s">
        <v>189</v>
      </c>
      <c r="X638" s="16">
        <f>ROUND(IF(O638=1,INDEX(新属性投放!$D$14:$D$33,卡牌属性!P638),INDEX(新属性投放!$D$41:$D$60,卡牌属性!P638))*INDEX($G$5:$G$42,L638)/SQRT(INDEX($I$5:$I$42,L638)),2)</f>
        <v>82.91</v>
      </c>
      <c r="Y638" s="31" t="s">
        <v>190</v>
      </c>
      <c r="Z638" s="16">
        <f>ROUND(IF(O638=1,INDEX(新属性投放!$E$14:$E$33,卡牌属性!P638),INDEX(新属性投放!$E$41:$E$60,卡牌属性!P638))*INDEX($G$5:$G$42,L638),2)</f>
        <v>41.45</v>
      </c>
      <c r="AA638" s="31" t="s">
        <v>191</v>
      </c>
      <c r="AB638" s="16">
        <f>ROUND(IF(O638=1,INDEX(新属性投放!$F$14:$F$33,卡牌属性!P638),INDEX(新属性投放!$F$41:$F$60,卡牌属性!P638))*INDEX($G$5:$G$42,L638)*SQRT(INDEX($I$5:$I$42,L638)),2)</f>
        <v>372</v>
      </c>
      <c r="AD638" s="16">
        <f t="shared" si="170"/>
        <v>829</v>
      </c>
      <c r="AE638" s="16">
        <f t="shared" si="171"/>
        <v>414</v>
      </c>
      <c r="AF638" s="16">
        <f t="shared" si="172"/>
        <v>3720</v>
      </c>
      <c r="AH638" s="16">
        <f t="shared" si="163"/>
        <v>168154</v>
      </c>
      <c r="AI638" s="16">
        <f t="shared" si="164"/>
        <v>84004</v>
      </c>
      <c r="AJ638" s="16">
        <f t="shared" si="165"/>
        <v>733767</v>
      </c>
    </row>
    <row r="639" spans="11:36" ht="16.5" x14ac:dyDescent="0.2">
      <c r="K639" s="15">
        <v>636</v>
      </c>
      <c r="L639" s="15">
        <f t="shared" si="166"/>
        <v>32</v>
      </c>
      <c r="M639" s="16">
        <f t="shared" si="167"/>
        <v>1102016</v>
      </c>
      <c r="N639" s="31" t="s">
        <v>686</v>
      </c>
      <c r="O639" s="16">
        <f t="shared" si="168"/>
        <v>2</v>
      </c>
      <c r="P639" s="16">
        <f t="shared" si="169"/>
        <v>16</v>
      </c>
      <c r="Q639" s="16" t="s">
        <v>51</v>
      </c>
      <c r="R639" s="16">
        <f>ROUND(IF(O639=1,INDEX(新属性投放!$J$14:$J$33,卡牌属性!P639),INDEX(新属性投放!$J$41:$J$60,卡牌属性!P639))*INDEX($G$5:$G$42,L639)/SQRT(INDEX($I$5:$I$42,L639)),2)</f>
        <v>4044.45</v>
      </c>
      <c r="S639" s="31" t="s">
        <v>190</v>
      </c>
      <c r="T639" s="16">
        <f>ROUND(IF(O639=1,INDEX(新属性投放!$K$14:$K$33,卡牌属性!P639),INDEX(新属性投放!$K$41:$K$60,卡牌属性!P639))*INDEX($G$5:$G$42,L639),2)</f>
        <v>1993.73</v>
      </c>
      <c r="U639" s="31" t="s">
        <v>191</v>
      </c>
      <c r="V639" s="16">
        <f>ROUND(IF(O639=1,INDEX(新属性投放!$L$14:$L$33,卡牌属性!P639),INDEX(新属性投放!$L$41:$L$60,卡牌属性!P639))*INDEX($G$5:$G$42,L639)*SQRT(INDEX($I$5:$I$42,L639)),2)</f>
        <v>21982.5</v>
      </c>
      <c r="W639" s="31" t="s">
        <v>189</v>
      </c>
      <c r="X639" s="16">
        <f>ROUND(IF(O639=1,INDEX(新属性投放!$D$14:$D$33,卡牌属性!P639),INDEX(新属性投放!$D$41:$D$60,卡牌属性!P639))*INDEX($G$5:$G$42,L639)/SQRT(INDEX($I$5:$I$42,L639)),2)</f>
        <v>95.87</v>
      </c>
      <c r="Y639" s="31" t="s">
        <v>190</v>
      </c>
      <c r="Z639" s="16">
        <f>ROUND(IF(O639=1,INDEX(新属性投放!$E$14:$E$33,卡牌属性!P639),INDEX(新属性投放!$E$41:$E$60,卡牌属性!P639))*INDEX($G$5:$G$42,L639),2)</f>
        <v>47.93</v>
      </c>
      <c r="AA639" s="31" t="s">
        <v>191</v>
      </c>
      <c r="AB639" s="16">
        <f>ROUND(IF(O639=1,INDEX(新属性投放!$F$14:$F$33,卡牌属性!P639),INDEX(新属性投放!$F$41:$F$60,卡牌属性!P639))*INDEX($G$5:$G$42,L639)*SQRT(INDEX($I$5:$I$42,L639)),2)</f>
        <v>430.5</v>
      </c>
      <c r="AD639" s="16">
        <f t="shared" si="170"/>
        <v>958</v>
      </c>
      <c r="AE639" s="16">
        <f t="shared" si="171"/>
        <v>479</v>
      </c>
      <c r="AF639" s="16">
        <f t="shared" si="172"/>
        <v>4305</v>
      </c>
      <c r="AH639" s="16">
        <f t="shared" ref="AH639:AH702" si="173">AH638+AD639</f>
        <v>169112</v>
      </c>
      <c r="AI639" s="16">
        <f t="shared" ref="AI639:AI702" si="174">AI638+AE639</f>
        <v>84483</v>
      </c>
      <c r="AJ639" s="16">
        <f t="shared" ref="AJ639:AJ702" si="175">AJ638+AF639</f>
        <v>738072</v>
      </c>
    </row>
    <row r="640" spans="11:36" ht="16.5" x14ac:dyDescent="0.2">
      <c r="K640" s="15">
        <v>637</v>
      </c>
      <c r="L640" s="15">
        <f t="shared" si="166"/>
        <v>32</v>
      </c>
      <c r="M640" s="16">
        <f t="shared" si="167"/>
        <v>1102016</v>
      </c>
      <c r="N640" s="31" t="s">
        <v>686</v>
      </c>
      <c r="O640" s="16">
        <f t="shared" si="168"/>
        <v>2</v>
      </c>
      <c r="P640" s="16">
        <f t="shared" si="169"/>
        <v>17</v>
      </c>
      <c r="Q640" s="16" t="s">
        <v>51</v>
      </c>
      <c r="R640" s="16">
        <f>ROUND(IF(O640=1,INDEX(新属性投放!$J$14:$J$33,卡牌属性!P640),INDEX(新属性投放!$J$41:$J$60,卡牌属性!P640))*INDEX($G$5:$G$42,L640)/SQRT(INDEX($I$5:$I$42,L640)),2)</f>
        <v>4661.78</v>
      </c>
      <c r="S640" s="31" t="s">
        <v>190</v>
      </c>
      <c r="T640" s="16">
        <f>ROUND(IF(O640=1,INDEX(新属性投放!$K$14:$K$33,卡牌属性!P640),INDEX(新属性投放!$K$41:$K$60,卡牌属性!P640))*INDEX($G$5:$G$42,L640),2)</f>
        <v>2302.39</v>
      </c>
      <c r="U640" s="31" t="s">
        <v>191</v>
      </c>
      <c r="V640" s="16">
        <f>ROUND(IF(O640=1,INDEX(新属性投放!$L$14:$L$33,卡牌属性!P640),INDEX(新属性投放!$L$41:$L$60,卡牌属性!P640))*INDEX($G$5:$G$42,L640)*SQRT(INDEX($I$5:$I$42,L640)),2)</f>
        <v>25377</v>
      </c>
      <c r="W640" s="31" t="s">
        <v>189</v>
      </c>
      <c r="X640" s="16">
        <f>ROUND(IF(O640=1,INDEX(新属性投放!$D$14:$D$33,卡牌属性!P640),INDEX(新属性投放!$D$41:$D$60,卡牌属性!P640))*INDEX($G$5:$G$42,L640)/SQRT(INDEX($I$5:$I$42,L640)),2)</f>
        <v>110.85</v>
      </c>
      <c r="Y640" s="31" t="s">
        <v>190</v>
      </c>
      <c r="Z640" s="16">
        <f>ROUND(IF(O640=1,INDEX(新属性投放!$E$14:$E$33,卡牌属性!P640),INDEX(新属性投放!$E$41:$E$60,卡牌属性!P640))*INDEX($G$5:$G$42,L640),2)</f>
        <v>55.43</v>
      </c>
      <c r="AA640" s="31" t="s">
        <v>191</v>
      </c>
      <c r="AB640" s="16">
        <f>ROUND(IF(O640=1,INDEX(新属性投放!$F$14:$F$33,卡牌属性!P640),INDEX(新属性投放!$F$41:$F$60,卡牌属性!P640))*INDEX($G$5:$G$42,L640)*SQRT(INDEX($I$5:$I$42,L640)),2)</f>
        <v>498</v>
      </c>
      <c r="AD640" s="16">
        <f t="shared" si="170"/>
        <v>1108</v>
      </c>
      <c r="AE640" s="16">
        <f t="shared" si="171"/>
        <v>554</v>
      </c>
      <c r="AF640" s="16">
        <f t="shared" si="172"/>
        <v>4980</v>
      </c>
      <c r="AH640" s="16">
        <f t="shared" si="173"/>
        <v>170220</v>
      </c>
      <c r="AI640" s="16">
        <f t="shared" si="174"/>
        <v>85037</v>
      </c>
      <c r="AJ640" s="16">
        <f t="shared" si="175"/>
        <v>743052</v>
      </c>
    </row>
    <row r="641" spans="11:36" ht="16.5" x14ac:dyDescent="0.2">
      <c r="K641" s="15">
        <v>638</v>
      </c>
      <c r="L641" s="15">
        <f t="shared" si="166"/>
        <v>32</v>
      </c>
      <c r="M641" s="16">
        <f t="shared" si="167"/>
        <v>1102016</v>
      </c>
      <c r="N641" s="31" t="s">
        <v>686</v>
      </c>
      <c r="O641" s="16">
        <f t="shared" si="168"/>
        <v>2</v>
      </c>
      <c r="P641" s="16">
        <f t="shared" si="169"/>
        <v>18</v>
      </c>
      <c r="Q641" s="16" t="s">
        <v>51</v>
      </c>
      <c r="R641" s="16">
        <f>ROUND(IF(O641=1,INDEX(新属性投放!$J$14:$J$33,卡牌属性!P641),INDEX(新属性投放!$J$41:$J$60,卡牌属性!P641))*INDEX($G$5:$G$42,L641)/SQRT(INDEX($I$5:$I$42,L641)),2)</f>
        <v>5376.53</v>
      </c>
      <c r="S641" s="31" t="s">
        <v>190</v>
      </c>
      <c r="T641" s="16">
        <f>ROUND(IF(O641=1,INDEX(新属性投放!$K$14:$K$33,卡牌属性!P641),INDEX(新属性投放!$K$41:$K$60,卡牌属性!P641))*INDEX($G$5:$G$42,L641),2)</f>
        <v>2659.01</v>
      </c>
      <c r="U641" s="31" t="s">
        <v>191</v>
      </c>
      <c r="V641" s="16">
        <f>ROUND(IF(O641=1,INDEX(新属性投放!$L$14:$L$33,卡牌属性!P641),INDEX(新属性投放!$L$41:$L$60,卡牌属性!P641))*INDEX($G$5:$G$42,L641)*SQRT(INDEX($I$5:$I$42,L641)),2)</f>
        <v>29311.5</v>
      </c>
      <c r="W641" s="31" t="s">
        <v>189</v>
      </c>
      <c r="X641" s="16">
        <f>ROUND(IF(O641=1,INDEX(新属性投放!$D$14:$D$33,卡牌属性!P641),INDEX(新属性投放!$D$41:$D$60,卡牌属性!P641))*INDEX($G$5:$G$42,L641)/SQRT(INDEX($I$5:$I$42,L641)),2)</f>
        <v>128.15</v>
      </c>
      <c r="Y641" s="31" t="s">
        <v>190</v>
      </c>
      <c r="Z641" s="16">
        <f>ROUND(IF(O641=1,INDEX(新属性投放!$E$14:$E$33,卡牌属性!P641),INDEX(新属性投放!$E$41:$E$60,卡牌属性!P641))*INDEX($G$5:$G$42,L641),2)</f>
        <v>64.069999999999993</v>
      </c>
      <c r="AA641" s="31" t="s">
        <v>191</v>
      </c>
      <c r="AB641" s="16">
        <f>ROUND(IF(O641=1,INDEX(新属性投放!$F$14:$F$33,卡牌属性!P641),INDEX(新属性投放!$F$41:$F$60,卡牌属性!P641))*INDEX($G$5:$G$42,L641)*SQRT(INDEX($I$5:$I$42,L641)),2)</f>
        <v>576</v>
      </c>
      <c r="AD641" s="16">
        <f t="shared" si="170"/>
        <v>1281</v>
      </c>
      <c r="AE641" s="16">
        <f t="shared" si="171"/>
        <v>640</v>
      </c>
      <c r="AF641" s="16">
        <f t="shared" si="172"/>
        <v>5760</v>
      </c>
      <c r="AH641" s="16">
        <f t="shared" si="173"/>
        <v>171501</v>
      </c>
      <c r="AI641" s="16">
        <f t="shared" si="174"/>
        <v>85677</v>
      </c>
      <c r="AJ641" s="16">
        <f t="shared" si="175"/>
        <v>748812</v>
      </c>
    </row>
    <row r="642" spans="11:36" ht="16.5" x14ac:dyDescent="0.2">
      <c r="K642" s="15">
        <v>639</v>
      </c>
      <c r="L642" s="15">
        <f t="shared" si="166"/>
        <v>32</v>
      </c>
      <c r="M642" s="16">
        <f t="shared" si="167"/>
        <v>1102016</v>
      </c>
      <c r="N642" s="31" t="s">
        <v>686</v>
      </c>
      <c r="O642" s="16">
        <f t="shared" si="168"/>
        <v>2</v>
      </c>
      <c r="P642" s="16">
        <f t="shared" si="169"/>
        <v>19</v>
      </c>
      <c r="Q642" s="16" t="s">
        <v>51</v>
      </c>
      <c r="R642" s="16">
        <f>ROUND(IF(O642=1,INDEX(新属性投放!$J$14:$J$33,卡牌属性!P642),INDEX(新属性投放!$J$41:$J$60,卡牌属性!P642))*INDEX($G$5:$G$42,L642)/SQRT(INDEX($I$5:$I$42,L642)),2)</f>
        <v>6201.75</v>
      </c>
      <c r="S642" s="31" t="s">
        <v>190</v>
      </c>
      <c r="T642" s="16">
        <f>ROUND(IF(O642=1,INDEX(新属性投放!$K$14:$K$33,卡牌属性!P642),INDEX(新属性投放!$K$41:$K$60,卡牌属性!P642))*INDEX($G$5:$G$42,L642),2)</f>
        <v>3072.38</v>
      </c>
      <c r="U642" s="31" t="s">
        <v>191</v>
      </c>
      <c r="V642" s="16">
        <f>ROUND(IF(O642=1,INDEX(新属性投放!$L$14:$L$33,卡牌属性!P642),INDEX(新属性投放!$L$41:$L$60,卡牌属性!P642))*INDEX($G$5:$G$42,L642)*SQRT(INDEX($I$5:$I$42,L642)),2)</f>
        <v>33852</v>
      </c>
      <c r="W642" s="31" t="s">
        <v>189</v>
      </c>
      <c r="X642" s="16">
        <f>ROUND(IF(O642=1,INDEX(新属性投放!$D$14:$D$33,卡牌属性!P642),INDEX(新属性投放!$D$41:$D$60,卡牌属性!P642))*INDEX($G$5:$G$42,L642)/SQRT(INDEX($I$5:$I$42,L642)),2)</f>
        <v>148.19</v>
      </c>
      <c r="Y642" s="31" t="s">
        <v>190</v>
      </c>
      <c r="Z642" s="16">
        <f>ROUND(IF(O642=1,INDEX(新属性投放!$E$14:$E$33,卡牌属性!P642),INDEX(新属性投放!$E$41:$E$60,卡牌属性!P642))*INDEX($G$5:$G$42,L642),2)</f>
        <v>74.09</v>
      </c>
      <c r="AA642" s="31" t="s">
        <v>191</v>
      </c>
      <c r="AB642" s="16">
        <f>ROUND(IF(O642=1,INDEX(新属性投放!$F$14:$F$33,卡牌属性!P642),INDEX(新属性投放!$F$41:$F$60,卡牌属性!P642))*INDEX($G$5:$G$42,L642)*SQRT(INDEX($I$5:$I$42,L642)),2)</f>
        <v>666</v>
      </c>
      <c r="AD642" s="16">
        <f t="shared" si="170"/>
        <v>1481</v>
      </c>
      <c r="AE642" s="16">
        <f t="shared" si="171"/>
        <v>740</v>
      </c>
      <c r="AF642" s="16">
        <f t="shared" si="172"/>
        <v>6660</v>
      </c>
      <c r="AH642" s="16">
        <f t="shared" si="173"/>
        <v>172982</v>
      </c>
      <c r="AI642" s="16">
        <f t="shared" si="174"/>
        <v>86417</v>
      </c>
      <c r="AJ642" s="16">
        <f t="shared" si="175"/>
        <v>755472</v>
      </c>
    </row>
    <row r="643" spans="11:36" ht="16.5" x14ac:dyDescent="0.2">
      <c r="K643" s="15">
        <v>640</v>
      </c>
      <c r="L643" s="15">
        <f t="shared" si="166"/>
        <v>32</v>
      </c>
      <c r="M643" s="16">
        <f t="shared" si="167"/>
        <v>1102016</v>
      </c>
      <c r="N643" s="31" t="s">
        <v>686</v>
      </c>
      <c r="O643" s="16">
        <f t="shared" si="168"/>
        <v>2</v>
      </c>
      <c r="P643" s="16">
        <f t="shared" si="169"/>
        <v>20</v>
      </c>
      <c r="Q643" s="16" t="s">
        <v>51</v>
      </c>
      <c r="R643" s="16">
        <f>ROUND(IF(O643=1,INDEX(新属性投放!$J$14:$J$33,卡牌属性!P643),INDEX(新属性投放!$J$41:$J$60,卡牌属性!P643))*INDEX($G$5:$G$42,L643)/SQRT(INDEX($I$5:$I$42,L643)),2)</f>
        <v>7157.18</v>
      </c>
      <c r="S643" s="31" t="s">
        <v>190</v>
      </c>
      <c r="T643" s="16">
        <f>ROUND(IF(O643=1,INDEX(新属性投放!$K$14:$K$33,卡牌属性!P643),INDEX(新属性投放!$K$41:$K$60,卡牌属性!P643))*INDEX($G$5:$G$42,L643),2)</f>
        <v>3549.34</v>
      </c>
      <c r="U643" s="31" t="s">
        <v>191</v>
      </c>
      <c r="V643" s="16">
        <f>ROUND(IF(O643=1,INDEX(新属性投放!$L$14:$L$33,卡牌属性!P643),INDEX(新属性投放!$L$41:$L$60,卡牌属性!P643))*INDEX($G$5:$G$42,L643)*SQRT(INDEX($I$5:$I$42,L643)),2)</f>
        <v>39112.5</v>
      </c>
      <c r="W643" s="31" t="s">
        <v>189</v>
      </c>
      <c r="X643" s="16">
        <f>ROUND(IF(O643=1,INDEX(新属性投放!$D$14:$D$33,卡牌属性!P643),INDEX(新属性投放!$D$41:$D$60,卡牌属性!P643))*INDEX($G$5:$G$42,L643)/SQRT(INDEX($I$5:$I$42,L643)),2)</f>
        <v>171.32</v>
      </c>
      <c r="Y643" s="31" t="s">
        <v>190</v>
      </c>
      <c r="Z643" s="16">
        <f>ROUND(IF(O643=1,INDEX(新属性投放!$E$14:$E$33,卡牌属性!P643),INDEX(新属性投放!$E$41:$E$60,卡牌属性!P643))*INDEX($G$5:$G$42,L643),2)</f>
        <v>85.66</v>
      </c>
      <c r="AA643" s="31" t="s">
        <v>191</v>
      </c>
      <c r="AB643" s="16">
        <f>ROUND(IF(O643=1,INDEX(新属性投放!$F$14:$F$33,卡牌属性!P643),INDEX(新属性投放!$F$41:$F$60,卡牌属性!P643))*INDEX($G$5:$G$42,L643)*SQRT(INDEX($I$5:$I$42,L643)),2)</f>
        <v>769.5</v>
      </c>
      <c r="AD643" s="16">
        <f t="shared" si="170"/>
        <v>1713</v>
      </c>
      <c r="AE643" s="16">
        <f t="shared" si="171"/>
        <v>856</v>
      </c>
      <c r="AF643" s="16">
        <f t="shared" si="172"/>
        <v>7695</v>
      </c>
      <c r="AH643" s="16">
        <f t="shared" si="173"/>
        <v>174695</v>
      </c>
      <c r="AI643" s="16">
        <f t="shared" si="174"/>
        <v>87273</v>
      </c>
      <c r="AJ643" s="16">
        <f t="shared" si="175"/>
        <v>763167</v>
      </c>
    </row>
    <row r="644" spans="11:36" ht="16.5" x14ac:dyDescent="0.2">
      <c r="K644" s="15">
        <v>641</v>
      </c>
      <c r="L644" s="15">
        <f t="shared" si="166"/>
        <v>33</v>
      </c>
      <c r="M644" s="16">
        <f t="shared" si="167"/>
        <v>1102017</v>
      </c>
      <c r="N644" s="31" t="s">
        <v>686</v>
      </c>
      <c r="O644" s="16">
        <f t="shared" si="168"/>
        <v>2</v>
      </c>
      <c r="P644" s="16">
        <f t="shared" si="169"/>
        <v>1</v>
      </c>
      <c r="Q644" s="16" t="s">
        <v>51</v>
      </c>
      <c r="R644" s="16">
        <f>ROUND(IF(O644=1,INDEX(新属性投放!$J$14:$J$33,卡牌属性!P644),INDEX(新属性投放!$J$41:$J$60,卡牌属性!P644))*INDEX($G$5:$G$42,L644)/SQRT(INDEX($I$5:$I$42,L644)),2)</f>
        <v>91</v>
      </c>
      <c r="S644" s="31" t="s">
        <v>190</v>
      </c>
      <c r="T644" s="16">
        <f>ROUND(IF(O644=1,INDEX(新属性投放!$K$14:$K$33,卡牌属性!P644),INDEX(新属性投放!$K$41:$K$60,卡牌属性!P644))*INDEX($G$5:$G$42,L644),2)</f>
        <v>26</v>
      </c>
      <c r="U644" s="31" t="s">
        <v>191</v>
      </c>
      <c r="V644" s="16">
        <f>ROUND(IF(O644=1,INDEX(新属性投放!$L$14:$L$33,卡牌属性!P644),INDEX(新属性投放!$L$41:$L$60,卡牌属性!P644))*INDEX($G$5:$G$42,L644)*SQRT(INDEX($I$5:$I$42,L644)),2)</f>
        <v>195</v>
      </c>
      <c r="W644" s="31" t="s">
        <v>189</v>
      </c>
      <c r="X644" s="16">
        <f>ROUND(IF(O644=1,INDEX(新属性投放!$D$14:$D$33,卡牌属性!P644),INDEX(新属性投放!$D$41:$D$60,卡牌属性!P644))*INDEX($G$5:$G$42,L644)/SQRT(INDEX($I$5:$I$42,L644)),2)</f>
        <v>3.25</v>
      </c>
      <c r="Y644" s="31" t="s">
        <v>190</v>
      </c>
      <c r="Z644" s="16">
        <f>ROUND(IF(O644=1,INDEX(新属性投放!$E$14:$E$33,卡牌属性!P644),INDEX(新属性投放!$E$41:$E$60,卡牌属性!P644))*INDEX($G$5:$G$42,L644),2)</f>
        <v>1.63</v>
      </c>
      <c r="AA644" s="31" t="s">
        <v>191</v>
      </c>
      <c r="AB644" s="16">
        <f>ROUND(IF(O644=1,INDEX(新属性投放!$F$14:$F$33,卡牌属性!P644),INDEX(新属性投放!$F$41:$F$60,卡牌属性!P644))*INDEX($G$5:$G$42,L644)*SQRT(INDEX($I$5:$I$42,L644)),2)</f>
        <v>14.3</v>
      </c>
      <c r="AD644" s="16">
        <f t="shared" si="170"/>
        <v>32</v>
      </c>
      <c r="AE644" s="16">
        <f t="shared" si="171"/>
        <v>16</v>
      </c>
      <c r="AF644" s="16">
        <f t="shared" si="172"/>
        <v>143</v>
      </c>
      <c r="AH644" s="16">
        <f t="shared" si="173"/>
        <v>174727</v>
      </c>
      <c r="AI644" s="16">
        <f t="shared" si="174"/>
        <v>87289</v>
      </c>
      <c r="AJ644" s="16">
        <f t="shared" si="175"/>
        <v>763310</v>
      </c>
    </row>
    <row r="645" spans="11:36" ht="16.5" x14ac:dyDescent="0.2">
      <c r="K645" s="15">
        <v>642</v>
      </c>
      <c r="L645" s="15">
        <f t="shared" ref="L645:L708" si="176">MATCH(K645-1,$F$4:$F$41,1)</f>
        <v>33</v>
      </c>
      <c r="M645" s="16">
        <f t="shared" ref="M645:M708" si="177">INDEX($A$4:$A$42,L645+1)</f>
        <v>1102017</v>
      </c>
      <c r="N645" s="31" t="s">
        <v>686</v>
      </c>
      <c r="O645" s="16">
        <f t="shared" ref="O645:O708" si="178">INDEX($C$4:$C$42,L645+1)</f>
        <v>2</v>
      </c>
      <c r="P645" s="16">
        <f t="shared" ref="P645:P708" si="179">K645-INDEX($F$4:$F$42,L645)</f>
        <v>2</v>
      </c>
      <c r="Q645" s="16" t="s">
        <v>51</v>
      </c>
      <c r="R645" s="16">
        <f>ROUND(IF(O645=1,INDEX(新属性投放!$J$14:$J$33,卡牌属性!P645),INDEX(新属性投放!$J$41:$J$60,卡牌属性!P645))*INDEX($G$5:$G$42,L645)/SQRT(INDEX($I$5:$I$42,L645)),2)</f>
        <v>148.19999999999999</v>
      </c>
      <c r="S645" s="31" t="s">
        <v>190</v>
      </c>
      <c r="T645" s="16">
        <f>ROUND(IF(O645=1,INDEX(新属性投放!$K$14:$K$33,卡牌属性!P645),INDEX(新属性投放!$K$41:$K$60,卡牌属性!P645))*INDEX($G$5:$G$42,L645),2)</f>
        <v>48.75</v>
      </c>
      <c r="U645" s="31" t="s">
        <v>191</v>
      </c>
      <c r="V645" s="16">
        <f>ROUND(IF(O645=1,INDEX(新属性投放!$L$14:$L$33,卡牌属性!P645),INDEX(新属性投放!$L$41:$L$60,卡牌属性!P645))*INDEX($G$5:$G$42,L645)*SQRT(INDEX($I$5:$I$42,L645)),2)</f>
        <v>500.5</v>
      </c>
      <c r="W645" s="31" t="s">
        <v>189</v>
      </c>
      <c r="X645" s="16">
        <f>ROUND(IF(O645=1,INDEX(新属性投放!$D$14:$D$33,卡牌属性!P645),INDEX(新属性投放!$D$41:$D$60,卡牌属性!P645))*INDEX($G$5:$G$42,L645)/SQRT(INDEX($I$5:$I$42,L645)),2)</f>
        <v>5.2</v>
      </c>
      <c r="Y645" s="31" t="s">
        <v>190</v>
      </c>
      <c r="Z645" s="16">
        <f>ROUND(IF(O645=1,INDEX(新属性投放!$E$14:$E$33,卡牌属性!P645),INDEX(新属性投放!$E$41:$E$60,卡牌属性!P645))*INDEX($G$5:$G$42,L645),2)</f>
        <v>2.6</v>
      </c>
      <c r="AA645" s="31" t="s">
        <v>191</v>
      </c>
      <c r="AB645" s="16">
        <f>ROUND(IF(O645=1,INDEX(新属性投放!$F$14:$F$33,卡牌属性!P645),INDEX(新属性投放!$F$41:$F$60,卡牌属性!P645))*INDEX($G$5:$G$42,L645)*SQRT(INDEX($I$5:$I$42,L645)),2)</f>
        <v>23.4</v>
      </c>
      <c r="AD645" s="16">
        <f t="shared" ref="AD645:AD708" si="180">INT(X645*AD$2*10)</f>
        <v>52</v>
      </c>
      <c r="AE645" s="16">
        <f t="shared" ref="AE645:AE708" si="181">INT(Z645*AD$2*10)</f>
        <v>26</v>
      </c>
      <c r="AF645" s="16">
        <f t="shared" ref="AF645:AF708" si="182">INT(AB645*AD$2*10)</f>
        <v>234</v>
      </c>
      <c r="AH645" s="16">
        <f t="shared" si="173"/>
        <v>174779</v>
      </c>
      <c r="AI645" s="16">
        <f t="shared" si="174"/>
        <v>87315</v>
      </c>
      <c r="AJ645" s="16">
        <f t="shared" si="175"/>
        <v>763544</v>
      </c>
    </row>
    <row r="646" spans="11:36" ht="16.5" x14ac:dyDescent="0.2">
      <c r="K646" s="15">
        <v>643</v>
      </c>
      <c r="L646" s="15">
        <f t="shared" si="176"/>
        <v>33</v>
      </c>
      <c r="M646" s="16">
        <f t="shared" si="177"/>
        <v>1102017</v>
      </c>
      <c r="N646" s="31" t="s">
        <v>686</v>
      </c>
      <c r="O646" s="16">
        <f t="shared" si="178"/>
        <v>2</v>
      </c>
      <c r="P646" s="16">
        <f t="shared" si="179"/>
        <v>3</v>
      </c>
      <c r="Q646" s="16" t="s">
        <v>51</v>
      </c>
      <c r="R646" s="16">
        <f>ROUND(IF(O646=1,INDEX(新属性投放!$J$14:$J$33,卡牌属性!P646),INDEX(新属性投放!$J$41:$J$60,卡牌属性!P646))*INDEX($G$5:$G$42,L646)/SQRT(INDEX($I$5:$I$42,L646)),2)</f>
        <v>256.10000000000002</v>
      </c>
      <c r="S646" s="31" t="s">
        <v>190</v>
      </c>
      <c r="T646" s="16">
        <f>ROUND(IF(O646=1,INDEX(新属性投放!$K$14:$K$33,卡牌属性!P646),INDEX(新属性投放!$K$41:$K$60,卡牌属性!P646))*INDEX($G$5:$G$42,L646),2)</f>
        <v>102.05</v>
      </c>
      <c r="U646" s="31" t="s">
        <v>191</v>
      </c>
      <c r="V646" s="16">
        <f>ROUND(IF(O646=1,INDEX(新属性投放!$L$14:$L$33,卡牌属性!P646),INDEX(新属性投放!$L$41:$L$60,卡牌属性!P646))*INDEX($G$5:$G$42,L646)*SQRT(INDEX($I$5:$I$42,L646)),2)</f>
        <v>1120.5999999999999</v>
      </c>
      <c r="W646" s="31" t="s">
        <v>189</v>
      </c>
      <c r="X646" s="16">
        <f>ROUND(IF(O646=1,INDEX(新属性投放!$D$14:$D$33,卡牌属性!P646),INDEX(新属性投放!$D$41:$D$60,卡牌属性!P646))*INDEX($G$5:$G$42,L646)/SQRT(INDEX($I$5:$I$42,L646)),2)</f>
        <v>7.84</v>
      </c>
      <c r="Y646" s="31" t="s">
        <v>190</v>
      </c>
      <c r="Z646" s="16">
        <f>ROUND(IF(O646=1,INDEX(新属性投放!$E$14:$E$33,卡牌属性!P646),INDEX(新属性投放!$E$41:$E$60,卡牌属性!P646))*INDEX($G$5:$G$42,L646),2)</f>
        <v>3.92</v>
      </c>
      <c r="AA646" s="31" t="s">
        <v>191</v>
      </c>
      <c r="AB646" s="16">
        <f>ROUND(IF(O646=1,INDEX(新属性投放!$F$14:$F$33,卡牌属性!P646),INDEX(新属性投放!$F$41:$F$60,卡牌属性!P646))*INDEX($G$5:$G$42,L646)*SQRT(INDEX($I$5:$I$42,L646)),2)</f>
        <v>35.1</v>
      </c>
      <c r="AD646" s="16">
        <f t="shared" si="180"/>
        <v>78</v>
      </c>
      <c r="AE646" s="16">
        <f t="shared" si="181"/>
        <v>39</v>
      </c>
      <c r="AF646" s="16">
        <f t="shared" si="182"/>
        <v>351</v>
      </c>
      <c r="AH646" s="16">
        <f t="shared" si="173"/>
        <v>174857</v>
      </c>
      <c r="AI646" s="16">
        <f t="shared" si="174"/>
        <v>87354</v>
      </c>
      <c r="AJ646" s="16">
        <f t="shared" si="175"/>
        <v>763895</v>
      </c>
    </row>
    <row r="647" spans="11:36" ht="16.5" x14ac:dyDescent="0.2">
      <c r="K647" s="15">
        <v>644</v>
      </c>
      <c r="L647" s="15">
        <f t="shared" si="176"/>
        <v>33</v>
      </c>
      <c r="M647" s="16">
        <f t="shared" si="177"/>
        <v>1102017</v>
      </c>
      <c r="N647" s="31" t="s">
        <v>686</v>
      </c>
      <c r="O647" s="16">
        <f t="shared" si="178"/>
        <v>2</v>
      </c>
      <c r="P647" s="16">
        <f t="shared" si="179"/>
        <v>4</v>
      </c>
      <c r="Q647" s="16" t="s">
        <v>51</v>
      </c>
      <c r="R647" s="16">
        <f>ROUND(IF(O647=1,INDEX(新属性投放!$J$14:$J$33,卡牌属性!P647),INDEX(新属性投放!$J$41:$J$60,卡牌属性!P647))*INDEX($G$5:$G$42,L647)/SQRT(INDEX($I$5:$I$42,L647)),2)</f>
        <v>360.49</v>
      </c>
      <c r="S647" s="31" t="s">
        <v>190</v>
      </c>
      <c r="T647" s="16">
        <f>ROUND(IF(O647=1,INDEX(新属性投放!$K$14:$K$33,卡牌属性!P647),INDEX(新属性投放!$K$41:$K$60,卡牌属性!P647))*INDEX($G$5:$G$42,L647),2)</f>
        <v>154.25</v>
      </c>
      <c r="U647" s="31" t="s">
        <v>191</v>
      </c>
      <c r="V647" s="16">
        <f>ROUND(IF(O647=1,INDEX(新属性投放!$L$14:$L$33,卡牌属性!P647),INDEX(新属性投放!$L$41:$L$60,卡牌属性!P647))*INDEX($G$5:$G$42,L647)*SQRT(INDEX($I$5:$I$42,L647)),2)</f>
        <v>1705.6</v>
      </c>
      <c r="W647" s="31" t="s">
        <v>189</v>
      </c>
      <c r="X647" s="16">
        <f>ROUND(IF(O647=1,INDEX(新属性投放!$D$14:$D$33,卡牌属性!P647),INDEX(新属性投放!$D$41:$D$60,卡牌属性!P647))*INDEX($G$5:$G$42,L647)/SQRT(INDEX($I$5:$I$42,L647)),2)</f>
        <v>10.4</v>
      </c>
      <c r="Y647" s="31" t="s">
        <v>190</v>
      </c>
      <c r="Z647" s="16">
        <f>ROUND(IF(O647=1,INDEX(新属性投放!$E$14:$E$33,卡牌属性!P647),INDEX(新属性投放!$E$41:$E$60,卡牌属性!P647))*INDEX($G$5:$G$42,L647),2)</f>
        <v>5.2</v>
      </c>
      <c r="AA647" s="31" t="s">
        <v>191</v>
      </c>
      <c r="AB647" s="16">
        <f>ROUND(IF(O647=1,INDEX(新属性投放!$F$14:$F$33,卡牌属性!P647),INDEX(新属性投放!$F$41:$F$60,卡牌属性!P647))*INDEX($G$5:$G$42,L647)*SQRT(INDEX($I$5:$I$42,L647)),2)</f>
        <v>46.8</v>
      </c>
      <c r="AD647" s="16">
        <f t="shared" si="180"/>
        <v>104</v>
      </c>
      <c r="AE647" s="16">
        <f t="shared" si="181"/>
        <v>52</v>
      </c>
      <c r="AF647" s="16">
        <f t="shared" si="182"/>
        <v>468</v>
      </c>
      <c r="AH647" s="16">
        <f t="shared" si="173"/>
        <v>174961</v>
      </c>
      <c r="AI647" s="16">
        <f t="shared" si="174"/>
        <v>87406</v>
      </c>
      <c r="AJ647" s="16">
        <f t="shared" si="175"/>
        <v>764363</v>
      </c>
    </row>
    <row r="648" spans="11:36" ht="16.5" x14ac:dyDescent="0.2">
      <c r="K648" s="15">
        <v>645</v>
      </c>
      <c r="L648" s="15">
        <f t="shared" si="176"/>
        <v>33</v>
      </c>
      <c r="M648" s="16">
        <f t="shared" si="177"/>
        <v>1102017</v>
      </c>
      <c r="N648" s="31" t="s">
        <v>686</v>
      </c>
      <c r="O648" s="16">
        <f t="shared" si="178"/>
        <v>2</v>
      </c>
      <c r="P648" s="16">
        <f t="shared" si="179"/>
        <v>5</v>
      </c>
      <c r="Q648" s="16" t="s">
        <v>51</v>
      </c>
      <c r="R648" s="16">
        <f>ROUND(IF(O648=1,INDEX(新属性投放!$J$14:$J$33,卡牌属性!P648),INDEX(新属性投放!$J$41:$J$60,卡牌属性!P648))*INDEX($G$5:$G$42,L648)/SQRT(INDEX($I$5:$I$42,L648)),2)</f>
        <v>496.99</v>
      </c>
      <c r="S648" s="31" t="s">
        <v>190</v>
      </c>
      <c r="T648" s="16">
        <f>ROUND(IF(O648=1,INDEX(新属性投放!$K$14:$K$33,卡牌属性!P648),INDEX(新属性投放!$K$41:$K$60,卡牌属性!P648))*INDEX($G$5:$G$42,L648),2)</f>
        <v>223.15</v>
      </c>
      <c r="U648" s="31" t="s">
        <v>191</v>
      </c>
      <c r="V648" s="16">
        <f>ROUND(IF(O648=1,INDEX(新属性投放!$L$14:$L$33,卡牌属性!P648),INDEX(新属性投放!$L$41:$L$60,卡牌属性!P648))*INDEX($G$5:$G$42,L648)*SQRT(INDEX($I$5:$I$42,L648)),2)</f>
        <v>2466.1</v>
      </c>
      <c r="W648" s="31" t="s">
        <v>189</v>
      </c>
      <c r="X648" s="16">
        <f>ROUND(IF(O648=1,INDEX(新属性投放!$D$14:$D$33,卡牌属性!P648),INDEX(新属性投放!$D$41:$D$60,卡牌属性!P648))*INDEX($G$5:$G$42,L648)/SQRT(INDEX($I$5:$I$42,L648)),2)</f>
        <v>13.03</v>
      </c>
      <c r="Y648" s="31" t="s">
        <v>190</v>
      </c>
      <c r="Z648" s="16">
        <f>ROUND(IF(O648=1,INDEX(新属性投放!$E$14:$E$33,卡牌属性!P648),INDEX(新属性投放!$E$41:$E$60,卡牌属性!P648))*INDEX($G$5:$G$42,L648),2)</f>
        <v>6.51</v>
      </c>
      <c r="AA648" s="31" t="s">
        <v>191</v>
      </c>
      <c r="AB648" s="16">
        <f>ROUND(IF(O648=1,INDEX(新属性投放!$F$14:$F$33,卡牌属性!P648),INDEX(新属性投放!$F$41:$F$60,卡牌属性!P648))*INDEX($G$5:$G$42,L648)*SQRT(INDEX($I$5:$I$42,L648)),2)</f>
        <v>58.5</v>
      </c>
      <c r="AD648" s="16">
        <f t="shared" si="180"/>
        <v>130</v>
      </c>
      <c r="AE648" s="16">
        <f t="shared" si="181"/>
        <v>65</v>
      </c>
      <c r="AF648" s="16">
        <f t="shared" si="182"/>
        <v>585</v>
      </c>
      <c r="AH648" s="16">
        <f t="shared" si="173"/>
        <v>175091</v>
      </c>
      <c r="AI648" s="16">
        <f t="shared" si="174"/>
        <v>87471</v>
      </c>
      <c r="AJ648" s="16">
        <f t="shared" si="175"/>
        <v>764948</v>
      </c>
    </row>
    <row r="649" spans="11:36" ht="16.5" x14ac:dyDescent="0.2">
      <c r="K649" s="15">
        <v>646</v>
      </c>
      <c r="L649" s="15">
        <f t="shared" si="176"/>
        <v>33</v>
      </c>
      <c r="M649" s="16">
        <f t="shared" si="177"/>
        <v>1102017</v>
      </c>
      <c r="N649" s="31" t="s">
        <v>686</v>
      </c>
      <c r="O649" s="16">
        <f t="shared" si="178"/>
        <v>2</v>
      </c>
      <c r="P649" s="16">
        <f t="shared" si="179"/>
        <v>6</v>
      </c>
      <c r="Q649" s="16" t="s">
        <v>51</v>
      </c>
      <c r="R649" s="16">
        <f>ROUND(IF(O649=1,INDEX(新属性投放!$J$14:$J$33,卡牌属性!P649),INDEX(新属性投放!$J$41:$J$60,卡牌属性!P649))*INDEX($G$5:$G$42,L649)/SQRT(INDEX($I$5:$I$42,L649)),2)</f>
        <v>667.55</v>
      </c>
      <c r="S649" s="31" t="s">
        <v>190</v>
      </c>
      <c r="T649" s="16">
        <f>ROUND(IF(O649=1,INDEX(新属性投放!$K$14:$K$33,卡牌属性!P649),INDEX(新属性投放!$K$41:$K$60,卡牌属性!P649))*INDEX($G$5:$G$42,L649),2)</f>
        <v>309.08</v>
      </c>
      <c r="U649" s="31" t="s">
        <v>191</v>
      </c>
      <c r="V649" s="16">
        <f>ROUND(IF(O649=1,INDEX(新属性投放!$L$14:$L$33,卡牌属性!P649),INDEX(新属性投放!$L$41:$L$60,卡牌属性!P649))*INDEX($G$5:$G$42,L649)*SQRT(INDEX($I$5:$I$42,L649)),2)</f>
        <v>3413.8</v>
      </c>
      <c r="W649" s="31" t="s">
        <v>189</v>
      </c>
      <c r="X649" s="16">
        <f>ROUND(IF(O649=1,INDEX(新属性投放!$D$14:$D$33,卡牌属性!P649),INDEX(新属性投放!$D$41:$D$60,卡牌属性!P649))*INDEX($G$5:$G$42,L649)/SQRT(INDEX($I$5:$I$42,L649)),2)</f>
        <v>16.29</v>
      </c>
      <c r="Y649" s="31" t="s">
        <v>190</v>
      </c>
      <c r="Z649" s="16">
        <f>ROUND(IF(O649=1,INDEX(新属性投放!$E$14:$E$33,卡牌属性!P649),INDEX(新属性投放!$E$41:$E$60,卡牌属性!P649))*INDEX($G$5:$G$42,L649),2)</f>
        <v>8.14</v>
      </c>
      <c r="AA649" s="31" t="s">
        <v>191</v>
      </c>
      <c r="AB649" s="16">
        <f>ROUND(IF(O649=1,INDEX(新属性投放!$F$14:$F$33,卡牌属性!P649),INDEX(新属性投放!$F$41:$F$60,卡牌属性!P649))*INDEX($G$5:$G$42,L649)*SQRT(INDEX($I$5:$I$42,L649)),2)</f>
        <v>72.8</v>
      </c>
      <c r="AD649" s="16">
        <f t="shared" si="180"/>
        <v>162</v>
      </c>
      <c r="AE649" s="16">
        <f t="shared" si="181"/>
        <v>81</v>
      </c>
      <c r="AF649" s="16">
        <f t="shared" si="182"/>
        <v>728</v>
      </c>
      <c r="AH649" s="16">
        <f t="shared" si="173"/>
        <v>175253</v>
      </c>
      <c r="AI649" s="16">
        <f t="shared" si="174"/>
        <v>87552</v>
      </c>
      <c r="AJ649" s="16">
        <f t="shared" si="175"/>
        <v>765676</v>
      </c>
    </row>
    <row r="650" spans="11:36" ht="16.5" x14ac:dyDescent="0.2">
      <c r="K650" s="15">
        <v>647</v>
      </c>
      <c r="L650" s="15">
        <f t="shared" si="176"/>
        <v>33</v>
      </c>
      <c r="M650" s="16">
        <f t="shared" si="177"/>
        <v>1102017</v>
      </c>
      <c r="N650" s="31" t="s">
        <v>686</v>
      </c>
      <c r="O650" s="16">
        <f t="shared" si="178"/>
        <v>2</v>
      </c>
      <c r="P650" s="16">
        <f t="shared" si="179"/>
        <v>7</v>
      </c>
      <c r="Q650" s="16" t="s">
        <v>51</v>
      </c>
      <c r="R650" s="16">
        <f>ROUND(IF(O650=1,INDEX(新属性投放!$J$14:$J$33,卡牌属性!P650),INDEX(新属性投放!$J$41:$J$60,卡牌属性!P650))*INDEX($G$5:$G$42,L650)/SQRT(INDEX($I$5:$I$42,L650)),2)</f>
        <v>881.14</v>
      </c>
      <c r="S650" s="31" t="s">
        <v>190</v>
      </c>
      <c r="T650" s="16">
        <f>ROUND(IF(O650=1,INDEX(新属性投放!$K$14:$K$33,卡牌属性!P650),INDEX(新属性投放!$K$41:$K$60,卡牌属性!P650))*INDEX($G$5:$G$42,L650),2)</f>
        <v>416.52</v>
      </c>
      <c r="U650" s="31" t="s">
        <v>191</v>
      </c>
      <c r="V650" s="16">
        <f>ROUND(IF(O650=1,INDEX(新属性投放!$L$14:$L$33,卡牌属性!P650),INDEX(新属性投放!$L$41:$L$60,卡牌属性!P650))*INDEX($G$5:$G$42,L650)*SQRT(INDEX($I$5:$I$42,L650)),2)</f>
        <v>4598.1000000000004</v>
      </c>
      <c r="W650" s="31" t="s">
        <v>189</v>
      </c>
      <c r="X650" s="16">
        <f>ROUND(IF(O650=1,INDEX(新属性投放!$D$14:$D$33,卡牌属性!P650),INDEX(新属性投放!$D$41:$D$60,卡牌属性!P650))*INDEX($G$5:$G$42,L650)/SQRT(INDEX($I$5:$I$42,L650)),2)</f>
        <v>20.41</v>
      </c>
      <c r="Y650" s="31" t="s">
        <v>190</v>
      </c>
      <c r="Z650" s="16">
        <f>ROUND(IF(O650=1,INDEX(新属性投放!$E$14:$E$33,卡牌属性!P650),INDEX(新属性投放!$E$41:$E$60,卡牌属性!P650))*INDEX($G$5:$G$42,L650),2)</f>
        <v>10.210000000000001</v>
      </c>
      <c r="AA650" s="31" t="s">
        <v>191</v>
      </c>
      <c r="AB650" s="16">
        <f>ROUND(IF(O650=1,INDEX(新属性投放!$F$14:$F$33,卡牌属性!P650),INDEX(新属性投放!$F$41:$F$60,卡牌属性!P650))*INDEX($G$5:$G$42,L650)*SQRT(INDEX($I$5:$I$42,L650)),2)</f>
        <v>91</v>
      </c>
      <c r="AD650" s="16">
        <f t="shared" si="180"/>
        <v>204</v>
      </c>
      <c r="AE650" s="16">
        <f t="shared" si="181"/>
        <v>102</v>
      </c>
      <c r="AF650" s="16">
        <f t="shared" si="182"/>
        <v>910</v>
      </c>
      <c r="AH650" s="16">
        <f t="shared" si="173"/>
        <v>175457</v>
      </c>
      <c r="AI650" s="16">
        <f t="shared" si="174"/>
        <v>87654</v>
      </c>
      <c r="AJ650" s="16">
        <f t="shared" si="175"/>
        <v>766586</v>
      </c>
    </row>
    <row r="651" spans="11:36" ht="16.5" x14ac:dyDescent="0.2">
      <c r="K651" s="15">
        <v>648</v>
      </c>
      <c r="L651" s="15">
        <f t="shared" si="176"/>
        <v>33</v>
      </c>
      <c r="M651" s="16">
        <f t="shared" si="177"/>
        <v>1102017</v>
      </c>
      <c r="N651" s="31" t="s">
        <v>686</v>
      </c>
      <c r="O651" s="16">
        <f t="shared" si="178"/>
        <v>2</v>
      </c>
      <c r="P651" s="16">
        <f t="shared" si="179"/>
        <v>8</v>
      </c>
      <c r="Q651" s="16" t="s">
        <v>51</v>
      </c>
      <c r="R651" s="16">
        <f>ROUND(IF(O651=1,INDEX(新属性投放!$J$14:$J$33,卡牌属性!P651),INDEX(新属性投放!$J$41:$J$60,卡牌属性!P651))*INDEX($G$5:$G$42,L651)/SQRT(INDEX($I$5:$I$42,L651)),2)</f>
        <v>1150.24</v>
      </c>
      <c r="S651" s="31" t="s">
        <v>190</v>
      </c>
      <c r="T651" s="16">
        <f>ROUND(IF(O651=1,INDEX(新属性投放!$K$14:$K$33,卡牌属性!P651),INDEX(新属性投放!$K$41:$K$60,卡牌属性!P651))*INDEX($G$5:$G$42,L651),2)</f>
        <v>551.07000000000005</v>
      </c>
      <c r="U651" s="31" t="s">
        <v>191</v>
      </c>
      <c r="V651" s="16">
        <f>ROUND(IF(O651=1,INDEX(新属性投放!$L$14:$L$33,卡牌属性!P651),INDEX(新属性投放!$L$41:$L$60,卡牌属性!P651))*INDEX($G$5:$G$42,L651)*SQRT(INDEX($I$5:$I$42,L651)),2)</f>
        <v>6093.1</v>
      </c>
      <c r="W651" s="31" t="s">
        <v>189</v>
      </c>
      <c r="X651" s="16">
        <f>ROUND(IF(O651=1,INDEX(新属性投放!$D$14:$D$33,卡牌属性!P651),INDEX(新属性投放!$D$41:$D$60,卡牌属性!P651))*INDEX($G$5:$G$42,L651)/SQRT(INDEX($I$5:$I$42,L651)),2)</f>
        <v>26</v>
      </c>
      <c r="Y651" s="31" t="s">
        <v>190</v>
      </c>
      <c r="Z651" s="16">
        <f>ROUND(IF(O651=1,INDEX(新属性投放!$E$14:$E$33,卡牌属性!P651),INDEX(新属性投放!$E$41:$E$60,卡牌属性!P651))*INDEX($G$5:$G$42,L651),2)</f>
        <v>13</v>
      </c>
      <c r="AA651" s="31" t="s">
        <v>191</v>
      </c>
      <c r="AB651" s="16">
        <f>ROUND(IF(O651=1,INDEX(新属性投放!$F$14:$F$33,卡牌属性!P651),INDEX(新属性投放!$F$41:$F$60,卡牌属性!P651))*INDEX($G$5:$G$42,L651)*SQRT(INDEX($I$5:$I$42,L651)),2)</f>
        <v>117</v>
      </c>
      <c r="AD651" s="16">
        <f t="shared" si="180"/>
        <v>260</v>
      </c>
      <c r="AE651" s="16">
        <f t="shared" si="181"/>
        <v>130</v>
      </c>
      <c r="AF651" s="16">
        <f t="shared" si="182"/>
        <v>1170</v>
      </c>
      <c r="AH651" s="16">
        <f t="shared" si="173"/>
        <v>175717</v>
      </c>
      <c r="AI651" s="16">
        <f t="shared" si="174"/>
        <v>87784</v>
      </c>
      <c r="AJ651" s="16">
        <f t="shared" si="175"/>
        <v>767756</v>
      </c>
    </row>
    <row r="652" spans="11:36" ht="16.5" x14ac:dyDescent="0.2">
      <c r="K652" s="15">
        <v>649</v>
      </c>
      <c r="L652" s="15">
        <f t="shared" si="176"/>
        <v>33</v>
      </c>
      <c r="M652" s="16">
        <f t="shared" si="177"/>
        <v>1102017</v>
      </c>
      <c r="N652" s="31" t="s">
        <v>686</v>
      </c>
      <c r="O652" s="16">
        <f t="shared" si="178"/>
        <v>2</v>
      </c>
      <c r="P652" s="16">
        <f t="shared" si="179"/>
        <v>9</v>
      </c>
      <c r="Q652" s="16" t="s">
        <v>51</v>
      </c>
      <c r="R652" s="16">
        <f>ROUND(IF(O652=1,INDEX(新属性投放!$J$14:$J$33,卡牌属性!P652),INDEX(新属性投放!$J$41:$J$60,卡牌属性!P652))*INDEX($G$5:$G$42,L652)/SQRT(INDEX($I$5:$I$42,L652)),2)</f>
        <v>1317.94</v>
      </c>
      <c r="S652" s="31" t="s">
        <v>190</v>
      </c>
      <c r="T652" s="16">
        <f>ROUND(IF(O652=1,INDEX(新属性投放!$K$14:$K$33,卡牌属性!P652),INDEX(新属性投放!$K$41:$K$60,卡牌属性!P652))*INDEX($G$5:$G$42,L652),2)</f>
        <v>634.27</v>
      </c>
      <c r="U652" s="31" t="s">
        <v>191</v>
      </c>
      <c r="V652" s="16">
        <f>ROUND(IF(O652=1,INDEX(新属性投放!$L$14:$L$33,卡牌属性!P652),INDEX(新属性投放!$L$41:$L$60,卡牌属性!P652))*INDEX($G$5:$G$42,L652)*SQRT(INDEX($I$5:$I$42,L652)),2)</f>
        <v>7017.4</v>
      </c>
      <c r="W652" s="31" t="s">
        <v>189</v>
      </c>
      <c r="X652" s="16">
        <f>ROUND(IF(O652=1,INDEX(新属性投放!$D$14:$D$33,卡牌属性!P652),INDEX(新属性投放!$D$41:$D$60,卡牌属性!P652))*INDEX($G$5:$G$42,L652)/SQRT(INDEX($I$5:$I$42,L652)),2)</f>
        <v>30.06</v>
      </c>
      <c r="Y652" s="31" t="s">
        <v>190</v>
      </c>
      <c r="Z652" s="16">
        <f>ROUND(IF(O652=1,INDEX(新属性投放!$E$14:$E$33,卡牌属性!P652),INDEX(新属性投放!$E$41:$E$60,卡牌属性!P652))*INDEX($G$5:$G$42,L652),2)</f>
        <v>15.03</v>
      </c>
      <c r="AA652" s="31" t="s">
        <v>191</v>
      </c>
      <c r="AB652" s="16">
        <f>ROUND(IF(O652=1,INDEX(新属性投放!$F$14:$F$33,卡牌属性!P652),INDEX(新属性投放!$F$41:$F$60,卡牌属性!P652))*INDEX($G$5:$G$42,L652)*SQRT(INDEX($I$5:$I$42,L652)),2)</f>
        <v>135.19999999999999</v>
      </c>
      <c r="AD652" s="16">
        <f t="shared" si="180"/>
        <v>300</v>
      </c>
      <c r="AE652" s="16">
        <f t="shared" si="181"/>
        <v>150</v>
      </c>
      <c r="AF652" s="16">
        <f t="shared" si="182"/>
        <v>1352</v>
      </c>
      <c r="AH652" s="16">
        <f t="shared" si="173"/>
        <v>176017</v>
      </c>
      <c r="AI652" s="16">
        <f t="shared" si="174"/>
        <v>87934</v>
      </c>
      <c r="AJ652" s="16">
        <f t="shared" si="175"/>
        <v>769108</v>
      </c>
    </row>
    <row r="653" spans="11:36" ht="16.5" x14ac:dyDescent="0.2">
      <c r="K653" s="15">
        <v>650</v>
      </c>
      <c r="L653" s="15">
        <f t="shared" si="176"/>
        <v>33</v>
      </c>
      <c r="M653" s="16">
        <f t="shared" si="177"/>
        <v>1102017</v>
      </c>
      <c r="N653" s="31" t="s">
        <v>686</v>
      </c>
      <c r="O653" s="16">
        <f t="shared" si="178"/>
        <v>2</v>
      </c>
      <c r="P653" s="16">
        <f t="shared" si="179"/>
        <v>10</v>
      </c>
      <c r="Q653" s="16" t="s">
        <v>51</v>
      </c>
      <c r="R653" s="16">
        <f>ROUND(IF(O653=1,INDEX(新属性投放!$J$14:$J$33,卡牌属性!P653),INDEX(新属性投放!$J$41:$J$60,卡牌属性!P653))*INDEX($G$5:$G$42,L653)/SQRT(INDEX($I$5:$I$42,L653)),2)</f>
        <v>1511.12</v>
      </c>
      <c r="S653" s="31" t="s">
        <v>190</v>
      </c>
      <c r="T653" s="16">
        <f>ROUND(IF(O653=1,INDEX(新属性投放!$K$14:$K$33,卡牌属性!P653),INDEX(新属性投放!$K$41:$K$60,卡牌属性!P653))*INDEX($G$5:$G$42,L653),2)</f>
        <v>731.51</v>
      </c>
      <c r="U653" s="31" t="s">
        <v>191</v>
      </c>
      <c r="V653" s="16">
        <f>ROUND(IF(O653=1,INDEX(新属性投放!$L$14:$L$33,卡牌属性!P653),INDEX(新属性投放!$L$41:$L$60,卡牌属性!P653))*INDEX($G$5:$G$42,L653)*SQRT(INDEX($I$5:$I$42,L653)),2)</f>
        <v>8079.5</v>
      </c>
      <c r="W653" s="31" t="s">
        <v>189</v>
      </c>
      <c r="X653" s="16">
        <f>ROUND(IF(O653=1,INDEX(新属性投放!$D$14:$D$33,卡牌属性!P653),INDEX(新属性投放!$D$41:$D$60,卡牌属性!P653))*INDEX($G$5:$G$42,L653)/SQRT(INDEX($I$5:$I$42,L653)),2)</f>
        <v>34.76</v>
      </c>
      <c r="Y653" s="31" t="s">
        <v>190</v>
      </c>
      <c r="Z653" s="16">
        <f>ROUND(IF(O653=1,INDEX(新属性投放!$E$14:$E$33,卡牌属性!P653),INDEX(新属性投放!$E$41:$E$60,卡牌属性!P653))*INDEX($G$5:$G$42,L653),2)</f>
        <v>17.38</v>
      </c>
      <c r="AA653" s="31" t="s">
        <v>191</v>
      </c>
      <c r="AB653" s="16">
        <f>ROUND(IF(O653=1,INDEX(新属性投放!$F$14:$F$33,卡牌属性!P653),INDEX(新属性投放!$F$41:$F$60,卡牌属性!P653))*INDEX($G$5:$G$42,L653)*SQRT(INDEX($I$5:$I$42,L653)),2)</f>
        <v>156</v>
      </c>
      <c r="AD653" s="16">
        <f t="shared" si="180"/>
        <v>347</v>
      </c>
      <c r="AE653" s="16">
        <f t="shared" si="181"/>
        <v>173</v>
      </c>
      <c r="AF653" s="16">
        <f t="shared" si="182"/>
        <v>1560</v>
      </c>
      <c r="AH653" s="16">
        <f t="shared" si="173"/>
        <v>176364</v>
      </c>
      <c r="AI653" s="16">
        <f t="shared" si="174"/>
        <v>88107</v>
      </c>
      <c r="AJ653" s="16">
        <f t="shared" si="175"/>
        <v>770668</v>
      </c>
    </row>
    <row r="654" spans="11:36" ht="16.5" x14ac:dyDescent="0.2">
      <c r="K654" s="15">
        <v>651</v>
      </c>
      <c r="L654" s="15">
        <f t="shared" si="176"/>
        <v>33</v>
      </c>
      <c r="M654" s="16">
        <f t="shared" si="177"/>
        <v>1102017</v>
      </c>
      <c r="N654" s="31" t="s">
        <v>686</v>
      </c>
      <c r="O654" s="16">
        <f t="shared" si="178"/>
        <v>2</v>
      </c>
      <c r="P654" s="16">
        <f t="shared" si="179"/>
        <v>11</v>
      </c>
      <c r="Q654" s="16" t="s">
        <v>51</v>
      </c>
      <c r="R654" s="16">
        <f>ROUND(IF(O654=1,INDEX(新属性投放!$J$14:$J$33,卡牌属性!P654),INDEX(新属性投放!$J$41:$J$60,卡牌属性!P654))*INDEX($G$5:$G$42,L654)/SQRT(INDEX($I$5:$I$42,L654)),2)</f>
        <v>1735.63</v>
      </c>
      <c r="S654" s="31" t="s">
        <v>190</v>
      </c>
      <c r="T654" s="16">
        <f>ROUND(IF(O654=1,INDEX(新属性投放!$K$14:$K$33,卡牌属性!P654),INDEX(新属性投放!$K$41:$K$60,卡牌属性!P654))*INDEX($G$5:$G$42,L654),2)</f>
        <v>843.12</v>
      </c>
      <c r="U654" s="31" t="s">
        <v>191</v>
      </c>
      <c r="V654" s="16">
        <f>ROUND(IF(O654=1,INDEX(新属性投放!$L$14:$L$33,卡牌属性!P654),INDEX(新属性投放!$L$41:$L$60,卡牌属性!P654))*INDEX($G$5:$G$42,L654)*SQRT(INDEX($I$5:$I$42,L654)),2)</f>
        <v>9315.7999999999993</v>
      </c>
      <c r="W654" s="31" t="s">
        <v>189</v>
      </c>
      <c r="X654" s="16">
        <f>ROUND(IF(O654=1,INDEX(新属性投放!$D$14:$D$33,卡牌属性!P654),INDEX(新属性投放!$D$41:$D$60,卡牌属性!P654))*INDEX($G$5:$G$42,L654)/SQRT(INDEX($I$5:$I$42,L654)),2)</f>
        <v>40.17</v>
      </c>
      <c r="Y654" s="31" t="s">
        <v>190</v>
      </c>
      <c r="Z654" s="16">
        <f>ROUND(IF(O654=1,INDEX(新属性投放!$E$14:$E$33,卡牌属性!P654),INDEX(新属性投放!$E$41:$E$60,卡牌属性!P654))*INDEX($G$5:$G$42,L654),2)</f>
        <v>20.09</v>
      </c>
      <c r="AA654" s="31" t="s">
        <v>191</v>
      </c>
      <c r="AB654" s="16">
        <f>ROUND(IF(O654=1,INDEX(新属性投放!$F$14:$F$33,卡牌属性!P654),INDEX(新属性投放!$F$41:$F$60,卡牌属性!P654))*INDEX($G$5:$G$42,L654)*SQRT(INDEX($I$5:$I$42,L654)),2)</f>
        <v>180.7</v>
      </c>
      <c r="AD654" s="16">
        <f t="shared" si="180"/>
        <v>401</v>
      </c>
      <c r="AE654" s="16">
        <f t="shared" si="181"/>
        <v>200</v>
      </c>
      <c r="AF654" s="16">
        <f t="shared" si="182"/>
        <v>1807</v>
      </c>
      <c r="AH654" s="16">
        <f t="shared" si="173"/>
        <v>176765</v>
      </c>
      <c r="AI654" s="16">
        <f t="shared" si="174"/>
        <v>88307</v>
      </c>
      <c r="AJ654" s="16">
        <f t="shared" si="175"/>
        <v>772475</v>
      </c>
    </row>
    <row r="655" spans="11:36" ht="16.5" x14ac:dyDescent="0.2">
      <c r="K655" s="15">
        <v>652</v>
      </c>
      <c r="L655" s="15">
        <f t="shared" si="176"/>
        <v>33</v>
      </c>
      <c r="M655" s="16">
        <f t="shared" si="177"/>
        <v>1102017</v>
      </c>
      <c r="N655" s="31" t="s">
        <v>686</v>
      </c>
      <c r="O655" s="16">
        <f t="shared" si="178"/>
        <v>2</v>
      </c>
      <c r="P655" s="16">
        <f t="shared" si="179"/>
        <v>12</v>
      </c>
      <c r="Q655" s="16" t="s">
        <v>51</v>
      </c>
      <c r="R655" s="16">
        <f>ROUND(IF(O655=1,INDEX(新属性投放!$J$14:$J$33,卡牌属性!P655),INDEX(新属性投放!$J$41:$J$60,卡牌属性!P655))*INDEX($G$5:$G$42,L655)/SQRT(INDEX($I$5:$I$42,L655)),2)</f>
        <v>1994.98</v>
      </c>
      <c r="S655" s="31" t="s">
        <v>190</v>
      </c>
      <c r="T655" s="16">
        <f>ROUND(IF(O655=1,INDEX(新属性投放!$K$14:$K$33,卡牌属性!P655),INDEX(新属性投放!$K$41:$K$60,卡牌属性!P655))*INDEX($G$5:$G$42,L655),2)</f>
        <v>972.14</v>
      </c>
      <c r="U655" s="31" t="s">
        <v>191</v>
      </c>
      <c r="V655" s="16">
        <f>ROUND(IF(O655=1,INDEX(新属性投放!$L$14:$L$33,卡牌属性!P655),INDEX(新属性投放!$L$41:$L$60,卡牌属性!P655))*INDEX($G$5:$G$42,L655)*SQRT(INDEX($I$5:$I$42,L655)),2)</f>
        <v>10745.8</v>
      </c>
      <c r="W655" s="31" t="s">
        <v>189</v>
      </c>
      <c r="X655" s="16">
        <f>ROUND(IF(O655=1,INDEX(新属性投放!$D$14:$D$33,卡牌属性!P655),INDEX(新属性投放!$D$41:$D$60,卡牌属性!P655))*INDEX($G$5:$G$42,L655)/SQRT(INDEX($I$5:$I$42,L655)),2)</f>
        <v>46.46</v>
      </c>
      <c r="Y655" s="31" t="s">
        <v>190</v>
      </c>
      <c r="Z655" s="16">
        <f>ROUND(IF(O655=1,INDEX(新属性投放!$E$14:$E$33,卡牌属性!P655),INDEX(新属性投放!$E$41:$E$60,卡牌属性!P655))*INDEX($G$5:$G$42,L655),2)</f>
        <v>23.23</v>
      </c>
      <c r="AA655" s="31" t="s">
        <v>191</v>
      </c>
      <c r="AB655" s="16">
        <f>ROUND(IF(O655=1,INDEX(新属性投放!$F$14:$F$33,卡牌属性!P655),INDEX(新属性投放!$F$41:$F$60,卡牌属性!P655))*INDEX($G$5:$G$42,L655)*SQRT(INDEX($I$5:$I$42,L655)),2)</f>
        <v>208</v>
      </c>
      <c r="AD655" s="16">
        <f t="shared" si="180"/>
        <v>464</v>
      </c>
      <c r="AE655" s="16">
        <f t="shared" si="181"/>
        <v>232</v>
      </c>
      <c r="AF655" s="16">
        <f t="shared" si="182"/>
        <v>2080</v>
      </c>
      <c r="AH655" s="16">
        <f t="shared" si="173"/>
        <v>177229</v>
      </c>
      <c r="AI655" s="16">
        <f t="shared" si="174"/>
        <v>88539</v>
      </c>
      <c r="AJ655" s="16">
        <f t="shared" si="175"/>
        <v>774555</v>
      </c>
    </row>
    <row r="656" spans="11:36" ht="16.5" x14ac:dyDescent="0.2">
      <c r="K656" s="15">
        <v>653</v>
      </c>
      <c r="L656" s="15">
        <f t="shared" si="176"/>
        <v>33</v>
      </c>
      <c r="M656" s="16">
        <f t="shared" si="177"/>
        <v>1102017</v>
      </c>
      <c r="N656" s="31" t="s">
        <v>686</v>
      </c>
      <c r="O656" s="16">
        <f t="shared" si="178"/>
        <v>2</v>
      </c>
      <c r="P656" s="16">
        <f t="shared" si="179"/>
        <v>13</v>
      </c>
      <c r="Q656" s="16" t="s">
        <v>51</v>
      </c>
      <c r="R656" s="16">
        <f>ROUND(IF(O656=1,INDEX(新属性投放!$J$14:$J$33,卡牌属性!P656),INDEX(新属性投放!$J$41:$J$60,卡牌属性!P656))*INDEX($G$5:$G$42,L656)/SQRT(INDEX($I$5:$I$42,L656)),2)</f>
        <v>2294.89</v>
      </c>
      <c r="S656" s="31" t="s">
        <v>190</v>
      </c>
      <c r="T656" s="16">
        <f>ROUND(IF(O656=1,INDEX(新属性投放!$K$14:$K$33,卡牌属性!P656),INDEX(新属性投放!$K$41:$K$60,卡牌属性!P656))*INDEX($G$5:$G$42,L656),2)</f>
        <v>1122.0999999999999</v>
      </c>
      <c r="U656" s="31" t="s">
        <v>191</v>
      </c>
      <c r="V656" s="16">
        <f>ROUND(IF(O656=1,INDEX(新属性投放!$L$14:$L$33,卡牌属性!P656),INDEX(新属性投放!$L$41:$L$60,卡牌属性!P656))*INDEX($G$5:$G$42,L656)*SQRT(INDEX($I$5:$I$42,L656)),2)</f>
        <v>12394.2</v>
      </c>
      <c r="W656" s="31" t="s">
        <v>189</v>
      </c>
      <c r="X656" s="16">
        <f>ROUND(IF(O656=1,INDEX(新属性投放!$D$14:$D$33,卡牌属性!P656),INDEX(新属性投放!$D$41:$D$60,卡牌属性!P656))*INDEX($G$5:$G$42,L656)/SQRT(INDEX($I$5:$I$42,L656)),2)</f>
        <v>53.73</v>
      </c>
      <c r="Y656" s="31" t="s">
        <v>190</v>
      </c>
      <c r="Z656" s="16">
        <f>ROUND(IF(O656=1,INDEX(新属性投放!$E$14:$E$33,卡牌属性!P656),INDEX(新属性投放!$E$41:$E$60,卡牌属性!P656))*INDEX($G$5:$G$42,L656),2)</f>
        <v>26.86</v>
      </c>
      <c r="AA656" s="31" t="s">
        <v>191</v>
      </c>
      <c r="AB656" s="16">
        <f>ROUND(IF(O656=1,INDEX(新属性投放!$F$14:$F$33,卡牌属性!P656),INDEX(新属性投放!$F$41:$F$60,卡牌属性!P656))*INDEX($G$5:$G$42,L656)*SQRT(INDEX($I$5:$I$42,L656)),2)</f>
        <v>240.5</v>
      </c>
      <c r="AD656" s="16">
        <f t="shared" si="180"/>
        <v>537</v>
      </c>
      <c r="AE656" s="16">
        <f t="shared" si="181"/>
        <v>268</v>
      </c>
      <c r="AF656" s="16">
        <f t="shared" si="182"/>
        <v>2405</v>
      </c>
      <c r="AH656" s="16">
        <f t="shared" si="173"/>
        <v>177766</v>
      </c>
      <c r="AI656" s="16">
        <f t="shared" si="174"/>
        <v>88807</v>
      </c>
      <c r="AJ656" s="16">
        <f t="shared" si="175"/>
        <v>776960</v>
      </c>
    </row>
    <row r="657" spans="11:36" ht="16.5" x14ac:dyDescent="0.2">
      <c r="K657" s="15">
        <v>654</v>
      </c>
      <c r="L657" s="15">
        <f t="shared" si="176"/>
        <v>33</v>
      </c>
      <c r="M657" s="16">
        <f t="shared" si="177"/>
        <v>1102017</v>
      </c>
      <c r="N657" s="31" t="s">
        <v>686</v>
      </c>
      <c r="O657" s="16">
        <f t="shared" si="178"/>
        <v>2</v>
      </c>
      <c r="P657" s="16">
        <f t="shared" si="179"/>
        <v>14</v>
      </c>
      <c r="Q657" s="16" t="s">
        <v>51</v>
      </c>
      <c r="R657" s="16">
        <f>ROUND(IF(O657=1,INDEX(新属性投放!$J$14:$J$33,卡牌属性!P657),INDEX(新属性投放!$J$41:$J$60,卡牌属性!P657))*INDEX($G$5:$G$42,L657)/SQRT(INDEX($I$5:$I$42,L657)),2)</f>
        <v>2641.54</v>
      </c>
      <c r="S657" s="31" t="s">
        <v>190</v>
      </c>
      <c r="T657" s="16">
        <f>ROUND(IF(O657=1,INDEX(新属性投放!$K$14:$K$33,卡牌属性!P657),INDEX(新属性投放!$K$41:$K$60,卡牌属性!P657))*INDEX($G$5:$G$42,L657),2)</f>
        <v>1295.42</v>
      </c>
      <c r="U657" s="31" t="s">
        <v>191</v>
      </c>
      <c r="V657" s="16">
        <f>ROUND(IF(O657=1,INDEX(新属性投放!$L$14:$L$33,卡牌属性!P657),INDEX(新属性投放!$L$41:$L$60,卡牌属性!P657))*INDEX($G$5:$G$42,L657)*SQRT(INDEX($I$5:$I$42,L657)),2)</f>
        <v>14298.7</v>
      </c>
      <c r="W657" s="31" t="s">
        <v>189</v>
      </c>
      <c r="X657" s="16">
        <f>ROUND(IF(O657=1,INDEX(新属性投放!$D$14:$D$33,卡牌属性!P657),INDEX(新属性投放!$D$41:$D$60,卡牌属性!P657))*INDEX($G$5:$G$42,L657)/SQRT(INDEX($I$5:$I$42,L657)),2)</f>
        <v>62.14</v>
      </c>
      <c r="Y657" s="31" t="s">
        <v>190</v>
      </c>
      <c r="Z657" s="16">
        <f>ROUND(IF(O657=1,INDEX(新属性投放!$E$14:$E$33,卡牌属性!P657),INDEX(新属性投放!$E$41:$E$60,卡牌属性!P657))*INDEX($G$5:$G$42,L657),2)</f>
        <v>31.07</v>
      </c>
      <c r="AA657" s="31" t="s">
        <v>191</v>
      </c>
      <c r="AB657" s="16">
        <f>ROUND(IF(O657=1,INDEX(新属性投放!$F$14:$F$33,卡牌属性!P657),INDEX(新属性投放!$F$41:$F$60,卡牌属性!P657))*INDEX($G$5:$G$42,L657)*SQRT(INDEX($I$5:$I$42,L657)),2)</f>
        <v>279.5</v>
      </c>
      <c r="AD657" s="16">
        <f t="shared" si="180"/>
        <v>621</v>
      </c>
      <c r="AE657" s="16">
        <f t="shared" si="181"/>
        <v>310</v>
      </c>
      <c r="AF657" s="16">
        <f t="shared" si="182"/>
        <v>2795</v>
      </c>
      <c r="AH657" s="16">
        <f t="shared" si="173"/>
        <v>178387</v>
      </c>
      <c r="AI657" s="16">
        <f t="shared" si="174"/>
        <v>89117</v>
      </c>
      <c r="AJ657" s="16">
        <f t="shared" si="175"/>
        <v>779755</v>
      </c>
    </row>
    <row r="658" spans="11:36" ht="16.5" x14ac:dyDescent="0.2">
      <c r="K658" s="15">
        <v>655</v>
      </c>
      <c r="L658" s="15">
        <f t="shared" si="176"/>
        <v>33</v>
      </c>
      <c r="M658" s="16">
        <f t="shared" si="177"/>
        <v>1102017</v>
      </c>
      <c r="N658" s="31" t="s">
        <v>686</v>
      </c>
      <c r="O658" s="16">
        <f t="shared" si="178"/>
        <v>2</v>
      </c>
      <c r="P658" s="16">
        <f t="shared" si="179"/>
        <v>15</v>
      </c>
      <c r="Q658" s="16" t="s">
        <v>51</v>
      </c>
      <c r="R658" s="16">
        <f>ROUND(IF(O658=1,INDEX(新属性投放!$J$14:$J$33,卡牌属性!P658),INDEX(新属性投放!$J$41:$J$60,卡牌属性!P658))*INDEX($G$5:$G$42,L658)/SQRT(INDEX($I$5:$I$42,L658)),2)</f>
        <v>3041.94</v>
      </c>
      <c r="S658" s="31" t="s">
        <v>190</v>
      </c>
      <c r="T658" s="16">
        <f>ROUND(IF(O658=1,INDEX(新属性投放!$K$14:$K$33,卡牌属性!P658),INDEX(新属性投放!$K$41:$K$60,卡牌属性!P658))*INDEX($G$5:$G$42,L658),2)</f>
        <v>1496.27</v>
      </c>
      <c r="U658" s="31" t="s">
        <v>191</v>
      </c>
      <c r="V658" s="16">
        <f>ROUND(IF(O658=1,INDEX(新属性投放!$L$14:$L$33,卡牌属性!P658),INDEX(新属性投放!$L$41:$L$60,卡牌属性!P658))*INDEX($G$5:$G$42,L658)*SQRT(INDEX($I$5:$I$42,L658)),2)</f>
        <v>16503.5</v>
      </c>
      <c r="W658" s="31" t="s">
        <v>189</v>
      </c>
      <c r="X658" s="16">
        <f>ROUND(IF(O658=1,INDEX(新属性投放!$D$14:$D$33,卡牌属性!P658),INDEX(新属性投放!$D$41:$D$60,卡牌属性!P658))*INDEX($G$5:$G$42,L658)/SQRT(INDEX($I$5:$I$42,L658)),2)</f>
        <v>71.849999999999994</v>
      </c>
      <c r="Y658" s="31" t="s">
        <v>190</v>
      </c>
      <c r="Z658" s="16">
        <f>ROUND(IF(O658=1,INDEX(新属性投放!$E$14:$E$33,卡牌属性!P658),INDEX(新属性投放!$E$41:$E$60,卡牌属性!P658))*INDEX($G$5:$G$42,L658),2)</f>
        <v>35.93</v>
      </c>
      <c r="AA658" s="31" t="s">
        <v>191</v>
      </c>
      <c r="AB658" s="16">
        <f>ROUND(IF(O658=1,INDEX(新属性投放!$F$14:$F$33,卡牌属性!P658),INDEX(新属性投放!$F$41:$F$60,卡牌属性!P658))*INDEX($G$5:$G$42,L658)*SQRT(INDEX($I$5:$I$42,L658)),2)</f>
        <v>322.39999999999998</v>
      </c>
      <c r="AD658" s="16">
        <f t="shared" si="180"/>
        <v>718</v>
      </c>
      <c r="AE658" s="16">
        <f t="shared" si="181"/>
        <v>359</v>
      </c>
      <c r="AF658" s="16">
        <f t="shared" si="182"/>
        <v>3224</v>
      </c>
      <c r="AH658" s="16">
        <f t="shared" si="173"/>
        <v>179105</v>
      </c>
      <c r="AI658" s="16">
        <f t="shared" si="174"/>
        <v>89476</v>
      </c>
      <c r="AJ658" s="16">
        <f t="shared" si="175"/>
        <v>782979</v>
      </c>
    </row>
    <row r="659" spans="11:36" ht="16.5" x14ac:dyDescent="0.2">
      <c r="K659" s="15">
        <v>656</v>
      </c>
      <c r="L659" s="15">
        <f t="shared" si="176"/>
        <v>33</v>
      </c>
      <c r="M659" s="16">
        <f t="shared" si="177"/>
        <v>1102017</v>
      </c>
      <c r="N659" s="31" t="s">
        <v>686</v>
      </c>
      <c r="O659" s="16">
        <f t="shared" si="178"/>
        <v>2</v>
      </c>
      <c r="P659" s="16">
        <f t="shared" si="179"/>
        <v>16</v>
      </c>
      <c r="Q659" s="16" t="s">
        <v>51</v>
      </c>
      <c r="R659" s="16">
        <f>ROUND(IF(O659=1,INDEX(新属性投放!$J$14:$J$33,卡牌属性!P659),INDEX(新属性投放!$J$41:$J$60,卡牌属性!P659))*INDEX($G$5:$G$42,L659)/SQRT(INDEX($I$5:$I$42,L659)),2)</f>
        <v>3505.19</v>
      </c>
      <c r="S659" s="31" t="s">
        <v>190</v>
      </c>
      <c r="T659" s="16">
        <f>ROUND(IF(O659=1,INDEX(新属性投放!$K$14:$K$33,卡牌属性!P659),INDEX(新属性投放!$K$41:$K$60,卡牌属性!P659))*INDEX($G$5:$G$42,L659),2)</f>
        <v>1727.9</v>
      </c>
      <c r="U659" s="31" t="s">
        <v>191</v>
      </c>
      <c r="V659" s="16">
        <f>ROUND(IF(O659=1,INDEX(新属性投放!$L$14:$L$33,卡牌属性!P659),INDEX(新属性投放!$L$41:$L$60,卡牌属性!P659))*INDEX($G$5:$G$42,L659)*SQRT(INDEX($I$5:$I$42,L659)),2)</f>
        <v>19051.5</v>
      </c>
      <c r="W659" s="31" t="s">
        <v>189</v>
      </c>
      <c r="X659" s="16">
        <f>ROUND(IF(O659=1,INDEX(新属性投放!$D$14:$D$33,卡牌属性!P659),INDEX(新属性投放!$D$41:$D$60,卡牌属性!P659))*INDEX($G$5:$G$42,L659)/SQRT(INDEX($I$5:$I$42,L659)),2)</f>
        <v>83.08</v>
      </c>
      <c r="Y659" s="31" t="s">
        <v>190</v>
      </c>
      <c r="Z659" s="16">
        <f>ROUND(IF(O659=1,INDEX(新属性投放!$E$14:$E$33,卡牌属性!P659),INDEX(新属性投放!$E$41:$E$60,卡牌属性!P659))*INDEX($G$5:$G$42,L659),2)</f>
        <v>41.54</v>
      </c>
      <c r="AA659" s="31" t="s">
        <v>191</v>
      </c>
      <c r="AB659" s="16">
        <f>ROUND(IF(O659=1,INDEX(新属性投放!$F$14:$F$33,卡牌属性!P659),INDEX(新属性投放!$F$41:$F$60,卡牌属性!P659))*INDEX($G$5:$G$42,L659)*SQRT(INDEX($I$5:$I$42,L659)),2)</f>
        <v>373.1</v>
      </c>
      <c r="AD659" s="16">
        <f t="shared" si="180"/>
        <v>830</v>
      </c>
      <c r="AE659" s="16">
        <f t="shared" si="181"/>
        <v>415</v>
      </c>
      <c r="AF659" s="16">
        <f t="shared" si="182"/>
        <v>3731</v>
      </c>
      <c r="AH659" s="16">
        <f t="shared" si="173"/>
        <v>179935</v>
      </c>
      <c r="AI659" s="16">
        <f t="shared" si="174"/>
        <v>89891</v>
      </c>
      <c r="AJ659" s="16">
        <f t="shared" si="175"/>
        <v>786710</v>
      </c>
    </row>
    <row r="660" spans="11:36" ht="16.5" x14ac:dyDescent="0.2">
      <c r="K660" s="15">
        <v>657</v>
      </c>
      <c r="L660" s="15">
        <f t="shared" si="176"/>
        <v>33</v>
      </c>
      <c r="M660" s="16">
        <f t="shared" si="177"/>
        <v>1102017</v>
      </c>
      <c r="N660" s="31" t="s">
        <v>686</v>
      </c>
      <c r="O660" s="16">
        <f t="shared" si="178"/>
        <v>2</v>
      </c>
      <c r="P660" s="16">
        <f t="shared" si="179"/>
        <v>17</v>
      </c>
      <c r="Q660" s="16" t="s">
        <v>51</v>
      </c>
      <c r="R660" s="16">
        <f>ROUND(IF(O660=1,INDEX(新属性投放!$J$14:$J$33,卡牌属性!P660),INDEX(新属性投放!$J$41:$J$60,卡牌属性!P660))*INDEX($G$5:$G$42,L660)/SQRT(INDEX($I$5:$I$42,L660)),2)</f>
        <v>4040.21</v>
      </c>
      <c r="S660" s="31" t="s">
        <v>190</v>
      </c>
      <c r="T660" s="16">
        <f>ROUND(IF(O660=1,INDEX(新属性投放!$K$14:$K$33,卡牌属性!P660),INDEX(新属性投放!$K$41:$K$60,卡牌属性!P660))*INDEX($G$5:$G$42,L660),2)</f>
        <v>1995.4</v>
      </c>
      <c r="U660" s="31" t="s">
        <v>191</v>
      </c>
      <c r="V660" s="16">
        <f>ROUND(IF(O660=1,INDEX(新属性投放!$L$14:$L$33,卡牌属性!P660),INDEX(新属性投放!$L$41:$L$60,卡牌属性!P660))*INDEX($G$5:$G$42,L660)*SQRT(INDEX($I$5:$I$42,L660)),2)</f>
        <v>21993.4</v>
      </c>
      <c r="W660" s="31" t="s">
        <v>189</v>
      </c>
      <c r="X660" s="16">
        <f>ROUND(IF(O660=1,INDEX(新属性投放!$D$14:$D$33,卡牌属性!P660),INDEX(新属性投放!$D$41:$D$60,卡牌属性!P660))*INDEX($G$5:$G$42,L660)/SQRT(INDEX($I$5:$I$42,L660)),2)</f>
        <v>96.07</v>
      </c>
      <c r="Y660" s="31" t="s">
        <v>190</v>
      </c>
      <c r="Z660" s="16">
        <f>ROUND(IF(O660=1,INDEX(新属性投放!$E$14:$E$33,卡牌属性!P660),INDEX(新属性投放!$E$41:$E$60,卡牌属性!P660))*INDEX($G$5:$G$42,L660),2)</f>
        <v>48.04</v>
      </c>
      <c r="AA660" s="31" t="s">
        <v>191</v>
      </c>
      <c r="AB660" s="16">
        <f>ROUND(IF(O660=1,INDEX(新属性投放!$F$14:$F$33,卡牌属性!P660),INDEX(新属性投放!$F$41:$F$60,卡牌属性!P660))*INDEX($G$5:$G$42,L660)*SQRT(INDEX($I$5:$I$42,L660)),2)</f>
        <v>431.6</v>
      </c>
      <c r="AD660" s="16">
        <f t="shared" si="180"/>
        <v>960</v>
      </c>
      <c r="AE660" s="16">
        <f t="shared" si="181"/>
        <v>480</v>
      </c>
      <c r="AF660" s="16">
        <f t="shared" si="182"/>
        <v>4316</v>
      </c>
      <c r="AH660" s="16">
        <f t="shared" si="173"/>
        <v>180895</v>
      </c>
      <c r="AI660" s="16">
        <f t="shared" si="174"/>
        <v>90371</v>
      </c>
      <c r="AJ660" s="16">
        <f t="shared" si="175"/>
        <v>791026</v>
      </c>
    </row>
    <row r="661" spans="11:36" ht="16.5" x14ac:dyDescent="0.2">
      <c r="K661" s="15">
        <v>658</v>
      </c>
      <c r="L661" s="15">
        <f t="shared" si="176"/>
        <v>33</v>
      </c>
      <c r="M661" s="16">
        <f t="shared" si="177"/>
        <v>1102017</v>
      </c>
      <c r="N661" s="31" t="s">
        <v>686</v>
      </c>
      <c r="O661" s="16">
        <f t="shared" si="178"/>
        <v>2</v>
      </c>
      <c r="P661" s="16">
        <f t="shared" si="179"/>
        <v>18</v>
      </c>
      <c r="Q661" s="16" t="s">
        <v>51</v>
      </c>
      <c r="R661" s="16">
        <f>ROUND(IF(O661=1,INDEX(新属性投放!$J$14:$J$33,卡牌属性!P661),INDEX(新属性投放!$J$41:$J$60,卡牌属性!P661))*INDEX($G$5:$G$42,L661)/SQRT(INDEX($I$5:$I$42,L661)),2)</f>
        <v>4659.66</v>
      </c>
      <c r="S661" s="31" t="s">
        <v>190</v>
      </c>
      <c r="T661" s="16">
        <f>ROUND(IF(O661=1,INDEX(新属性投放!$K$14:$K$33,卡牌属性!P661),INDEX(新属性投放!$K$41:$K$60,卡牌属性!P661))*INDEX($G$5:$G$42,L661),2)</f>
        <v>2304.48</v>
      </c>
      <c r="U661" s="31" t="s">
        <v>191</v>
      </c>
      <c r="V661" s="16">
        <f>ROUND(IF(O661=1,INDEX(新属性投放!$L$14:$L$33,卡牌属性!P661),INDEX(新属性投放!$L$41:$L$60,卡牌属性!P661))*INDEX($G$5:$G$42,L661)*SQRT(INDEX($I$5:$I$42,L661)),2)</f>
        <v>25403.3</v>
      </c>
      <c r="W661" s="31" t="s">
        <v>189</v>
      </c>
      <c r="X661" s="16">
        <f>ROUND(IF(O661=1,INDEX(新属性投放!$D$14:$D$33,卡牌属性!P661),INDEX(新属性投放!$D$41:$D$60,卡牌属性!P661))*INDEX($G$5:$G$42,L661)/SQRT(INDEX($I$5:$I$42,L661)),2)</f>
        <v>111.06</v>
      </c>
      <c r="Y661" s="31" t="s">
        <v>190</v>
      </c>
      <c r="Z661" s="16">
        <f>ROUND(IF(O661=1,INDEX(新属性投放!$E$14:$E$33,卡牌属性!P661),INDEX(新属性投放!$E$41:$E$60,卡牌属性!P661))*INDEX($G$5:$G$42,L661),2)</f>
        <v>55.53</v>
      </c>
      <c r="AA661" s="31" t="s">
        <v>191</v>
      </c>
      <c r="AB661" s="16">
        <f>ROUND(IF(O661=1,INDEX(新属性投放!$F$14:$F$33,卡牌属性!P661),INDEX(新属性投放!$F$41:$F$60,卡牌属性!P661))*INDEX($G$5:$G$42,L661)*SQRT(INDEX($I$5:$I$42,L661)),2)</f>
        <v>499.2</v>
      </c>
      <c r="AD661" s="16">
        <f t="shared" si="180"/>
        <v>1110</v>
      </c>
      <c r="AE661" s="16">
        <f t="shared" si="181"/>
        <v>555</v>
      </c>
      <c r="AF661" s="16">
        <f t="shared" si="182"/>
        <v>4992</v>
      </c>
      <c r="AH661" s="16">
        <f t="shared" si="173"/>
        <v>182005</v>
      </c>
      <c r="AI661" s="16">
        <f t="shared" si="174"/>
        <v>90926</v>
      </c>
      <c r="AJ661" s="16">
        <f t="shared" si="175"/>
        <v>796018</v>
      </c>
    </row>
    <row r="662" spans="11:36" ht="16.5" x14ac:dyDescent="0.2">
      <c r="K662" s="15">
        <v>659</v>
      </c>
      <c r="L662" s="15">
        <f t="shared" si="176"/>
        <v>33</v>
      </c>
      <c r="M662" s="16">
        <f t="shared" si="177"/>
        <v>1102017</v>
      </c>
      <c r="N662" s="31" t="s">
        <v>686</v>
      </c>
      <c r="O662" s="16">
        <f t="shared" si="178"/>
        <v>2</v>
      </c>
      <c r="P662" s="16">
        <f t="shared" si="179"/>
        <v>19</v>
      </c>
      <c r="Q662" s="16" t="s">
        <v>51</v>
      </c>
      <c r="R662" s="16">
        <f>ROUND(IF(O662=1,INDEX(新属性投放!$J$14:$J$33,卡牌属性!P662),INDEX(新属性投放!$J$41:$J$60,卡牌属性!P662))*INDEX($G$5:$G$42,L662)/SQRT(INDEX($I$5:$I$42,L662)),2)</f>
        <v>5374.85</v>
      </c>
      <c r="S662" s="31" t="s">
        <v>190</v>
      </c>
      <c r="T662" s="16">
        <f>ROUND(IF(O662=1,INDEX(新属性投放!$K$14:$K$33,卡牌属性!P662),INDEX(新属性投放!$K$41:$K$60,卡牌属性!P662))*INDEX($G$5:$G$42,L662),2)</f>
        <v>2662.73</v>
      </c>
      <c r="U662" s="31" t="s">
        <v>191</v>
      </c>
      <c r="V662" s="16">
        <f>ROUND(IF(O662=1,INDEX(新属性投放!$L$14:$L$33,卡牌属性!P662),INDEX(新属性投放!$L$41:$L$60,卡牌属性!P662))*INDEX($G$5:$G$42,L662)*SQRT(INDEX($I$5:$I$42,L662)),2)</f>
        <v>29338.400000000001</v>
      </c>
      <c r="W662" s="31" t="s">
        <v>189</v>
      </c>
      <c r="X662" s="16">
        <f>ROUND(IF(O662=1,INDEX(新属性投放!$D$14:$D$33,卡牌属性!P662),INDEX(新属性投放!$D$41:$D$60,卡牌属性!P662))*INDEX($G$5:$G$42,L662)/SQRT(INDEX($I$5:$I$42,L662)),2)</f>
        <v>128.43</v>
      </c>
      <c r="Y662" s="31" t="s">
        <v>190</v>
      </c>
      <c r="Z662" s="16">
        <f>ROUND(IF(O662=1,INDEX(新属性投放!$E$14:$E$33,卡牌属性!P662),INDEX(新属性投放!$E$41:$E$60,卡牌属性!P662))*INDEX($G$5:$G$42,L662),2)</f>
        <v>64.209999999999994</v>
      </c>
      <c r="AA662" s="31" t="s">
        <v>191</v>
      </c>
      <c r="AB662" s="16">
        <f>ROUND(IF(O662=1,INDEX(新属性投放!$F$14:$F$33,卡牌属性!P662),INDEX(新属性投放!$F$41:$F$60,卡牌属性!P662))*INDEX($G$5:$G$42,L662)*SQRT(INDEX($I$5:$I$42,L662)),2)</f>
        <v>577.20000000000005</v>
      </c>
      <c r="AD662" s="16">
        <f t="shared" si="180"/>
        <v>1284</v>
      </c>
      <c r="AE662" s="16">
        <f t="shared" si="181"/>
        <v>642</v>
      </c>
      <c r="AF662" s="16">
        <f t="shared" si="182"/>
        <v>5772</v>
      </c>
      <c r="AH662" s="16">
        <f t="shared" si="173"/>
        <v>183289</v>
      </c>
      <c r="AI662" s="16">
        <f t="shared" si="174"/>
        <v>91568</v>
      </c>
      <c r="AJ662" s="16">
        <f t="shared" si="175"/>
        <v>801790</v>
      </c>
    </row>
    <row r="663" spans="11:36" ht="16.5" x14ac:dyDescent="0.2">
      <c r="K663" s="15">
        <v>660</v>
      </c>
      <c r="L663" s="15">
        <f t="shared" si="176"/>
        <v>33</v>
      </c>
      <c r="M663" s="16">
        <f t="shared" si="177"/>
        <v>1102017</v>
      </c>
      <c r="N663" s="31" t="s">
        <v>686</v>
      </c>
      <c r="O663" s="16">
        <f t="shared" si="178"/>
        <v>2</v>
      </c>
      <c r="P663" s="16">
        <f t="shared" si="179"/>
        <v>20</v>
      </c>
      <c r="Q663" s="16" t="s">
        <v>51</v>
      </c>
      <c r="R663" s="16">
        <f>ROUND(IF(O663=1,INDEX(新属性投放!$J$14:$J$33,卡牌属性!P663),INDEX(新属性投放!$J$41:$J$60,卡牌属性!P663))*INDEX($G$5:$G$42,L663)/SQRT(INDEX($I$5:$I$42,L663)),2)</f>
        <v>6202.89</v>
      </c>
      <c r="S663" s="31" t="s">
        <v>190</v>
      </c>
      <c r="T663" s="16">
        <f>ROUND(IF(O663=1,INDEX(新属性投放!$K$14:$K$33,卡牌属性!P663),INDEX(新属性投放!$K$41:$K$60,卡牌属性!P663))*INDEX($G$5:$G$42,L663),2)</f>
        <v>3076.09</v>
      </c>
      <c r="U663" s="31" t="s">
        <v>191</v>
      </c>
      <c r="V663" s="16">
        <f>ROUND(IF(O663=1,INDEX(新属性投放!$L$14:$L$33,卡牌属性!P663),INDEX(新属性投放!$L$41:$L$60,卡牌属性!P663))*INDEX($G$5:$G$42,L663)*SQRT(INDEX($I$5:$I$42,L663)),2)</f>
        <v>33897.5</v>
      </c>
      <c r="W663" s="31" t="s">
        <v>189</v>
      </c>
      <c r="X663" s="16">
        <f>ROUND(IF(O663=1,INDEX(新属性投放!$D$14:$D$33,卡牌属性!P663),INDEX(新属性投放!$D$41:$D$60,卡牌属性!P663))*INDEX($G$5:$G$42,L663)/SQRT(INDEX($I$5:$I$42,L663)),2)</f>
        <v>148.47</v>
      </c>
      <c r="Y663" s="31" t="s">
        <v>190</v>
      </c>
      <c r="Z663" s="16">
        <f>ROUND(IF(O663=1,INDEX(新属性投放!$E$14:$E$33,卡牌属性!P663),INDEX(新属性投放!$E$41:$E$60,卡牌属性!P663))*INDEX($G$5:$G$42,L663),2)</f>
        <v>74.239999999999995</v>
      </c>
      <c r="AA663" s="31" t="s">
        <v>191</v>
      </c>
      <c r="AB663" s="16">
        <f>ROUND(IF(O663=1,INDEX(新属性投放!$F$14:$F$33,卡牌属性!P663),INDEX(新属性投放!$F$41:$F$60,卡牌属性!P663))*INDEX($G$5:$G$42,L663)*SQRT(INDEX($I$5:$I$42,L663)),2)</f>
        <v>666.9</v>
      </c>
      <c r="AD663" s="16">
        <f t="shared" si="180"/>
        <v>1484</v>
      </c>
      <c r="AE663" s="16">
        <f t="shared" si="181"/>
        <v>742</v>
      </c>
      <c r="AF663" s="16">
        <f t="shared" si="182"/>
        <v>6669</v>
      </c>
      <c r="AH663" s="16">
        <f t="shared" si="173"/>
        <v>184773</v>
      </c>
      <c r="AI663" s="16">
        <f t="shared" si="174"/>
        <v>92310</v>
      </c>
      <c r="AJ663" s="16">
        <f t="shared" si="175"/>
        <v>808459</v>
      </c>
    </row>
    <row r="664" spans="11:36" ht="16.5" x14ac:dyDescent="0.2">
      <c r="K664" s="15">
        <v>661</v>
      </c>
      <c r="L664" s="15">
        <f t="shared" si="176"/>
        <v>34</v>
      </c>
      <c r="M664" s="16">
        <f t="shared" si="177"/>
        <v>1102018</v>
      </c>
      <c r="N664" s="31" t="s">
        <v>686</v>
      </c>
      <c r="O664" s="16">
        <f t="shared" si="178"/>
        <v>2</v>
      </c>
      <c r="P664" s="16">
        <f t="shared" si="179"/>
        <v>1</v>
      </c>
      <c r="Q664" s="16" t="s">
        <v>51</v>
      </c>
      <c r="R664" s="16">
        <f>ROUND(IF(O664=1,INDEX(新属性投放!$J$14:$J$33,卡牌属性!P664),INDEX(新属性投放!$J$41:$J$60,卡牌属性!P664))*INDEX($G$5:$G$42,L664)/SQRT(INDEX($I$5:$I$42,L664)),2)</f>
        <v>70</v>
      </c>
      <c r="S664" s="31" t="s">
        <v>190</v>
      </c>
      <c r="T664" s="16">
        <f>ROUND(IF(O664=1,INDEX(新属性投放!$K$14:$K$33,卡牌属性!P664),INDEX(新属性投放!$K$41:$K$60,卡牌属性!P664))*INDEX($G$5:$G$42,L664),2)</f>
        <v>20</v>
      </c>
      <c r="U664" s="31" t="s">
        <v>191</v>
      </c>
      <c r="V664" s="16">
        <f>ROUND(IF(O664=1,INDEX(新属性投放!$L$14:$L$33,卡牌属性!P664),INDEX(新属性投放!$L$41:$L$60,卡牌属性!P664))*INDEX($G$5:$G$42,L664)*SQRT(INDEX($I$5:$I$42,L664)),2)</f>
        <v>150</v>
      </c>
      <c r="W664" s="31" t="s">
        <v>189</v>
      </c>
      <c r="X664" s="16">
        <f>ROUND(IF(O664=1,INDEX(新属性投放!$D$14:$D$33,卡牌属性!P664),INDEX(新属性投放!$D$41:$D$60,卡牌属性!P664))*INDEX($G$5:$G$42,L664)/SQRT(INDEX($I$5:$I$42,L664)),2)</f>
        <v>2.5</v>
      </c>
      <c r="Y664" s="31" t="s">
        <v>190</v>
      </c>
      <c r="Z664" s="16">
        <f>ROUND(IF(O664=1,INDEX(新属性投放!$E$14:$E$33,卡牌属性!P664),INDEX(新属性投放!$E$41:$E$60,卡牌属性!P664))*INDEX($G$5:$G$42,L664),2)</f>
        <v>1.25</v>
      </c>
      <c r="AA664" s="31" t="s">
        <v>191</v>
      </c>
      <c r="AB664" s="16">
        <f>ROUND(IF(O664=1,INDEX(新属性投放!$F$14:$F$33,卡牌属性!P664),INDEX(新属性投放!$F$41:$F$60,卡牌属性!P664))*INDEX($G$5:$G$42,L664)*SQRT(INDEX($I$5:$I$42,L664)),2)</f>
        <v>11</v>
      </c>
      <c r="AD664" s="16">
        <f t="shared" si="180"/>
        <v>25</v>
      </c>
      <c r="AE664" s="16">
        <f t="shared" si="181"/>
        <v>12</v>
      </c>
      <c r="AF664" s="16">
        <f t="shared" si="182"/>
        <v>110</v>
      </c>
      <c r="AH664" s="16">
        <f t="shared" si="173"/>
        <v>184798</v>
      </c>
      <c r="AI664" s="16">
        <f t="shared" si="174"/>
        <v>92322</v>
      </c>
      <c r="AJ664" s="16">
        <f t="shared" si="175"/>
        <v>808569</v>
      </c>
    </row>
    <row r="665" spans="11:36" ht="16.5" x14ac:dyDescent="0.2">
      <c r="K665" s="15">
        <v>662</v>
      </c>
      <c r="L665" s="15">
        <f t="shared" si="176"/>
        <v>34</v>
      </c>
      <c r="M665" s="16">
        <f t="shared" si="177"/>
        <v>1102018</v>
      </c>
      <c r="N665" s="31" t="s">
        <v>686</v>
      </c>
      <c r="O665" s="16">
        <f t="shared" si="178"/>
        <v>2</v>
      </c>
      <c r="P665" s="16">
        <f t="shared" si="179"/>
        <v>2</v>
      </c>
      <c r="Q665" s="16" t="s">
        <v>51</v>
      </c>
      <c r="R665" s="16">
        <f>ROUND(IF(O665=1,INDEX(新属性投放!$J$14:$J$33,卡牌属性!P665),INDEX(新属性投放!$J$41:$J$60,卡牌属性!P665))*INDEX($G$5:$G$42,L665)/SQRT(INDEX($I$5:$I$42,L665)),2)</f>
        <v>114</v>
      </c>
      <c r="S665" s="31" t="s">
        <v>190</v>
      </c>
      <c r="T665" s="16">
        <f>ROUND(IF(O665=1,INDEX(新属性投放!$K$14:$K$33,卡牌属性!P665),INDEX(新属性投放!$K$41:$K$60,卡牌属性!P665))*INDEX($G$5:$G$42,L665),2)</f>
        <v>37.5</v>
      </c>
      <c r="U665" s="31" t="s">
        <v>191</v>
      </c>
      <c r="V665" s="16">
        <f>ROUND(IF(O665=1,INDEX(新属性投放!$L$14:$L$33,卡牌属性!P665),INDEX(新属性投放!$L$41:$L$60,卡牌属性!P665))*INDEX($G$5:$G$42,L665)*SQRT(INDEX($I$5:$I$42,L665)),2)</f>
        <v>385</v>
      </c>
      <c r="W665" s="31" t="s">
        <v>189</v>
      </c>
      <c r="X665" s="16">
        <f>ROUND(IF(O665=1,INDEX(新属性投放!$D$14:$D$33,卡牌属性!P665),INDEX(新属性投放!$D$41:$D$60,卡牌属性!P665))*INDEX($G$5:$G$42,L665)/SQRT(INDEX($I$5:$I$42,L665)),2)</f>
        <v>4</v>
      </c>
      <c r="Y665" s="31" t="s">
        <v>190</v>
      </c>
      <c r="Z665" s="16">
        <f>ROUND(IF(O665=1,INDEX(新属性投放!$E$14:$E$33,卡牌属性!P665),INDEX(新属性投放!$E$41:$E$60,卡牌属性!P665))*INDEX($G$5:$G$42,L665),2)</f>
        <v>2</v>
      </c>
      <c r="AA665" s="31" t="s">
        <v>191</v>
      </c>
      <c r="AB665" s="16">
        <f>ROUND(IF(O665=1,INDEX(新属性投放!$F$14:$F$33,卡牌属性!P665),INDEX(新属性投放!$F$41:$F$60,卡牌属性!P665))*INDEX($G$5:$G$42,L665)*SQRT(INDEX($I$5:$I$42,L665)),2)</f>
        <v>18</v>
      </c>
      <c r="AD665" s="16">
        <f t="shared" si="180"/>
        <v>40</v>
      </c>
      <c r="AE665" s="16">
        <f t="shared" si="181"/>
        <v>20</v>
      </c>
      <c r="AF665" s="16">
        <f t="shared" si="182"/>
        <v>180</v>
      </c>
      <c r="AH665" s="16">
        <f t="shared" si="173"/>
        <v>184838</v>
      </c>
      <c r="AI665" s="16">
        <f t="shared" si="174"/>
        <v>92342</v>
      </c>
      <c r="AJ665" s="16">
        <f t="shared" si="175"/>
        <v>808749</v>
      </c>
    </row>
    <row r="666" spans="11:36" ht="16.5" x14ac:dyDescent="0.2">
      <c r="K666" s="15">
        <v>663</v>
      </c>
      <c r="L666" s="15">
        <f t="shared" si="176"/>
        <v>34</v>
      </c>
      <c r="M666" s="16">
        <f t="shared" si="177"/>
        <v>1102018</v>
      </c>
      <c r="N666" s="31" t="s">
        <v>686</v>
      </c>
      <c r="O666" s="16">
        <f t="shared" si="178"/>
        <v>2</v>
      </c>
      <c r="P666" s="16">
        <f t="shared" si="179"/>
        <v>3</v>
      </c>
      <c r="Q666" s="16" t="s">
        <v>51</v>
      </c>
      <c r="R666" s="16">
        <f>ROUND(IF(O666=1,INDEX(新属性投放!$J$14:$J$33,卡牌属性!P666),INDEX(新属性投放!$J$41:$J$60,卡牌属性!P666))*INDEX($G$5:$G$42,L666)/SQRT(INDEX($I$5:$I$42,L666)),2)</f>
        <v>197</v>
      </c>
      <c r="S666" s="31" t="s">
        <v>190</v>
      </c>
      <c r="T666" s="16">
        <f>ROUND(IF(O666=1,INDEX(新属性投放!$K$14:$K$33,卡牌属性!P666),INDEX(新属性投放!$K$41:$K$60,卡牌属性!P666))*INDEX($G$5:$G$42,L666),2)</f>
        <v>78.5</v>
      </c>
      <c r="U666" s="31" t="s">
        <v>191</v>
      </c>
      <c r="V666" s="16">
        <f>ROUND(IF(O666=1,INDEX(新属性投放!$L$14:$L$33,卡牌属性!P666),INDEX(新属性投放!$L$41:$L$60,卡牌属性!P666))*INDEX($G$5:$G$42,L666)*SQRT(INDEX($I$5:$I$42,L666)),2)</f>
        <v>862</v>
      </c>
      <c r="W666" s="31" t="s">
        <v>189</v>
      </c>
      <c r="X666" s="16">
        <f>ROUND(IF(O666=1,INDEX(新属性投放!$D$14:$D$33,卡牌属性!P666),INDEX(新属性投放!$D$41:$D$60,卡牌属性!P666))*INDEX($G$5:$G$42,L666)/SQRT(INDEX($I$5:$I$42,L666)),2)</f>
        <v>6.03</v>
      </c>
      <c r="Y666" s="31" t="s">
        <v>190</v>
      </c>
      <c r="Z666" s="16">
        <f>ROUND(IF(O666=1,INDEX(新属性投放!$E$14:$E$33,卡牌属性!P666),INDEX(新属性投放!$E$41:$E$60,卡牌属性!P666))*INDEX($G$5:$G$42,L666),2)</f>
        <v>3.02</v>
      </c>
      <c r="AA666" s="31" t="s">
        <v>191</v>
      </c>
      <c r="AB666" s="16">
        <f>ROUND(IF(O666=1,INDEX(新属性投放!$F$14:$F$33,卡牌属性!P666),INDEX(新属性投放!$F$41:$F$60,卡牌属性!P666))*INDEX($G$5:$G$42,L666)*SQRT(INDEX($I$5:$I$42,L666)),2)</f>
        <v>27</v>
      </c>
      <c r="AD666" s="16">
        <f t="shared" si="180"/>
        <v>60</v>
      </c>
      <c r="AE666" s="16">
        <f t="shared" si="181"/>
        <v>30</v>
      </c>
      <c r="AF666" s="16">
        <f t="shared" si="182"/>
        <v>270</v>
      </c>
      <c r="AH666" s="16">
        <f t="shared" si="173"/>
        <v>184898</v>
      </c>
      <c r="AI666" s="16">
        <f t="shared" si="174"/>
        <v>92372</v>
      </c>
      <c r="AJ666" s="16">
        <f t="shared" si="175"/>
        <v>809019</v>
      </c>
    </row>
    <row r="667" spans="11:36" ht="16.5" x14ac:dyDescent="0.2">
      <c r="K667" s="15">
        <v>664</v>
      </c>
      <c r="L667" s="15">
        <f t="shared" si="176"/>
        <v>34</v>
      </c>
      <c r="M667" s="16">
        <f t="shared" si="177"/>
        <v>1102018</v>
      </c>
      <c r="N667" s="31" t="s">
        <v>686</v>
      </c>
      <c r="O667" s="16">
        <f t="shared" si="178"/>
        <v>2</v>
      </c>
      <c r="P667" s="16">
        <f t="shared" si="179"/>
        <v>4</v>
      </c>
      <c r="Q667" s="16" t="s">
        <v>51</v>
      </c>
      <c r="R667" s="16">
        <f>ROUND(IF(O667=1,INDEX(新属性投放!$J$14:$J$33,卡牌属性!P667),INDEX(新属性投放!$J$41:$J$60,卡牌属性!P667))*INDEX($G$5:$G$42,L667)/SQRT(INDEX($I$5:$I$42,L667)),2)</f>
        <v>277.3</v>
      </c>
      <c r="S667" s="31" t="s">
        <v>190</v>
      </c>
      <c r="T667" s="16">
        <f>ROUND(IF(O667=1,INDEX(新属性投放!$K$14:$K$33,卡牌属性!P667),INDEX(新属性投放!$K$41:$K$60,卡牌属性!P667))*INDEX($G$5:$G$42,L667),2)</f>
        <v>118.65</v>
      </c>
      <c r="U667" s="31" t="s">
        <v>191</v>
      </c>
      <c r="V667" s="16">
        <f>ROUND(IF(O667=1,INDEX(新属性投放!$L$14:$L$33,卡牌属性!P667),INDEX(新属性投放!$L$41:$L$60,卡牌属性!P667))*INDEX($G$5:$G$42,L667)*SQRT(INDEX($I$5:$I$42,L667)),2)</f>
        <v>1312</v>
      </c>
      <c r="W667" s="31" t="s">
        <v>189</v>
      </c>
      <c r="X667" s="16">
        <f>ROUND(IF(O667=1,INDEX(新属性投放!$D$14:$D$33,卡牌属性!P667),INDEX(新属性投放!$D$41:$D$60,卡牌属性!P667))*INDEX($G$5:$G$42,L667)/SQRT(INDEX($I$5:$I$42,L667)),2)</f>
        <v>8</v>
      </c>
      <c r="Y667" s="31" t="s">
        <v>190</v>
      </c>
      <c r="Z667" s="16">
        <f>ROUND(IF(O667=1,INDEX(新属性投放!$E$14:$E$33,卡牌属性!P667),INDEX(新属性投放!$E$41:$E$60,卡牌属性!P667))*INDEX($G$5:$G$42,L667),2)</f>
        <v>4</v>
      </c>
      <c r="AA667" s="31" t="s">
        <v>191</v>
      </c>
      <c r="AB667" s="16">
        <f>ROUND(IF(O667=1,INDEX(新属性投放!$F$14:$F$33,卡牌属性!P667),INDEX(新属性投放!$F$41:$F$60,卡牌属性!P667))*INDEX($G$5:$G$42,L667)*SQRT(INDEX($I$5:$I$42,L667)),2)</f>
        <v>36</v>
      </c>
      <c r="AD667" s="16">
        <f t="shared" si="180"/>
        <v>80</v>
      </c>
      <c r="AE667" s="16">
        <f t="shared" si="181"/>
        <v>40</v>
      </c>
      <c r="AF667" s="16">
        <f t="shared" si="182"/>
        <v>360</v>
      </c>
      <c r="AH667" s="16">
        <f t="shared" si="173"/>
        <v>184978</v>
      </c>
      <c r="AI667" s="16">
        <f t="shared" si="174"/>
        <v>92412</v>
      </c>
      <c r="AJ667" s="16">
        <f t="shared" si="175"/>
        <v>809379</v>
      </c>
    </row>
    <row r="668" spans="11:36" ht="16.5" x14ac:dyDescent="0.2">
      <c r="K668" s="15">
        <v>665</v>
      </c>
      <c r="L668" s="15">
        <f t="shared" si="176"/>
        <v>34</v>
      </c>
      <c r="M668" s="16">
        <f t="shared" si="177"/>
        <v>1102018</v>
      </c>
      <c r="N668" s="31" t="s">
        <v>686</v>
      </c>
      <c r="O668" s="16">
        <f t="shared" si="178"/>
        <v>2</v>
      </c>
      <c r="P668" s="16">
        <f t="shared" si="179"/>
        <v>5</v>
      </c>
      <c r="Q668" s="16" t="s">
        <v>51</v>
      </c>
      <c r="R668" s="16">
        <f>ROUND(IF(O668=1,INDEX(新属性投放!$J$14:$J$33,卡牌属性!P668),INDEX(新属性投放!$J$41:$J$60,卡牌属性!P668))*INDEX($G$5:$G$42,L668)/SQRT(INDEX($I$5:$I$42,L668)),2)</f>
        <v>382.3</v>
      </c>
      <c r="S668" s="31" t="s">
        <v>190</v>
      </c>
      <c r="T668" s="16">
        <f>ROUND(IF(O668=1,INDEX(新属性投放!$K$14:$K$33,卡牌属性!P668),INDEX(新属性投放!$K$41:$K$60,卡牌属性!P668))*INDEX($G$5:$G$42,L668),2)</f>
        <v>171.65</v>
      </c>
      <c r="U668" s="31" t="s">
        <v>191</v>
      </c>
      <c r="V668" s="16">
        <f>ROUND(IF(O668=1,INDEX(新属性投放!$L$14:$L$33,卡牌属性!P668),INDEX(新属性投放!$L$41:$L$60,卡牌属性!P668))*INDEX($G$5:$G$42,L668)*SQRT(INDEX($I$5:$I$42,L668)),2)</f>
        <v>1897</v>
      </c>
      <c r="W668" s="31" t="s">
        <v>189</v>
      </c>
      <c r="X668" s="16">
        <f>ROUND(IF(O668=1,INDEX(新属性投放!$D$14:$D$33,卡牌属性!P668),INDEX(新属性投放!$D$41:$D$60,卡牌属性!P668))*INDEX($G$5:$G$42,L668)/SQRT(INDEX($I$5:$I$42,L668)),2)</f>
        <v>10.02</v>
      </c>
      <c r="Y668" s="31" t="s">
        <v>190</v>
      </c>
      <c r="Z668" s="16">
        <f>ROUND(IF(O668=1,INDEX(新属性投放!$E$14:$E$33,卡牌属性!P668),INDEX(新属性投放!$E$41:$E$60,卡牌属性!P668))*INDEX($G$5:$G$42,L668),2)</f>
        <v>5.01</v>
      </c>
      <c r="AA668" s="31" t="s">
        <v>191</v>
      </c>
      <c r="AB668" s="16">
        <f>ROUND(IF(O668=1,INDEX(新属性投放!$F$14:$F$33,卡牌属性!P668),INDEX(新属性投放!$F$41:$F$60,卡牌属性!P668))*INDEX($G$5:$G$42,L668)*SQRT(INDEX($I$5:$I$42,L668)),2)</f>
        <v>45</v>
      </c>
      <c r="AD668" s="16">
        <f t="shared" si="180"/>
        <v>100</v>
      </c>
      <c r="AE668" s="16">
        <f t="shared" si="181"/>
        <v>50</v>
      </c>
      <c r="AF668" s="16">
        <f t="shared" si="182"/>
        <v>450</v>
      </c>
      <c r="AH668" s="16">
        <f t="shared" si="173"/>
        <v>185078</v>
      </c>
      <c r="AI668" s="16">
        <f t="shared" si="174"/>
        <v>92462</v>
      </c>
      <c r="AJ668" s="16">
        <f t="shared" si="175"/>
        <v>809829</v>
      </c>
    </row>
    <row r="669" spans="11:36" ht="16.5" x14ac:dyDescent="0.2">
      <c r="K669" s="15">
        <v>666</v>
      </c>
      <c r="L669" s="15">
        <f t="shared" si="176"/>
        <v>34</v>
      </c>
      <c r="M669" s="16">
        <f t="shared" si="177"/>
        <v>1102018</v>
      </c>
      <c r="N669" s="31" t="s">
        <v>686</v>
      </c>
      <c r="O669" s="16">
        <f t="shared" si="178"/>
        <v>2</v>
      </c>
      <c r="P669" s="16">
        <f t="shared" si="179"/>
        <v>6</v>
      </c>
      <c r="Q669" s="16" t="s">
        <v>51</v>
      </c>
      <c r="R669" s="16">
        <f>ROUND(IF(O669=1,INDEX(新属性投放!$J$14:$J$33,卡牌属性!P669),INDEX(新属性投放!$J$41:$J$60,卡牌属性!P669))*INDEX($G$5:$G$42,L669)/SQRT(INDEX($I$5:$I$42,L669)),2)</f>
        <v>513.5</v>
      </c>
      <c r="S669" s="31" t="s">
        <v>190</v>
      </c>
      <c r="T669" s="16">
        <f>ROUND(IF(O669=1,INDEX(新属性投放!$K$14:$K$33,卡牌属性!P669),INDEX(新属性投放!$K$41:$K$60,卡牌属性!P669))*INDEX($G$5:$G$42,L669),2)</f>
        <v>237.75</v>
      </c>
      <c r="U669" s="31" t="s">
        <v>191</v>
      </c>
      <c r="V669" s="16">
        <f>ROUND(IF(O669=1,INDEX(新属性投放!$L$14:$L$33,卡牌属性!P669),INDEX(新属性投放!$L$41:$L$60,卡牌属性!P669))*INDEX($G$5:$G$42,L669)*SQRT(INDEX($I$5:$I$42,L669)),2)</f>
        <v>2626</v>
      </c>
      <c r="W669" s="31" t="s">
        <v>189</v>
      </c>
      <c r="X669" s="16">
        <f>ROUND(IF(O669=1,INDEX(新属性投放!$D$14:$D$33,卡牌属性!P669),INDEX(新属性投放!$D$41:$D$60,卡牌属性!P669))*INDEX($G$5:$G$42,L669)/SQRT(INDEX($I$5:$I$42,L669)),2)</f>
        <v>12.53</v>
      </c>
      <c r="Y669" s="31" t="s">
        <v>190</v>
      </c>
      <c r="Z669" s="16">
        <f>ROUND(IF(O669=1,INDEX(新属性投放!$E$14:$E$33,卡牌属性!P669),INDEX(新属性投放!$E$41:$E$60,卡牌属性!P669))*INDEX($G$5:$G$42,L669),2)</f>
        <v>6.27</v>
      </c>
      <c r="AA669" s="31" t="s">
        <v>191</v>
      </c>
      <c r="AB669" s="16">
        <f>ROUND(IF(O669=1,INDEX(新属性投放!$F$14:$F$33,卡牌属性!P669),INDEX(新属性投放!$F$41:$F$60,卡牌属性!P669))*INDEX($G$5:$G$42,L669)*SQRT(INDEX($I$5:$I$42,L669)),2)</f>
        <v>56</v>
      </c>
      <c r="AD669" s="16">
        <f t="shared" si="180"/>
        <v>125</v>
      </c>
      <c r="AE669" s="16">
        <f t="shared" si="181"/>
        <v>62</v>
      </c>
      <c r="AF669" s="16">
        <f t="shared" si="182"/>
        <v>560</v>
      </c>
      <c r="AH669" s="16">
        <f t="shared" si="173"/>
        <v>185203</v>
      </c>
      <c r="AI669" s="16">
        <f t="shared" si="174"/>
        <v>92524</v>
      </c>
      <c r="AJ669" s="16">
        <f t="shared" si="175"/>
        <v>810389</v>
      </c>
    </row>
    <row r="670" spans="11:36" ht="16.5" x14ac:dyDescent="0.2">
      <c r="K670" s="15">
        <v>667</v>
      </c>
      <c r="L670" s="15">
        <f t="shared" si="176"/>
        <v>34</v>
      </c>
      <c r="M670" s="16">
        <f t="shared" si="177"/>
        <v>1102018</v>
      </c>
      <c r="N670" s="31" t="s">
        <v>686</v>
      </c>
      <c r="O670" s="16">
        <f t="shared" si="178"/>
        <v>2</v>
      </c>
      <c r="P670" s="16">
        <f t="shared" si="179"/>
        <v>7</v>
      </c>
      <c r="Q670" s="16" t="s">
        <v>51</v>
      </c>
      <c r="R670" s="16">
        <f>ROUND(IF(O670=1,INDEX(新属性投放!$J$14:$J$33,卡牌属性!P670),INDEX(新属性投放!$J$41:$J$60,卡牌属性!P670))*INDEX($G$5:$G$42,L670)/SQRT(INDEX($I$5:$I$42,L670)),2)</f>
        <v>677.8</v>
      </c>
      <c r="S670" s="31" t="s">
        <v>190</v>
      </c>
      <c r="T670" s="16">
        <f>ROUND(IF(O670=1,INDEX(新属性投放!$K$14:$K$33,卡牌属性!P670),INDEX(新属性投放!$K$41:$K$60,卡牌属性!P670))*INDEX($G$5:$G$42,L670),2)</f>
        <v>320.39999999999998</v>
      </c>
      <c r="U670" s="31" t="s">
        <v>191</v>
      </c>
      <c r="V670" s="16">
        <f>ROUND(IF(O670=1,INDEX(新属性投放!$L$14:$L$33,卡牌属性!P670),INDEX(新属性投放!$L$41:$L$60,卡牌属性!P670))*INDEX($G$5:$G$42,L670)*SQRT(INDEX($I$5:$I$42,L670)),2)</f>
        <v>3537</v>
      </c>
      <c r="W670" s="31" t="s">
        <v>189</v>
      </c>
      <c r="X670" s="16">
        <f>ROUND(IF(O670=1,INDEX(新属性投放!$D$14:$D$33,卡牌属性!P670),INDEX(新属性投放!$D$41:$D$60,卡牌属性!P670))*INDEX($G$5:$G$42,L670)/SQRT(INDEX($I$5:$I$42,L670)),2)</f>
        <v>15.7</v>
      </c>
      <c r="Y670" s="31" t="s">
        <v>190</v>
      </c>
      <c r="Z670" s="16">
        <f>ROUND(IF(O670=1,INDEX(新属性投放!$E$14:$E$33,卡牌属性!P670),INDEX(新属性投放!$E$41:$E$60,卡牌属性!P670))*INDEX($G$5:$G$42,L670),2)</f>
        <v>7.85</v>
      </c>
      <c r="AA670" s="31" t="s">
        <v>191</v>
      </c>
      <c r="AB670" s="16">
        <f>ROUND(IF(O670=1,INDEX(新属性投放!$F$14:$F$33,卡牌属性!P670),INDEX(新属性投放!$F$41:$F$60,卡牌属性!P670))*INDEX($G$5:$G$42,L670)*SQRT(INDEX($I$5:$I$42,L670)),2)</f>
        <v>70</v>
      </c>
      <c r="AD670" s="16">
        <f t="shared" si="180"/>
        <v>157</v>
      </c>
      <c r="AE670" s="16">
        <f t="shared" si="181"/>
        <v>78</v>
      </c>
      <c r="AF670" s="16">
        <f t="shared" si="182"/>
        <v>700</v>
      </c>
      <c r="AH670" s="16">
        <f t="shared" si="173"/>
        <v>185360</v>
      </c>
      <c r="AI670" s="16">
        <f t="shared" si="174"/>
        <v>92602</v>
      </c>
      <c r="AJ670" s="16">
        <f t="shared" si="175"/>
        <v>811089</v>
      </c>
    </row>
    <row r="671" spans="11:36" ht="16.5" x14ac:dyDescent="0.2">
      <c r="K671" s="15">
        <v>668</v>
      </c>
      <c r="L671" s="15">
        <f t="shared" si="176"/>
        <v>34</v>
      </c>
      <c r="M671" s="16">
        <f t="shared" si="177"/>
        <v>1102018</v>
      </c>
      <c r="N671" s="31" t="s">
        <v>686</v>
      </c>
      <c r="O671" s="16">
        <f t="shared" si="178"/>
        <v>2</v>
      </c>
      <c r="P671" s="16">
        <f t="shared" si="179"/>
        <v>8</v>
      </c>
      <c r="Q671" s="16" t="s">
        <v>51</v>
      </c>
      <c r="R671" s="16">
        <f>ROUND(IF(O671=1,INDEX(新属性投放!$J$14:$J$33,卡牌属性!P671),INDEX(新属性投放!$J$41:$J$60,卡牌属性!P671))*INDEX($G$5:$G$42,L671)/SQRT(INDEX($I$5:$I$42,L671)),2)</f>
        <v>884.8</v>
      </c>
      <c r="S671" s="31" t="s">
        <v>190</v>
      </c>
      <c r="T671" s="16">
        <f>ROUND(IF(O671=1,INDEX(新属性投放!$K$14:$K$33,卡牌属性!P671),INDEX(新属性投放!$K$41:$K$60,卡牌属性!P671))*INDEX($G$5:$G$42,L671),2)</f>
        <v>423.9</v>
      </c>
      <c r="U671" s="31" t="s">
        <v>191</v>
      </c>
      <c r="V671" s="16">
        <f>ROUND(IF(O671=1,INDEX(新属性投放!$L$14:$L$33,卡牌属性!P671),INDEX(新属性投放!$L$41:$L$60,卡牌属性!P671))*INDEX($G$5:$G$42,L671)*SQRT(INDEX($I$5:$I$42,L671)),2)</f>
        <v>4687</v>
      </c>
      <c r="W671" s="31" t="s">
        <v>189</v>
      </c>
      <c r="X671" s="16">
        <f>ROUND(IF(O671=1,INDEX(新属性投放!$D$14:$D$33,卡牌属性!P671),INDEX(新属性投放!$D$41:$D$60,卡牌属性!P671))*INDEX($G$5:$G$42,L671)/SQRT(INDEX($I$5:$I$42,L671)),2)</f>
        <v>20</v>
      </c>
      <c r="Y671" s="31" t="s">
        <v>190</v>
      </c>
      <c r="Z671" s="16">
        <f>ROUND(IF(O671=1,INDEX(新属性投放!$E$14:$E$33,卡牌属性!P671),INDEX(新属性投放!$E$41:$E$60,卡牌属性!P671))*INDEX($G$5:$G$42,L671),2)</f>
        <v>10</v>
      </c>
      <c r="AA671" s="31" t="s">
        <v>191</v>
      </c>
      <c r="AB671" s="16">
        <f>ROUND(IF(O671=1,INDEX(新属性投放!$F$14:$F$33,卡牌属性!P671),INDEX(新属性投放!$F$41:$F$60,卡牌属性!P671))*INDEX($G$5:$G$42,L671)*SQRT(INDEX($I$5:$I$42,L671)),2)</f>
        <v>90</v>
      </c>
      <c r="AD671" s="16">
        <f t="shared" si="180"/>
        <v>200</v>
      </c>
      <c r="AE671" s="16">
        <f t="shared" si="181"/>
        <v>100</v>
      </c>
      <c r="AF671" s="16">
        <f t="shared" si="182"/>
        <v>900</v>
      </c>
      <c r="AH671" s="16">
        <f t="shared" si="173"/>
        <v>185560</v>
      </c>
      <c r="AI671" s="16">
        <f t="shared" si="174"/>
        <v>92702</v>
      </c>
      <c r="AJ671" s="16">
        <f t="shared" si="175"/>
        <v>811989</v>
      </c>
    </row>
    <row r="672" spans="11:36" ht="16.5" x14ac:dyDescent="0.2">
      <c r="K672" s="15">
        <v>669</v>
      </c>
      <c r="L672" s="15">
        <f t="shared" si="176"/>
        <v>34</v>
      </c>
      <c r="M672" s="16">
        <f t="shared" si="177"/>
        <v>1102018</v>
      </c>
      <c r="N672" s="31" t="s">
        <v>686</v>
      </c>
      <c r="O672" s="16">
        <f t="shared" si="178"/>
        <v>2</v>
      </c>
      <c r="P672" s="16">
        <f t="shared" si="179"/>
        <v>9</v>
      </c>
      <c r="Q672" s="16" t="s">
        <v>51</v>
      </c>
      <c r="R672" s="16">
        <f>ROUND(IF(O672=1,INDEX(新属性投放!$J$14:$J$33,卡牌属性!P672),INDEX(新属性投放!$J$41:$J$60,卡牌属性!P672))*INDEX($G$5:$G$42,L672)/SQRT(INDEX($I$5:$I$42,L672)),2)</f>
        <v>1013.8</v>
      </c>
      <c r="S672" s="31" t="s">
        <v>190</v>
      </c>
      <c r="T672" s="16">
        <f>ROUND(IF(O672=1,INDEX(新属性投放!$K$14:$K$33,卡牌属性!P672),INDEX(新属性投放!$K$41:$K$60,卡牌属性!P672))*INDEX($G$5:$G$42,L672),2)</f>
        <v>487.9</v>
      </c>
      <c r="U672" s="31" t="s">
        <v>191</v>
      </c>
      <c r="V672" s="16">
        <f>ROUND(IF(O672=1,INDEX(新属性投放!$L$14:$L$33,卡牌属性!P672),INDEX(新属性投放!$L$41:$L$60,卡牌属性!P672))*INDEX($G$5:$G$42,L672)*SQRT(INDEX($I$5:$I$42,L672)),2)</f>
        <v>5398</v>
      </c>
      <c r="W672" s="31" t="s">
        <v>189</v>
      </c>
      <c r="X672" s="16">
        <f>ROUND(IF(O672=1,INDEX(新属性投放!$D$14:$D$33,卡牌属性!P672),INDEX(新属性投放!$D$41:$D$60,卡牌属性!P672))*INDEX($G$5:$G$42,L672)/SQRT(INDEX($I$5:$I$42,L672)),2)</f>
        <v>23.12</v>
      </c>
      <c r="Y672" s="31" t="s">
        <v>190</v>
      </c>
      <c r="Z672" s="16">
        <f>ROUND(IF(O672=1,INDEX(新属性投放!$E$14:$E$33,卡牌属性!P672),INDEX(新属性投放!$E$41:$E$60,卡牌属性!P672))*INDEX($G$5:$G$42,L672),2)</f>
        <v>11.56</v>
      </c>
      <c r="AA672" s="31" t="s">
        <v>191</v>
      </c>
      <c r="AB672" s="16">
        <f>ROUND(IF(O672=1,INDEX(新属性投放!$F$14:$F$33,卡牌属性!P672),INDEX(新属性投放!$F$41:$F$60,卡牌属性!P672))*INDEX($G$5:$G$42,L672)*SQRT(INDEX($I$5:$I$42,L672)),2)</f>
        <v>104</v>
      </c>
      <c r="AD672" s="16">
        <f t="shared" si="180"/>
        <v>231</v>
      </c>
      <c r="AE672" s="16">
        <f t="shared" si="181"/>
        <v>115</v>
      </c>
      <c r="AF672" s="16">
        <f t="shared" si="182"/>
        <v>1040</v>
      </c>
      <c r="AH672" s="16">
        <f t="shared" si="173"/>
        <v>185791</v>
      </c>
      <c r="AI672" s="16">
        <f t="shared" si="174"/>
        <v>92817</v>
      </c>
      <c r="AJ672" s="16">
        <f t="shared" si="175"/>
        <v>813029</v>
      </c>
    </row>
    <row r="673" spans="11:36" ht="16.5" x14ac:dyDescent="0.2">
      <c r="K673" s="15">
        <v>670</v>
      </c>
      <c r="L673" s="15">
        <f t="shared" si="176"/>
        <v>34</v>
      </c>
      <c r="M673" s="16">
        <f t="shared" si="177"/>
        <v>1102018</v>
      </c>
      <c r="N673" s="31" t="s">
        <v>686</v>
      </c>
      <c r="O673" s="16">
        <f t="shared" si="178"/>
        <v>2</v>
      </c>
      <c r="P673" s="16">
        <f t="shared" si="179"/>
        <v>10</v>
      </c>
      <c r="Q673" s="16" t="s">
        <v>51</v>
      </c>
      <c r="R673" s="16">
        <f>ROUND(IF(O673=1,INDEX(新属性投放!$J$14:$J$33,卡牌属性!P673),INDEX(新属性投放!$J$41:$J$60,卡牌属性!P673))*INDEX($G$5:$G$42,L673)/SQRT(INDEX($I$5:$I$42,L673)),2)</f>
        <v>1162.4000000000001</v>
      </c>
      <c r="S673" s="31" t="s">
        <v>190</v>
      </c>
      <c r="T673" s="16">
        <f>ROUND(IF(O673=1,INDEX(新属性投放!$K$14:$K$33,卡牌属性!P673),INDEX(新属性投放!$K$41:$K$60,卡牌属性!P673))*INDEX($G$5:$G$42,L673),2)</f>
        <v>562.70000000000005</v>
      </c>
      <c r="U673" s="31" t="s">
        <v>191</v>
      </c>
      <c r="V673" s="16">
        <f>ROUND(IF(O673=1,INDEX(新属性投放!$L$14:$L$33,卡牌属性!P673),INDEX(新属性投放!$L$41:$L$60,卡牌属性!P673))*INDEX($G$5:$G$42,L673)*SQRT(INDEX($I$5:$I$42,L673)),2)</f>
        <v>6215</v>
      </c>
      <c r="W673" s="31" t="s">
        <v>189</v>
      </c>
      <c r="X673" s="16">
        <f>ROUND(IF(O673=1,INDEX(新属性投放!$D$14:$D$33,卡牌属性!P673),INDEX(新属性投放!$D$41:$D$60,卡牌属性!P673))*INDEX($G$5:$G$42,L673)/SQRT(INDEX($I$5:$I$42,L673)),2)</f>
        <v>26.74</v>
      </c>
      <c r="Y673" s="31" t="s">
        <v>190</v>
      </c>
      <c r="Z673" s="16">
        <f>ROUND(IF(O673=1,INDEX(新属性投放!$E$14:$E$33,卡牌属性!P673),INDEX(新属性投放!$E$41:$E$60,卡牌属性!P673))*INDEX($G$5:$G$42,L673),2)</f>
        <v>13.37</v>
      </c>
      <c r="AA673" s="31" t="s">
        <v>191</v>
      </c>
      <c r="AB673" s="16">
        <f>ROUND(IF(O673=1,INDEX(新属性投放!$F$14:$F$33,卡牌属性!P673),INDEX(新属性投放!$F$41:$F$60,卡牌属性!P673))*INDEX($G$5:$G$42,L673)*SQRT(INDEX($I$5:$I$42,L673)),2)</f>
        <v>120</v>
      </c>
      <c r="AD673" s="16">
        <f t="shared" si="180"/>
        <v>267</v>
      </c>
      <c r="AE673" s="16">
        <f t="shared" si="181"/>
        <v>133</v>
      </c>
      <c r="AF673" s="16">
        <f t="shared" si="182"/>
        <v>1200</v>
      </c>
      <c r="AH673" s="16">
        <f t="shared" si="173"/>
        <v>186058</v>
      </c>
      <c r="AI673" s="16">
        <f t="shared" si="174"/>
        <v>92950</v>
      </c>
      <c r="AJ673" s="16">
        <f t="shared" si="175"/>
        <v>814229</v>
      </c>
    </row>
    <row r="674" spans="11:36" ht="16.5" x14ac:dyDescent="0.2">
      <c r="K674" s="15">
        <v>671</v>
      </c>
      <c r="L674" s="15">
        <f t="shared" si="176"/>
        <v>34</v>
      </c>
      <c r="M674" s="16">
        <f t="shared" si="177"/>
        <v>1102018</v>
      </c>
      <c r="N674" s="31" t="s">
        <v>686</v>
      </c>
      <c r="O674" s="16">
        <f t="shared" si="178"/>
        <v>2</v>
      </c>
      <c r="P674" s="16">
        <f t="shared" si="179"/>
        <v>11</v>
      </c>
      <c r="Q674" s="16" t="s">
        <v>51</v>
      </c>
      <c r="R674" s="16">
        <f>ROUND(IF(O674=1,INDEX(新属性投放!$J$14:$J$33,卡牌属性!P674),INDEX(新属性投放!$J$41:$J$60,卡牌属性!P674))*INDEX($G$5:$G$42,L674)/SQRT(INDEX($I$5:$I$42,L674)),2)</f>
        <v>1335.1</v>
      </c>
      <c r="S674" s="31" t="s">
        <v>190</v>
      </c>
      <c r="T674" s="16">
        <f>ROUND(IF(O674=1,INDEX(新属性投放!$K$14:$K$33,卡牌属性!P674),INDEX(新属性投放!$K$41:$K$60,卡牌属性!P674))*INDEX($G$5:$G$42,L674),2)</f>
        <v>648.54999999999995</v>
      </c>
      <c r="U674" s="31" t="s">
        <v>191</v>
      </c>
      <c r="V674" s="16">
        <f>ROUND(IF(O674=1,INDEX(新属性投放!$L$14:$L$33,卡牌属性!P674),INDEX(新属性投放!$L$41:$L$60,卡牌属性!P674))*INDEX($G$5:$G$42,L674)*SQRT(INDEX($I$5:$I$42,L674)),2)</f>
        <v>7166</v>
      </c>
      <c r="W674" s="31" t="s">
        <v>189</v>
      </c>
      <c r="X674" s="16">
        <f>ROUND(IF(O674=1,INDEX(新属性投放!$D$14:$D$33,卡牌属性!P674),INDEX(新属性投放!$D$41:$D$60,卡牌属性!P674))*INDEX($G$5:$G$42,L674)/SQRT(INDEX($I$5:$I$42,L674)),2)</f>
        <v>30.9</v>
      </c>
      <c r="Y674" s="31" t="s">
        <v>190</v>
      </c>
      <c r="Z674" s="16">
        <f>ROUND(IF(O674=1,INDEX(新属性投放!$E$14:$E$33,卡牌属性!P674),INDEX(新属性投放!$E$41:$E$60,卡牌属性!P674))*INDEX($G$5:$G$42,L674),2)</f>
        <v>15.45</v>
      </c>
      <c r="AA674" s="31" t="s">
        <v>191</v>
      </c>
      <c r="AB674" s="16">
        <f>ROUND(IF(O674=1,INDEX(新属性投放!$F$14:$F$33,卡牌属性!P674),INDEX(新属性投放!$F$41:$F$60,卡牌属性!P674))*INDEX($G$5:$G$42,L674)*SQRT(INDEX($I$5:$I$42,L674)),2)</f>
        <v>139</v>
      </c>
      <c r="AD674" s="16">
        <f t="shared" si="180"/>
        <v>309</v>
      </c>
      <c r="AE674" s="16">
        <f t="shared" si="181"/>
        <v>154</v>
      </c>
      <c r="AF674" s="16">
        <f t="shared" si="182"/>
        <v>1390</v>
      </c>
      <c r="AH674" s="16">
        <f t="shared" si="173"/>
        <v>186367</v>
      </c>
      <c r="AI674" s="16">
        <f t="shared" si="174"/>
        <v>93104</v>
      </c>
      <c r="AJ674" s="16">
        <f t="shared" si="175"/>
        <v>815619</v>
      </c>
    </row>
    <row r="675" spans="11:36" ht="16.5" x14ac:dyDescent="0.2">
      <c r="K675" s="15">
        <v>672</v>
      </c>
      <c r="L675" s="15">
        <f t="shared" si="176"/>
        <v>34</v>
      </c>
      <c r="M675" s="16">
        <f t="shared" si="177"/>
        <v>1102018</v>
      </c>
      <c r="N675" s="31" t="s">
        <v>686</v>
      </c>
      <c r="O675" s="16">
        <f t="shared" si="178"/>
        <v>2</v>
      </c>
      <c r="P675" s="16">
        <f t="shared" si="179"/>
        <v>12</v>
      </c>
      <c r="Q675" s="16" t="s">
        <v>51</v>
      </c>
      <c r="R675" s="16">
        <f>ROUND(IF(O675=1,INDEX(新属性投放!$J$14:$J$33,卡牌属性!P675),INDEX(新属性投放!$J$41:$J$60,卡牌属性!P675))*INDEX($G$5:$G$42,L675)/SQRT(INDEX($I$5:$I$42,L675)),2)</f>
        <v>1534.6</v>
      </c>
      <c r="S675" s="31" t="s">
        <v>190</v>
      </c>
      <c r="T675" s="16">
        <f>ROUND(IF(O675=1,INDEX(新属性投放!$K$14:$K$33,卡牌属性!P675),INDEX(新属性投放!$K$41:$K$60,卡牌属性!P675))*INDEX($G$5:$G$42,L675),2)</f>
        <v>747.8</v>
      </c>
      <c r="U675" s="31" t="s">
        <v>191</v>
      </c>
      <c r="V675" s="16">
        <f>ROUND(IF(O675=1,INDEX(新属性投放!$L$14:$L$33,卡牌属性!P675),INDEX(新属性投放!$L$41:$L$60,卡牌属性!P675))*INDEX($G$5:$G$42,L675)*SQRT(INDEX($I$5:$I$42,L675)),2)</f>
        <v>8266</v>
      </c>
      <c r="W675" s="31" t="s">
        <v>189</v>
      </c>
      <c r="X675" s="16">
        <f>ROUND(IF(O675=1,INDEX(新属性投放!$D$14:$D$33,卡牌属性!P675),INDEX(新属性投放!$D$41:$D$60,卡牌属性!P675))*INDEX($G$5:$G$42,L675)/SQRT(INDEX($I$5:$I$42,L675)),2)</f>
        <v>35.74</v>
      </c>
      <c r="Y675" s="31" t="s">
        <v>190</v>
      </c>
      <c r="Z675" s="16">
        <f>ROUND(IF(O675=1,INDEX(新属性投放!$E$14:$E$33,卡牌属性!P675),INDEX(新属性投放!$E$41:$E$60,卡牌属性!P675))*INDEX($G$5:$G$42,L675),2)</f>
        <v>17.87</v>
      </c>
      <c r="AA675" s="31" t="s">
        <v>191</v>
      </c>
      <c r="AB675" s="16">
        <f>ROUND(IF(O675=1,INDEX(新属性投放!$F$14:$F$33,卡牌属性!P675),INDEX(新属性投放!$F$41:$F$60,卡牌属性!P675))*INDEX($G$5:$G$42,L675)*SQRT(INDEX($I$5:$I$42,L675)),2)</f>
        <v>160</v>
      </c>
      <c r="AD675" s="16">
        <f t="shared" si="180"/>
        <v>357</v>
      </c>
      <c r="AE675" s="16">
        <f t="shared" si="181"/>
        <v>178</v>
      </c>
      <c r="AF675" s="16">
        <f t="shared" si="182"/>
        <v>1600</v>
      </c>
      <c r="AH675" s="16">
        <f t="shared" si="173"/>
        <v>186724</v>
      </c>
      <c r="AI675" s="16">
        <f t="shared" si="174"/>
        <v>93282</v>
      </c>
      <c r="AJ675" s="16">
        <f t="shared" si="175"/>
        <v>817219</v>
      </c>
    </row>
    <row r="676" spans="11:36" ht="16.5" x14ac:dyDescent="0.2">
      <c r="K676" s="15">
        <v>673</v>
      </c>
      <c r="L676" s="15">
        <f t="shared" si="176"/>
        <v>34</v>
      </c>
      <c r="M676" s="16">
        <f t="shared" si="177"/>
        <v>1102018</v>
      </c>
      <c r="N676" s="31" t="s">
        <v>686</v>
      </c>
      <c r="O676" s="16">
        <f t="shared" si="178"/>
        <v>2</v>
      </c>
      <c r="P676" s="16">
        <f t="shared" si="179"/>
        <v>13</v>
      </c>
      <c r="Q676" s="16" t="s">
        <v>51</v>
      </c>
      <c r="R676" s="16">
        <f>ROUND(IF(O676=1,INDEX(新属性投放!$J$14:$J$33,卡牌属性!P676),INDEX(新属性投放!$J$41:$J$60,卡牌属性!P676))*INDEX($G$5:$G$42,L676)/SQRT(INDEX($I$5:$I$42,L676)),2)</f>
        <v>1765.3</v>
      </c>
      <c r="S676" s="31" t="s">
        <v>190</v>
      </c>
      <c r="T676" s="16">
        <f>ROUND(IF(O676=1,INDEX(新属性投放!$K$14:$K$33,卡牌属性!P676),INDEX(新属性投放!$K$41:$K$60,卡牌属性!P676))*INDEX($G$5:$G$42,L676),2)</f>
        <v>863.15</v>
      </c>
      <c r="U676" s="31" t="s">
        <v>191</v>
      </c>
      <c r="V676" s="16">
        <f>ROUND(IF(O676=1,INDEX(新属性投放!$L$14:$L$33,卡牌属性!P676),INDEX(新属性投放!$L$41:$L$60,卡牌属性!P676))*INDEX($G$5:$G$42,L676)*SQRT(INDEX($I$5:$I$42,L676)),2)</f>
        <v>9534</v>
      </c>
      <c r="W676" s="31" t="s">
        <v>189</v>
      </c>
      <c r="X676" s="16">
        <f>ROUND(IF(O676=1,INDEX(新属性投放!$D$14:$D$33,卡牌属性!P676),INDEX(新属性投放!$D$41:$D$60,卡牌属性!P676))*INDEX($G$5:$G$42,L676)/SQRT(INDEX($I$5:$I$42,L676)),2)</f>
        <v>41.33</v>
      </c>
      <c r="Y676" s="31" t="s">
        <v>190</v>
      </c>
      <c r="Z676" s="16">
        <f>ROUND(IF(O676=1,INDEX(新属性投放!$E$14:$E$33,卡牌属性!P676),INDEX(新属性投放!$E$41:$E$60,卡牌属性!P676))*INDEX($G$5:$G$42,L676),2)</f>
        <v>20.67</v>
      </c>
      <c r="AA676" s="31" t="s">
        <v>191</v>
      </c>
      <c r="AB676" s="16">
        <f>ROUND(IF(O676=1,INDEX(新属性投放!$F$14:$F$33,卡牌属性!P676),INDEX(新属性投放!$F$41:$F$60,卡牌属性!P676))*INDEX($G$5:$G$42,L676)*SQRT(INDEX($I$5:$I$42,L676)),2)</f>
        <v>185</v>
      </c>
      <c r="AD676" s="16">
        <f t="shared" si="180"/>
        <v>413</v>
      </c>
      <c r="AE676" s="16">
        <f t="shared" si="181"/>
        <v>206</v>
      </c>
      <c r="AF676" s="16">
        <f t="shared" si="182"/>
        <v>1850</v>
      </c>
      <c r="AH676" s="16">
        <f t="shared" si="173"/>
        <v>187137</v>
      </c>
      <c r="AI676" s="16">
        <f t="shared" si="174"/>
        <v>93488</v>
      </c>
      <c r="AJ676" s="16">
        <f t="shared" si="175"/>
        <v>819069</v>
      </c>
    </row>
    <row r="677" spans="11:36" ht="16.5" x14ac:dyDescent="0.2">
      <c r="K677" s="15">
        <v>674</v>
      </c>
      <c r="L677" s="15">
        <f t="shared" si="176"/>
        <v>34</v>
      </c>
      <c r="M677" s="16">
        <f t="shared" si="177"/>
        <v>1102018</v>
      </c>
      <c r="N677" s="31" t="s">
        <v>686</v>
      </c>
      <c r="O677" s="16">
        <f t="shared" si="178"/>
        <v>2</v>
      </c>
      <c r="P677" s="16">
        <f t="shared" si="179"/>
        <v>14</v>
      </c>
      <c r="Q677" s="16" t="s">
        <v>51</v>
      </c>
      <c r="R677" s="16">
        <f>ROUND(IF(O677=1,INDEX(新属性投放!$J$14:$J$33,卡牌属性!P677),INDEX(新属性投放!$J$41:$J$60,卡牌属性!P677))*INDEX($G$5:$G$42,L677)/SQRT(INDEX($I$5:$I$42,L677)),2)</f>
        <v>2031.95</v>
      </c>
      <c r="S677" s="31" t="s">
        <v>190</v>
      </c>
      <c r="T677" s="16">
        <f>ROUND(IF(O677=1,INDEX(新属性投放!$K$14:$K$33,卡牌属性!P677),INDEX(新属性投放!$K$41:$K$60,卡牌属性!P677))*INDEX($G$5:$G$42,L677),2)</f>
        <v>996.48</v>
      </c>
      <c r="U677" s="31" t="s">
        <v>191</v>
      </c>
      <c r="V677" s="16">
        <f>ROUND(IF(O677=1,INDEX(新属性投放!$L$14:$L$33,卡牌属性!P677),INDEX(新属性投放!$L$41:$L$60,卡牌属性!P677))*INDEX($G$5:$G$42,L677)*SQRT(INDEX($I$5:$I$42,L677)),2)</f>
        <v>10999</v>
      </c>
      <c r="W677" s="31" t="s">
        <v>189</v>
      </c>
      <c r="X677" s="16">
        <f>ROUND(IF(O677=1,INDEX(新属性投放!$D$14:$D$33,卡牌属性!P677),INDEX(新属性投放!$D$41:$D$60,卡牌属性!P677))*INDEX($G$5:$G$42,L677)/SQRT(INDEX($I$5:$I$42,L677)),2)</f>
        <v>47.8</v>
      </c>
      <c r="Y677" s="31" t="s">
        <v>190</v>
      </c>
      <c r="Z677" s="16">
        <f>ROUND(IF(O677=1,INDEX(新属性投放!$E$14:$E$33,卡牌属性!P677),INDEX(新属性投放!$E$41:$E$60,卡牌属性!P677))*INDEX($G$5:$G$42,L677),2)</f>
        <v>23.9</v>
      </c>
      <c r="AA677" s="31" t="s">
        <v>191</v>
      </c>
      <c r="AB677" s="16">
        <f>ROUND(IF(O677=1,INDEX(新属性投放!$F$14:$F$33,卡牌属性!P677),INDEX(新属性投放!$F$41:$F$60,卡牌属性!P677))*INDEX($G$5:$G$42,L677)*SQRT(INDEX($I$5:$I$42,L677)),2)</f>
        <v>215</v>
      </c>
      <c r="AD677" s="16">
        <f t="shared" si="180"/>
        <v>478</v>
      </c>
      <c r="AE677" s="16">
        <f t="shared" si="181"/>
        <v>239</v>
      </c>
      <c r="AF677" s="16">
        <f t="shared" si="182"/>
        <v>2150</v>
      </c>
      <c r="AH677" s="16">
        <f t="shared" si="173"/>
        <v>187615</v>
      </c>
      <c r="AI677" s="16">
        <f t="shared" si="174"/>
        <v>93727</v>
      </c>
      <c r="AJ677" s="16">
        <f t="shared" si="175"/>
        <v>821219</v>
      </c>
    </row>
    <row r="678" spans="11:36" ht="16.5" x14ac:dyDescent="0.2">
      <c r="K678" s="15">
        <v>675</v>
      </c>
      <c r="L678" s="15">
        <f t="shared" si="176"/>
        <v>34</v>
      </c>
      <c r="M678" s="16">
        <f t="shared" si="177"/>
        <v>1102018</v>
      </c>
      <c r="N678" s="31" t="s">
        <v>686</v>
      </c>
      <c r="O678" s="16">
        <f t="shared" si="178"/>
        <v>2</v>
      </c>
      <c r="P678" s="16">
        <f t="shared" si="179"/>
        <v>15</v>
      </c>
      <c r="Q678" s="16" t="s">
        <v>51</v>
      </c>
      <c r="R678" s="16">
        <f>ROUND(IF(O678=1,INDEX(新属性投放!$J$14:$J$33,卡牌属性!P678),INDEX(新属性投放!$J$41:$J$60,卡牌属性!P678))*INDEX($G$5:$G$42,L678)/SQRT(INDEX($I$5:$I$42,L678)),2)</f>
        <v>2339.9499999999998</v>
      </c>
      <c r="S678" s="31" t="s">
        <v>190</v>
      </c>
      <c r="T678" s="16">
        <f>ROUND(IF(O678=1,INDEX(新属性投放!$K$14:$K$33,卡牌属性!P678),INDEX(新属性投放!$K$41:$K$60,卡牌属性!P678))*INDEX($G$5:$G$42,L678),2)</f>
        <v>1150.98</v>
      </c>
      <c r="U678" s="31" t="s">
        <v>191</v>
      </c>
      <c r="V678" s="16">
        <f>ROUND(IF(O678=1,INDEX(新属性投放!$L$14:$L$33,卡牌属性!P678),INDEX(新属性投放!$L$41:$L$60,卡牌属性!P678))*INDEX($G$5:$G$42,L678)*SQRT(INDEX($I$5:$I$42,L678)),2)</f>
        <v>12695</v>
      </c>
      <c r="W678" s="31" t="s">
        <v>189</v>
      </c>
      <c r="X678" s="16">
        <f>ROUND(IF(O678=1,INDEX(新属性投放!$D$14:$D$33,卡牌属性!P678),INDEX(新属性投放!$D$41:$D$60,卡牌属性!P678))*INDEX($G$5:$G$42,L678)/SQRT(INDEX($I$5:$I$42,L678)),2)</f>
        <v>55.27</v>
      </c>
      <c r="Y678" s="31" t="s">
        <v>190</v>
      </c>
      <c r="Z678" s="16">
        <f>ROUND(IF(O678=1,INDEX(新属性投放!$E$14:$E$33,卡牌属性!P678),INDEX(新属性投放!$E$41:$E$60,卡牌属性!P678))*INDEX($G$5:$G$42,L678),2)</f>
        <v>27.64</v>
      </c>
      <c r="AA678" s="31" t="s">
        <v>191</v>
      </c>
      <c r="AB678" s="16">
        <f>ROUND(IF(O678=1,INDEX(新属性投放!$F$14:$F$33,卡牌属性!P678),INDEX(新属性投放!$F$41:$F$60,卡牌属性!P678))*INDEX($G$5:$G$42,L678)*SQRT(INDEX($I$5:$I$42,L678)),2)</f>
        <v>248</v>
      </c>
      <c r="AD678" s="16">
        <f t="shared" si="180"/>
        <v>552</v>
      </c>
      <c r="AE678" s="16">
        <f t="shared" si="181"/>
        <v>276</v>
      </c>
      <c r="AF678" s="16">
        <f t="shared" si="182"/>
        <v>2480</v>
      </c>
      <c r="AH678" s="16">
        <f t="shared" si="173"/>
        <v>188167</v>
      </c>
      <c r="AI678" s="16">
        <f t="shared" si="174"/>
        <v>94003</v>
      </c>
      <c r="AJ678" s="16">
        <f t="shared" si="175"/>
        <v>823699</v>
      </c>
    </row>
    <row r="679" spans="11:36" ht="16.5" x14ac:dyDescent="0.2">
      <c r="K679" s="15">
        <v>676</v>
      </c>
      <c r="L679" s="15">
        <f t="shared" si="176"/>
        <v>34</v>
      </c>
      <c r="M679" s="16">
        <f t="shared" si="177"/>
        <v>1102018</v>
      </c>
      <c r="N679" s="31" t="s">
        <v>686</v>
      </c>
      <c r="O679" s="16">
        <f t="shared" si="178"/>
        <v>2</v>
      </c>
      <c r="P679" s="16">
        <f t="shared" si="179"/>
        <v>16</v>
      </c>
      <c r="Q679" s="16" t="s">
        <v>51</v>
      </c>
      <c r="R679" s="16">
        <f>ROUND(IF(O679=1,INDEX(新属性投放!$J$14:$J$33,卡牌属性!P679),INDEX(新属性投放!$J$41:$J$60,卡牌属性!P679))*INDEX($G$5:$G$42,L679)/SQRT(INDEX($I$5:$I$42,L679)),2)</f>
        <v>2696.3</v>
      </c>
      <c r="S679" s="31" t="s">
        <v>190</v>
      </c>
      <c r="T679" s="16">
        <f>ROUND(IF(O679=1,INDEX(新属性投放!$K$14:$K$33,卡牌属性!P679),INDEX(新属性投放!$K$41:$K$60,卡牌属性!P679))*INDEX($G$5:$G$42,L679),2)</f>
        <v>1329.15</v>
      </c>
      <c r="U679" s="31" t="s">
        <v>191</v>
      </c>
      <c r="V679" s="16">
        <f>ROUND(IF(O679=1,INDEX(新属性投放!$L$14:$L$33,卡牌属性!P679),INDEX(新属性投放!$L$41:$L$60,卡牌属性!P679))*INDEX($G$5:$G$42,L679)*SQRT(INDEX($I$5:$I$42,L679)),2)</f>
        <v>14655</v>
      </c>
      <c r="W679" s="31" t="s">
        <v>189</v>
      </c>
      <c r="X679" s="16">
        <f>ROUND(IF(O679=1,INDEX(新属性投放!$D$14:$D$33,卡牌属性!P679),INDEX(新属性投放!$D$41:$D$60,卡牌属性!P679))*INDEX($G$5:$G$42,L679)/SQRT(INDEX($I$5:$I$42,L679)),2)</f>
        <v>63.91</v>
      </c>
      <c r="Y679" s="31" t="s">
        <v>190</v>
      </c>
      <c r="Z679" s="16">
        <f>ROUND(IF(O679=1,INDEX(新属性投放!$E$14:$E$33,卡牌属性!P679),INDEX(新属性投放!$E$41:$E$60,卡牌属性!P679))*INDEX($G$5:$G$42,L679),2)</f>
        <v>31.96</v>
      </c>
      <c r="AA679" s="31" t="s">
        <v>191</v>
      </c>
      <c r="AB679" s="16">
        <f>ROUND(IF(O679=1,INDEX(新属性投放!$F$14:$F$33,卡牌属性!P679),INDEX(新属性投放!$F$41:$F$60,卡牌属性!P679))*INDEX($G$5:$G$42,L679)*SQRT(INDEX($I$5:$I$42,L679)),2)</f>
        <v>287</v>
      </c>
      <c r="AD679" s="16">
        <f t="shared" si="180"/>
        <v>639</v>
      </c>
      <c r="AE679" s="16">
        <f t="shared" si="181"/>
        <v>319</v>
      </c>
      <c r="AF679" s="16">
        <f t="shared" si="182"/>
        <v>2870</v>
      </c>
      <c r="AH679" s="16">
        <f t="shared" si="173"/>
        <v>188806</v>
      </c>
      <c r="AI679" s="16">
        <f t="shared" si="174"/>
        <v>94322</v>
      </c>
      <c r="AJ679" s="16">
        <f t="shared" si="175"/>
        <v>826569</v>
      </c>
    </row>
    <row r="680" spans="11:36" ht="16.5" x14ac:dyDescent="0.2">
      <c r="K680" s="15">
        <v>677</v>
      </c>
      <c r="L680" s="15">
        <f t="shared" si="176"/>
        <v>34</v>
      </c>
      <c r="M680" s="16">
        <f t="shared" si="177"/>
        <v>1102018</v>
      </c>
      <c r="N680" s="31" t="s">
        <v>686</v>
      </c>
      <c r="O680" s="16">
        <f t="shared" si="178"/>
        <v>2</v>
      </c>
      <c r="P680" s="16">
        <f t="shared" si="179"/>
        <v>17</v>
      </c>
      <c r="Q680" s="16" t="s">
        <v>51</v>
      </c>
      <c r="R680" s="16">
        <f>ROUND(IF(O680=1,INDEX(新属性投放!$J$14:$J$33,卡牌属性!P680),INDEX(新属性投放!$J$41:$J$60,卡牌属性!P680))*INDEX($G$5:$G$42,L680)/SQRT(INDEX($I$5:$I$42,L680)),2)</f>
        <v>3107.85</v>
      </c>
      <c r="S680" s="31" t="s">
        <v>190</v>
      </c>
      <c r="T680" s="16">
        <f>ROUND(IF(O680=1,INDEX(新属性投放!$K$14:$K$33,卡牌属性!P680),INDEX(新属性投放!$K$41:$K$60,卡牌属性!P680))*INDEX($G$5:$G$42,L680),2)</f>
        <v>1534.93</v>
      </c>
      <c r="U680" s="31" t="s">
        <v>191</v>
      </c>
      <c r="V680" s="16">
        <f>ROUND(IF(O680=1,INDEX(新属性投放!$L$14:$L$33,卡牌属性!P680),INDEX(新属性投放!$L$41:$L$60,卡牌属性!P680))*INDEX($G$5:$G$42,L680)*SQRT(INDEX($I$5:$I$42,L680)),2)</f>
        <v>16918</v>
      </c>
      <c r="W680" s="31" t="s">
        <v>189</v>
      </c>
      <c r="X680" s="16">
        <f>ROUND(IF(O680=1,INDEX(新属性投放!$D$14:$D$33,卡牌属性!P680),INDEX(新属性投放!$D$41:$D$60,卡牌属性!P680))*INDEX($G$5:$G$42,L680)/SQRT(INDEX($I$5:$I$42,L680)),2)</f>
        <v>73.900000000000006</v>
      </c>
      <c r="Y680" s="31" t="s">
        <v>190</v>
      </c>
      <c r="Z680" s="16">
        <f>ROUND(IF(O680=1,INDEX(新属性投放!$E$14:$E$33,卡牌属性!P680),INDEX(新属性投放!$E$41:$E$60,卡牌属性!P680))*INDEX($G$5:$G$42,L680),2)</f>
        <v>36.950000000000003</v>
      </c>
      <c r="AA680" s="31" t="s">
        <v>191</v>
      </c>
      <c r="AB680" s="16">
        <f>ROUND(IF(O680=1,INDEX(新属性投放!$F$14:$F$33,卡牌属性!P680),INDEX(新属性投放!$F$41:$F$60,卡牌属性!P680))*INDEX($G$5:$G$42,L680)*SQRT(INDEX($I$5:$I$42,L680)),2)</f>
        <v>332</v>
      </c>
      <c r="AD680" s="16">
        <f t="shared" si="180"/>
        <v>739</v>
      </c>
      <c r="AE680" s="16">
        <f t="shared" si="181"/>
        <v>369</v>
      </c>
      <c r="AF680" s="16">
        <f t="shared" si="182"/>
        <v>3320</v>
      </c>
      <c r="AH680" s="16">
        <f t="shared" si="173"/>
        <v>189545</v>
      </c>
      <c r="AI680" s="16">
        <f t="shared" si="174"/>
        <v>94691</v>
      </c>
      <c r="AJ680" s="16">
        <f t="shared" si="175"/>
        <v>829889</v>
      </c>
    </row>
    <row r="681" spans="11:36" ht="16.5" x14ac:dyDescent="0.2">
      <c r="K681" s="15">
        <v>678</v>
      </c>
      <c r="L681" s="15">
        <f t="shared" si="176"/>
        <v>34</v>
      </c>
      <c r="M681" s="16">
        <f t="shared" si="177"/>
        <v>1102018</v>
      </c>
      <c r="N681" s="31" t="s">
        <v>686</v>
      </c>
      <c r="O681" s="16">
        <f t="shared" si="178"/>
        <v>2</v>
      </c>
      <c r="P681" s="16">
        <f t="shared" si="179"/>
        <v>18</v>
      </c>
      <c r="Q681" s="16" t="s">
        <v>51</v>
      </c>
      <c r="R681" s="16">
        <f>ROUND(IF(O681=1,INDEX(新属性投放!$J$14:$J$33,卡牌属性!P681),INDEX(新属性投放!$J$41:$J$60,卡牌属性!P681))*INDEX($G$5:$G$42,L681)/SQRT(INDEX($I$5:$I$42,L681)),2)</f>
        <v>3584.35</v>
      </c>
      <c r="S681" s="31" t="s">
        <v>190</v>
      </c>
      <c r="T681" s="16">
        <f>ROUND(IF(O681=1,INDEX(新属性投放!$K$14:$K$33,卡牌属性!P681),INDEX(新属性投放!$K$41:$K$60,卡牌属性!P681))*INDEX($G$5:$G$42,L681),2)</f>
        <v>1772.68</v>
      </c>
      <c r="U681" s="31" t="s">
        <v>191</v>
      </c>
      <c r="V681" s="16">
        <f>ROUND(IF(O681=1,INDEX(新属性投放!$L$14:$L$33,卡牌属性!P681),INDEX(新属性投放!$L$41:$L$60,卡牌属性!P681))*INDEX($G$5:$G$42,L681)*SQRT(INDEX($I$5:$I$42,L681)),2)</f>
        <v>19541</v>
      </c>
      <c r="W681" s="31" t="s">
        <v>189</v>
      </c>
      <c r="X681" s="16">
        <f>ROUND(IF(O681=1,INDEX(新属性投放!$D$14:$D$33,卡牌属性!P681),INDEX(新属性投放!$D$41:$D$60,卡牌属性!P681))*INDEX($G$5:$G$42,L681)/SQRT(INDEX($I$5:$I$42,L681)),2)</f>
        <v>85.43</v>
      </c>
      <c r="Y681" s="31" t="s">
        <v>190</v>
      </c>
      <c r="Z681" s="16">
        <f>ROUND(IF(O681=1,INDEX(新属性投放!$E$14:$E$33,卡牌属性!P681),INDEX(新属性投放!$E$41:$E$60,卡牌属性!P681))*INDEX($G$5:$G$42,L681),2)</f>
        <v>42.72</v>
      </c>
      <c r="AA681" s="31" t="s">
        <v>191</v>
      </c>
      <c r="AB681" s="16">
        <f>ROUND(IF(O681=1,INDEX(新属性投放!$F$14:$F$33,卡牌属性!P681),INDEX(新属性投放!$F$41:$F$60,卡牌属性!P681))*INDEX($G$5:$G$42,L681)*SQRT(INDEX($I$5:$I$42,L681)),2)</f>
        <v>384</v>
      </c>
      <c r="AD681" s="16">
        <f t="shared" si="180"/>
        <v>854</v>
      </c>
      <c r="AE681" s="16">
        <f t="shared" si="181"/>
        <v>427</v>
      </c>
      <c r="AF681" s="16">
        <f t="shared" si="182"/>
        <v>3840</v>
      </c>
      <c r="AH681" s="16">
        <f t="shared" si="173"/>
        <v>190399</v>
      </c>
      <c r="AI681" s="16">
        <f t="shared" si="174"/>
        <v>95118</v>
      </c>
      <c r="AJ681" s="16">
        <f t="shared" si="175"/>
        <v>833729</v>
      </c>
    </row>
    <row r="682" spans="11:36" ht="16.5" x14ac:dyDescent="0.2">
      <c r="K682" s="15">
        <v>679</v>
      </c>
      <c r="L682" s="15">
        <f t="shared" si="176"/>
        <v>34</v>
      </c>
      <c r="M682" s="16">
        <f t="shared" si="177"/>
        <v>1102018</v>
      </c>
      <c r="N682" s="31" t="s">
        <v>686</v>
      </c>
      <c r="O682" s="16">
        <f t="shared" si="178"/>
        <v>2</v>
      </c>
      <c r="P682" s="16">
        <f t="shared" si="179"/>
        <v>19</v>
      </c>
      <c r="Q682" s="16" t="s">
        <v>51</v>
      </c>
      <c r="R682" s="16">
        <f>ROUND(IF(O682=1,INDEX(新属性投放!$J$14:$J$33,卡牌属性!P682),INDEX(新属性投放!$J$41:$J$60,卡牌属性!P682))*INDEX($G$5:$G$42,L682)/SQRT(INDEX($I$5:$I$42,L682)),2)</f>
        <v>4134.5</v>
      </c>
      <c r="S682" s="31" t="s">
        <v>190</v>
      </c>
      <c r="T682" s="16">
        <f>ROUND(IF(O682=1,INDEX(新属性投放!$K$14:$K$33,卡牌属性!P682),INDEX(新属性投放!$K$41:$K$60,卡牌属性!P682))*INDEX($G$5:$G$42,L682),2)</f>
        <v>2048.25</v>
      </c>
      <c r="U682" s="31" t="s">
        <v>191</v>
      </c>
      <c r="V682" s="16">
        <f>ROUND(IF(O682=1,INDEX(新属性投放!$L$14:$L$33,卡牌属性!P682),INDEX(新属性投放!$L$41:$L$60,卡牌属性!P682))*INDEX($G$5:$G$42,L682)*SQRT(INDEX($I$5:$I$42,L682)),2)</f>
        <v>22568</v>
      </c>
      <c r="W682" s="31" t="s">
        <v>189</v>
      </c>
      <c r="X682" s="16">
        <f>ROUND(IF(O682=1,INDEX(新属性投放!$D$14:$D$33,卡牌属性!P682),INDEX(新属性投放!$D$41:$D$60,卡牌属性!P682))*INDEX($G$5:$G$42,L682)/SQRT(INDEX($I$5:$I$42,L682)),2)</f>
        <v>98.79</v>
      </c>
      <c r="Y682" s="31" t="s">
        <v>190</v>
      </c>
      <c r="Z682" s="16">
        <f>ROUND(IF(O682=1,INDEX(新属性投放!$E$14:$E$33,卡牌属性!P682),INDEX(新属性投放!$E$41:$E$60,卡牌属性!P682))*INDEX($G$5:$G$42,L682),2)</f>
        <v>49.4</v>
      </c>
      <c r="AA682" s="31" t="s">
        <v>191</v>
      </c>
      <c r="AB682" s="16">
        <f>ROUND(IF(O682=1,INDEX(新属性投放!$F$14:$F$33,卡牌属性!P682),INDEX(新属性投放!$F$41:$F$60,卡牌属性!P682))*INDEX($G$5:$G$42,L682)*SQRT(INDEX($I$5:$I$42,L682)),2)</f>
        <v>444</v>
      </c>
      <c r="AD682" s="16">
        <f t="shared" si="180"/>
        <v>987</v>
      </c>
      <c r="AE682" s="16">
        <f t="shared" si="181"/>
        <v>494</v>
      </c>
      <c r="AF682" s="16">
        <f t="shared" si="182"/>
        <v>4440</v>
      </c>
      <c r="AH682" s="16">
        <f t="shared" si="173"/>
        <v>191386</v>
      </c>
      <c r="AI682" s="16">
        <f t="shared" si="174"/>
        <v>95612</v>
      </c>
      <c r="AJ682" s="16">
        <f t="shared" si="175"/>
        <v>838169</v>
      </c>
    </row>
    <row r="683" spans="11:36" ht="16.5" x14ac:dyDescent="0.2">
      <c r="K683" s="15">
        <v>680</v>
      </c>
      <c r="L683" s="15">
        <f t="shared" si="176"/>
        <v>34</v>
      </c>
      <c r="M683" s="16">
        <f t="shared" si="177"/>
        <v>1102018</v>
      </c>
      <c r="N683" s="31" t="s">
        <v>686</v>
      </c>
      <c r="O683" s="16">
        <f t="shared" si="178"/>
        <v>2</v>
      </c>
      <c r="P683" s="16">
        <f t="shared" si="179"/>
        <v>20</v>
      </c>
      <c r="Q683" s="16" t="s">
        <v>51</v>
      </c>
      <c r="R683" s="16">
        <f>ROUND(IF(O683=1,INDEX(新属性投放!$J$14:$J$33,卡牌属性!P683),INDEX(新属性投放!$J$41:$J$60,卡牌属性!P683))*INDEX($G$5:$G$42,L683)/SQRT(INDEX($I$5:$I$42,L683)),2)</f>
        <v>4771.45</v>
      </c>
      <c r="S683" s="31" t="s">
        <v>190</v>
      </c>
      <c r="T683" s="16">
        <f>ROUND(IF(O683=1,INDEX(新属性投放!$K$14:$K$33,卡牌属性!P683),INDEX(新属性投放!$K$41:$K$60,卡牌属性!P683))*INDEX($G$5:$G$42,L683),2)</f>
        <v>2366.23</v>
      </c>
      <c r="U683" s="31" t="s">
        <v>191</v>
      </c>
      <c r="V683" s="16">
        <f>ROUND(IF(O683=1,INDEX(新属性投放!$L$14:$L$33,卡牌属性!P683),INDEX(新属性投放!$L$41:$L$60,卡牌属性!P683))*INDEX($G$5:$G$42,L683)*SQRT(INDEX($I$5:$I$42,L683)),2)</f>
        <v>26075</v>
      </c>
      <c r="W683" s="31" t="s">
        <v>189</v>
      </c>
      <c r="X683" s="16">
        <f>ROUND(IF(O683=1,INDEX(新属性投放!$D$14:$D$33,卡牌属性!P683),INDEX(新属性投放!$D$41:$D$60,卡牌属性!P683))*INDEX($G$5:$G$42,L683)/SQRT(INDEX($I$5:$I$42,L683)),2)</f>
        <v>114.21</v>
      </c>
      <c r="Y683" s="31" t="s">
        <v>190</v>
      </c>
      <c r="Z683" s="16">
        <f>ROUND(IF(O683=1,INDEX(新属性投放!$E$14:$E$33,卡牌属性!P683),INDEX(新属性投放!$E$41:$E$60,卡牌属性!P683))*INDEX($G$5:$G$42,L683),2)</f>
        <v>57.11</v>
      </c>
      <c r="AA683" s="31" t="s">
        <v>191</v>
      </c>
      <c r="AB683" s="16">
        <f>ROUND(IF(O683=1,INDEX(新属性投放!$F$14:$F$33,卡牌属性!P683),INDEX(新属性投放!$F$41:$F$60,卡牌属性!P683))*INDEX($G$5:$G$42,L683)*SQRT(INDEX($I$5:$I$42,L683)),2)</f>
        <v>513</v>
      </c>
      <c r="AD683" s="16">
        <f t="shared" si="180"/>
        <v>1142</v>
      </c>
      <c r="AE683" s="16">
        <f t="shared" si="181"/>
        <v>571</v>
      </c>
      <c r="AF683" s="16">
        <f t="shared" si="182"/>
        <v>5130</v>
      </c>
      <c r="AH683" s="16">
        <f t="shared" si="173"/>
        <v>192528</v>
      </c>
      <c r="AI683" s="16">
        <f t="shared" si="174"/>
        <v>96183</v>
      </c>
      <c r="AJ683" s="16">
        <f t="shared" si="175"/>
        <v>843299</v>
      </c>
    </row>
    <row r="684" spans="11:36" ht="16.5" x14ac:dyDescent="0.2">
      <c r="K684" s="15">
        <v>681</v>
      </c>
      <c r="L684" s="15">
        <f t="shared" si="176"/>
        <v>35</v>
      </c>
      <c r="M684" s="16">
        <f t="shared" si="177"/>
        <v>1102019</v>
      </c>
      <c r="N684" s="31" t="s">
        <v>686</v>
      </c>
      <c r="O684" s="16">
        <f t="shared" si="178"/>
        <v>2</v>
      </c>
      <c r="P684" s="16">
        <f t="shared" si="179"/>
        <v>1</v>
      </c>
      <c r="Q684" s="16" t="s">
        <v>51</v>
      </c>
      <c r="R684" s="16">
        <f>ROUND(IF(O684=1,INDEX(新属性投放!$J$14:$J$33,卡牌属性!P684),INDEX(新属性投放!$J$41:$J$60,卡牌属性!P684))*INDEX($G$5:$G$42,L684)/SQRT(INDEX($I$5:$I$42,L684)),2)</f>
        <v>70</v>
      </c>
      <c r="S684" s="31" t="s">
        <v>190</v>
      </c>
      <c r="T684" s="16">
        <f>ROUND(IF(O684=1,INDEX(新属性投放!$K$14:$K$33,卡牌属性!P684),INDEX(新属性投放!$K$41:$K$60,卡牌属性!P684))*INDEX($G$5:$G$42,L684),2)</f>
        <v>20</v>
      </c>
      <c r="U684" s="31" t="s">
        <v>191</v>
      </c>
      <c r="V684" s="16">
        <f>ROUND(IF(O684=1,INDEX(新属性投放!$L$14:$L$33,卡牌属性!P684),INDEX(新属性投放!$L$41:$L$60,卡牌属性!P684))*INDEX($G$5:$G$42,L684)*SQRT(INDEX($I$5:$I$42,L684)),2)</f>
        <v>150</v>
      </c>
      <c r="W684" s="31" t="s">
        <v>189</v>
      </c>
      <c r="X684" s="16">
        <f>ROUND(IF(O684=1,INDEX(新属性投放!$D$14:$D$33,卡牌属性!P684),INDEX(新属性投放!$D$41:$D$60,卡牌属性!P684))*INDEX($G$5:$G$42,L684)/SQRT(INDEX($I$5:$I$42,L684)),2)</f>
        <v>2.5</v>
      </c>
      <c r="Y684" s="31" t="s">
        <v>190</v>
      </c>
      <c r="Z684" s="16">
        <f>ROUND(IF(O684=1,INDEX(新属性投放!$E$14:$E$33,卡牌属性!P684),INDEX(新属性投放!$E$41:$E$60,卡牌属性!P684))*INDEX($G$5:$G$42,L684),2)</f>
        <v>1.25</v>
      </c>
      <c r="AA684" s="31" t="s">
        <v>191</v>
      </c>
      <c r="AB684" s="16">
        <f>ROUND(IF(O684=1,INDEX(新属性投放!$F$14:$F$33,卡牌属性!P684),INDEX(新属性投放!$F$41:$F$60,卡牌属性!P684))*INDEX($G$5:$G$42,L684)*SQRT(INDEX($I$5:$I$42,L684)),2)</f>
        <v>11</v>
      </c>
      <c r="AD684" s="16">
        <f t="shared" si="180"/>
        <v>25</v>
      </c>
      <c r="AE684" s="16">
        <f t="shared" si="181"/>
        <v>12</v>
      </c>
      <c r="AF684" s="16">
        <f t="shared" si="182"/>
        <v>110</v>
      </c>
      <c r="AH684" s="16">
        <f t="shared" si="173"/>
        <v>192553</v>
      </c>
      <c r="AI684" s="16">
        <f t="shared" si="174"/>
        <v>96195</v>
      </c>
      <c r="AJ684" s="16">
        <f t="shared" si="175"/>
        <v>843409</v>
      </c>
    </row>
    <row r="685" spans="11:36" ht="16.5" x14ac:dyDescent="0.2">
      <c r="K685" s="15">
        <v>682</v>
      </c>
      <c r="L685" s="15">
        <f t="shared" si="176"/>
        <v>35</v>
      </c>
      <c r="M685" s="16">
        <f t="shared" si="177"/>
        <v>1102019</v>
      </c>
      <c r="N685" s="31" t="s">
        <v>686</v>
      </c>
      <c r="O685" s="16">
        <f t="shared" si="178"/>
        <v>2</v>
      </c>
      <c r="P685" s="16">
        <f t="shared" si="179"/>
        <v>2</v>
      </c>
      <c r="Q685" s="16" t="s">
        <v>51</v>
      </c>
      <c r="R685" s="16">
        <f>ROUND(IF(O685=1,INDEX(新属性投放!$J$14:$J$33,卡牌属性!P685),INDEX(新属性投放!$J$41:$J$60,卡牌属性!P685))*INDEX($G$5:$G$42,L685)/SQRT(INDEX($I$5:$I$42,L685)),2)</f>
        <v>114</v>
      </c>
      <c r="S685" s="31" t="s">
        <v>190</v>
      </c>
      <c r="T685" s="16">
        <f>ROUND(IF(O685=1,INDEX(新属性投放!$K$14:$K$33,卡牌属性!P685),INDEX(新属性投放!$K$41:$K$60,卡牌属性!P685))*INDEX($G$5:$G$42,L685),2)</f>
        <v>37.5</v>
      </c>
      <c r="U685" s="31" t="s">
        <v>191</v>
      </c>
      <c r="V685" s="16">
        <f>ROUND(IF(O685=1,INDEX(新属性投放!$L$14:$L$33,卡牌属性!P685),INDEX(新属性投放!$L$41:$L$60,卡牌属性!P685))*INDEX($G$5:$G$42,L685)*SQRT(INDEX($I$5:$I$42,L685)),2)</f>
        <v>385</v>
      </c>
      <c r="W685" s="31" t="s">
        <v>189</v>
      </c>
      <c r="X685" s="16">
        <f>ROUND(IF(O685=1,INDEX(新属性投放!$D$14:$D$33,卡牌属性!P685),INDEX(新属性投放!$D$41:$D$60,卡牌属性!P685))*INDEX($G$5:$G$42,L685)/SQRT(INDEX($I$5:$I$42,L685)),2)</f>
        <v>4</v>
      </c>
      <c r="Y685" s="31" t="s">
        <v>190</v>
      </c>
      <c r="Z685" s="16">
        <f>ROUND(IF(O685=1,INDEX(新属性投放!$E$14:$E$33,卡牌属性!P685),INDEX(新属性投放!$E$41:$E$60,卡牌属性!P685))*INDEX($G$5:$G$42,L685),2)</f>
        <v>2</v>
      </c>
      <c r="AA685" s="31" t="s">
        <v>191</v>
      </c>
      <c r="AB685" s="16">
        <f>ROUND(IF(O685=1,INDEX(新属性投放!$F$14:$F$33,卡牌属性!P685),INDEX(新属性投放!$F$41:$F$60,卡牌属性!P685))*INDEX($G$5:$G$42,L685)*SQRT(INDEX($I$5:$I$42,L685)),2)</f>
        <v>18</v>
      </c>
      <c r="AD685" s="16">
        <f t="shared" si="180"/>
        <v>40</v>
      </c>
      <c r="AE685" s="16">
        <f t="shared" si="181"/>
        <v>20</v>
      </c>
      <c r="AF685" s="16">
        <f t="shared" si="182"/>
        <v>180</v>
      </c>
      <c r="AH685" s="16">
        <f t="shared" si="173"/>
        <v>192593</v>
      </c>
      <c r="AI685" s="16">
        <f t="shared" si="174"/>
        <v>96215</v>
      </c>
      <c r="AJ685" s="16">
        <f t="shared" si="175"/>
        <v>843589</v>
      </c>
    </row>
    <row r="686" spans="11:36" ht="16.5" x14ac:dyDescent="0.2">
      <c r="K686" s="15">
        <v>683</v>
      </c>
      <c r="L686" s="15">
        <f t="shared" si="176"/>
        <v>35</v>
      </c>
      <c r="M686" s="16">
        <f t="shared" si="177"/>
        <v>1102019</v>
      </c>
      <c r="N686" s="31" t="s">
        <v>686</v>
      </c>
      <c r="O686" s="16">
        <f t="shared" si="178"/>
        <v>2</v>
      </c>
      <c r="P686" s="16">
        <f t="shared" si="179"/>
        <v>3</v>
      </c>
      <c r="Q686" s="16" t="s">
        <v>51</v>
      </c>
      <c r="R686" s="16">
        <f>ROUND(IF(O686=1,INDEX(新属性投放!$J$14:$J$33,卡牌属性!P686),INDEX(新属性投放!$J$41:$J$60,卡牌属性!P686))*INDEX($G$5:$G$42,L686)/SQRT(INDEX($I$5:$I$42,L686)),2)</f>
        <v>197</v>
      </c>
      <c r="S686" s="31" t="s">
        <v>190</v>
      </c>
      <c r="T686" s="16">
        <f>ROUND(IF(O686=1,INDEX(新属性投放!$K$14:$K$33,卡牌属性!P686),INDEX(新属性投放!$K$41:$K$60,卡牌属性!P686))*INDEX($G$5:$G$42,L686),2)</f>
        <v>78.5</v>
      </c>
      <c r="U686" s="31" t="s">
        <v>191</v>
      </c>
      <c r="V686" s="16">
        <f>ROUND(IF(O686=1,INDEX(新属性投放!$L$14:$L$33,卡牌属性!P686),INDEX(新属性投放!$L$41:$L$60,卡牌属性!P686))*INDEX($G$5:$G$42,L686)*SQRT(INDEX($I$5:$I$42,L686)),2)</f>
        <v>862</v>
      </c>
      <c r="W686" s="31" t="s">
        <v>189</v>
      </c>
      <c r="X686" s="16">
        <f>ROUND(IF(O686=1,INDEX(新属性投放!$D$14:$D$33,卡牌属性!P686),INDEX(新属性投放!$D$41:$D$60,卡牌属性!P686))*INDEX($G$5:$G$42,L686)/SQRT(INDEX($I$5:$I$42,L686)),2)</f>
        <v>6.03</v>
      </c>
      <c r="Y686" s="31" t="s">
        <v>190</v>
      </c>
      <c r="Z686" s="16">
        <f>ROUND(IF(O686=1,INDEX(新属性投放!$E$14:$E$33,卡牌属性!P686),INDEX(新属性投放!$E$41:$E$60,卡牌属性!P686))*INDEX($G$5:$G$42,L686),2)</f>
        <v>3.02</v>
      </c>
      <c r="AA686" s="31" t="s">
        <v>191</v>
      </c>
      <c r="AB686" s="16">
        <f>ROUND(IF(O686=1,INDEX(新属性投放!$F$14:$F$33,卡牌属性!P686),INDEX(新属性投放!$F$41:$F$60,卡牌属性!P686))*INDEX($G$5:$G$42,L686)*SQRT(INDEX($I$5:$I$42,L686)),2)</f>
        <v>27</v>
      </c>
      <c r="AD686" s="16">
        <f t="shared" si="180"/>
        <v>60</v>
      </c>
      <c r="AE686" s="16">
        <f t="shared" si="181"/>
        <v>30</v>
      </c>
      <c r="AF686" s="16">
        <f t="shared" si="182"/>
        <v>270</v>
      </c>
      <c r="AH686" s="16">
        <f t="shared" si="173"/>
        <v>192653</v>
      </c>
      <c r="AI686" s="16">
        <f t="shared" si="174"/>
        <v>96245</v>
      </c>
      <c r="AJ686" s="16">
        <f t="shared" si="175"/>
        <v>843859</v>
      </c>
    </row>
    <row r="687" spans="11:36" ht="16.5" x14ac:dyDescent="0.2">
      <c r="K687" s="15">
        <v>684</v>
      </c>
      <c r="L687" s="15">
        <f t="shared" si="176"/>
        <v>35</v>
      </c>
      <c r="M687" s="16">
        <f t="shared" si="177"/>
        <v>1102019</v>
      </c>
      <c r="N687" s="31" t="s">
        <v>686</v>
      </c>
      <c r="O687" s="16">
        <f t="shared" si="178"/>
        <v>2</v>
      </c>
      <c r="P687" s="16">
        <f t="shared" si="179"/>
        <v>4</v>
      </c>
      <c r="Q687" s="16" t="s">
        <v>51</v>
      </c>
      <c r="R687" s="16">
        <f>ROUND(IF(O687=1,INDEX(新属性投放!$J$14:$J$33,卡牌属性!P687),INDEX(新属性投放!$J$41:$J$60,卡牌属性!P687))*INDEX($G$5:$G$42,L687)/SQRT(INDEX($I$5:$I$42,L687)),2)</f>
        <v>277.3</v>
      </c>
      <c r="S687" s="31" t="s">
        <v>190</v>
      </c>
      <c r="T687" s="16">
        <f>ROUND(IF(O687=1,INDEX(新属性投放!$K$14:$K$33,卡牌属性!P687),INDEX(新属性投放!$K$41:$K$60,卡牌属性!P687))*INDEX($G$5:$G$42,L687),2)</f>
        <v>118.65</v>
      </c>
      <c r="U687" s="31" t="s">
        <v>191</v>
      </c>
      <c r="V687" s="16">
        <f>ROUND(IF(O687=1,INDEX(新属性投放!$L$14:$L$33,卡牌属性!P687),INDEX(新属性投放!$L$41:$L$60,卡牌属性!P687))*INDEX($G$5:$G$42,L687)*SQRT(INDEX($I$5:$I$42,L687)),2)</f>
        <v>1312</v>
      </c>
      <c r="W687" s="31" t="s">
        <v>189</v>
      </c>
      <c r="X687" s="16">
        <f>ROUND(IF(O687=1,INDEX(新属性投放!$D$14:$D$33,卡牌属性!P687),INDEX(新属性投放!$D$41:$D$60,卡牌属性!P687))*INDEX($G$5:$G$42,L687)/SQRT(INDEX($I$5:$I$42,L687)),2)</f>
        <v>8</v>
      </c>
      <c r="Y687" s="31" t="s">
        <v>190</v>
      </c>
      <c r="Z687" s="16">
        <f>ROUND(IF(O687=1,INDEX(新属性投放!$E$14:$E$33,卡牌属性!P687),INDEX(新属性投放!$E$41:$E$60,卡牌属性!P687))*INDEX($G$5:$G$42,L687),2)</f>
        <v>4</v>
      </c>
      <c r="AA687" s="31" t="s">
        <v>191</v>
      </c>
      <c r="AB687" s="16">
        <f>ROUND(IF(O687=1,INDEX(新属性投放!$F$14:$F$33,卡牌属性!P687),INDEX(新属性投放!$F$41:$F$60,卡牌属性!P687))*INDEX($G$5:$G$42,L687)*SQRT(INDEX($I$5:$I$42,L687)),2)</f>
        <v>36</v>
      </c>
      <c r="AD687" s="16">
        <f t="shared" si="180"/>
        <v>80</v>
      </c>
      <c r="AE687" s="16">
        <f t="shared" si="181"/>
        <v>40</v>
      </c>
      <c r="AF687" s="16">
        <f t="shared" si="182"/>
        <v>360</v>
      </c>
      <c r="AH687" s="16">
        <f t="shared" si="173"/>
        <v>192733</v>
      </c>
      <c r="AI687" s="16">
        <f t="shared" si="174"/>
        <v>96285</v>
      </c>
      <c r="AJ687" s="16">
        <f t="shared" si="175"/>
        <v>844219</v>
      </c>
    </row>
    <row r="688" spans="11:36" ht="16.5" x14ac:dyDescent="0.2">
      <c r="K688" s="15">
        <v>685</v>
      </c>
      <c r="L688" s="15">
        <f t="shared" si="176"/>
        <v>35</v>
      </c>
      <c r="M688" s="16">
        <f t="shared" si="177"/>
        <v>1102019</v>
      </c>
      <c r="N688" s="31" t="s">
        <v>686</v>
      </c>
      <c r="O688" s="16">
        <f t="shared" si="178"/>
        <v>2</v>
      </c>
      <c r="P688" s="16">
        <f t="shared" si="179"/>
        <v>5</v>
      </c>
      <c r="Q688" s="16" t="s">
        <v>51</v>
      </c>
      <c r="R688" s="16">
        <f>ROUND(IF(O688=1,INDEX(新属性投放!$J$14:$J$33,卡牌属性!P688),INDEX(新属性投放!$J$41:$J$60,卡牌属性!P688))*INDEX($G$5:$G$42,L688)/SQRT(INDEX($I$5:$I$42,L688)),2)</f>
        <v>382.3</v>
      </c>
      <c r="S688" s="31" t="s">
        <v>190</v>
      </c>
      <c r="T688" s="16">
        <f>ROUND(IF(O688=1,INDEX(新属性投放!$K$14:$K$33,卡牌属性!P688),INDEX(新属性投放!$K$41:$K$60,卡牌属性!P688))*INDEX($G$5:$G$42,L688),2)</f>
        <v>171.65</v>
      </c>
      <c r="U688" s="31" t="s">
        <v>191</v>
      </c>
      <c r="V688" s="16">
        <f>ROUND(IF(O688=1,INDEX(新属性投放!$L$14:$L$33,卡牌属性!P688),INDEX(新属性投放!$L$41:$L$60,卡牌属性!P688))*INDEX($G$5:$G$42,L688)*SQRT(INDEX($I$5:$I$42,L688)),2)</f>
        <v>1897</v>
      </c>
      <c r="W688" s="31" t="s">
        <v>189</v>
      </c>
      <c r="X688" s="16">
        <f>ROUND(IF(O688=1,INDEX(新属性投放!$D$14:$D$33,卡牌属性!P688),INDEX(新属性投放!$D$41:$D$60,卡牌属性!P688))*INDEX($G$5:$G$42,L688)/SQRT(INDEX($I$5:$I$42,L688)),2)</f>
        <v>10.02</v>
      </c>
      <c r="Y688" s="31" t="s">
        <v>190</v>
      </c>
      <c r="Z688" s="16">
        <f>ROUND(IF(O688=1,INDEX(新属性投放!$E$14:$E$33,卡牌属性!P688),INDEX(新属性投放!$E$41:$E$60,卡牌属性!P688))*INDEX($G$5:$G$42,L688),2)</f>
        <v>5.01</v>
      </c>
      <c r="AA688" s="31" t="s">
        <v>191</v>
      </c>
      <c r="AB688" s="16">
        <f>ROUND(IF(O688=1,INDEX(新属性投放!$F$14:$F$33,卡牌属性!P688),INDEX(新属性投放!$F$41:$F$60,卡牌属性!P688))*INDEX($G$5:$G$42,L688)*SQRT(INDEX($I$5:$I$42,L688)),2)</f>
        <v>45</v>
      </c>
      <c r="AD688" s="16">
        <f t="shared" si="180"/>
        <v>100</v>
      </c>
      <c r="AE688" s="16">
        <f t="shared" si="181"/>
        <v>50</v>
      </c>
      <c r="AF688" s="16">
        <f t="shared" si="182"/>
        <v>450</v>
      </c>
      <c r="AH688" s="16">
        <f t="shared" si="173"/>
        <v>192833</v>
      </c>
      <c r="AI688" s="16">
        <f t="shared" si="174"/>
        <v>96335</v>
      </c>
      <c r="AJ688" s="16">
        <f t="shared" si="175"/>
        <v>844669</v>
      </c>
    </row>
    <row r="689" spans="11:36" ht="16.5" x14ac:dyDescent="0.2">
      <c r="K689" s="15">
        <v>686</v>
      </c>
      <c r="L689" s="15">
        <f t="shared" si="176"/>
        <v>35</v>
      </c>
      <c r="M689" s="16">
        <f t="shared" si="177"/>
        <v>1102019</v>
      </c>
      <c r="N689" s="31" t="s">
        <v>686</v>
      </c>
      <c r="O689" s="16">
        <f t="shared" si="178"/>
        <v>2</v>
      </c>
      <c r="P689" s="16">
        <f t="shared" si="179"/>
        <v>6</v>
      </c>
      <c r="Q689" s="16" t="s">
        <v>51</v>
      </c>
      <c r="R689" s="16">
        <f>ROUND(IF(O689=1,INDEX(新属性投放!$J$14:$J$33,卡牌属性!P689),INDEX(新属性投放!$J$41:$J$60,卡牌属性!P689))*INDEX($G$5:$G$42,L689)/SQRT(INDEX($I$5:$I$42,L689)),2)</f>
        <v>513.5</v>
      </c>
      <c r="S689" s="31" t="s">
        <v>190</v>
      </c>
      <c r="T689" s="16">
        <f>ROUND(IF(O689=1,INDEX(新属性投放!$K$14:$K$33,卡牌属性!P689),INDEX(新属性投放!$K$41:$K$60,卡牌属性!P689))*INDEX($G$5:$G$42,L689),2)</f>
        <v>237.75</v>
      </c>
      <c r="U689" s="31" t="s">
        <v>191</v>
      </c>
      <c r="V689" s="16">
        <f>ROUND(IF(O689=1,INDEX(新属性投放!$L$14:$L$33,卡牌属性!P689),INDEX(新属性投放!$L$41:$L$60,卡牌属性!P689))*INDEX($G$5:$G$42,L689)*SQRT(INDEX($I$5:$I$42,L689)),2)</f>
        <v>2626</v>
      </c>
      <c r="W689" s="31" t="s">
        <v>189</v>
      </c>
      <c r="X689" s="16">
        <f>ROUND(IF(O689=1,INDEX(新属性投放!$D$14:$D$33,卡牌属性!P689),INDEX(新属性投放!$D$41:$D$60,卡牌属性!P689))*INDEX($G$5:$G$42,L689)/SQRT(INDEX($I$5:$I$42,L689)),2)</f>
        <v>12.53</v>
      </c>
      <c r="Y689" s="31" t="s">
        <v>190</v>
      </c>
      <c r="Z689" s="16">
        <f>ROUND(IF(O689=1,INDEX(新属性投放!$E$14:$E$33,卡牌属性!P689),INDEX(新属性投放!$E$41:$E$60,卡牌属性!P689))*INDEX($G$5:$G$42,L689),2)</f>
        <v>6.27</v>
      </c>
      <c r="AA689" s="31" t="s">
        <v>191</v>
      </c>
      <c r="AB689" s="16">
        <f>ROUND(IF(O689=1,INDEX(新属性投放!$F$14:$F$33,卡牌属性!P689),INDEX(新属性投放!$F$41:$F$60,卡牌属性!P689))*INDEX($G$5:$G$42,L689)*SQRT(INDEX($I$5:$I$42,L689)),2)</f>
        <v>56</v>
      </c>
      <c r="AD689" s="16">
        <f t="shared" si="180"/>
        <v>125</v>
      </c>
      <c r="AE689" s="16">
        <f t="shared" si="181"/>
        <v>62</v>
      </c>
      <c r="AF689" s="16">
        <f t="shared" si="182"/>
        <v>560</v>
      </c>
      <c r="AH689" s="16">
        <f t="shared" si="173"/>
        <v>192958</v>
      </c>
      <c r="AI689" s="16">
        <f t="shared" si="174"/>
        <v>96397</v>
      </c>
      <c r="AJ689" s="16">
        <f t="shared" si="175"/>
        <v>845229</v>
      </c>
    </row>
    <row r="690" spans="11:36" ht="16.5" x14ac:dyDescent="0.2">
      <c r="K690" s="15">
        <v>687</v>
      </c>
      <c r="L690" s="15">
        <f t="shared" si="176"/>
        <v>35</v>
      </c>
      <c r="M690" s="16">
        <f t="shared" si="177"/>
        <v>1102019</v>
      </c>
      <c r="N690" s="31" t="s">
        <v>686</v>
      </c>
      <c r="O690" s="16">
        <f t="shared" si="178"/>
        <v>2</v>
      </c>
      <c r="P690" s="16">
        <f t="shared" si="179"/>
        <v>7</v>
      </c>
      <c r="Q690" s="16" t="s">
        <v>51</v>
      </c>
      <c r="R690" s="16">
        <f>ROUND(IF(O690=1,INDEX(新属性投放!$J$14:$J$33,卡牌属性!P690),INDEX(新属性投放!$J$41:$J$60,卡牌属性!P690))*INDEX($G$5:$G$42,L690)/SQRT(INDEX($I$5:$I$42,L690)),2)</f>
        <v>677.8</v>
      </c>
      <c r="S690" s="31" t="s">
        <v>190</v>
      </c>
      <c r="T690" s="16">
        <f>ROUND(IF(O690=1,INDEX(新属性投放!$K$14:$K$33,卡牌属性!P690),INDEX(新属性投放!$K$41:$K$60,卡牌属性!P690))*INDEX($G$5:$G$42,L690),2)</f>
        <v>320.39999999999998</v>
      </c>
      <c r="U690" s="31" t="s">
        <v>191</v>
      </c>
      <c r="V690" s="16">
        <f>ROUND(IF(O690=1,INDEX(新属性投放!$L$14:$L$33,卡牌属性!P690),INDEX(新属性投放!$L$41:$L$60,卡牌属性!P690))*INDEX($G$5:$G$42,L690)*SQRT(INDEX($I$5:$I$42,L690)),2)</f>
        <v>3537</v>
      </c>
      <c r="W690" s="31" t="s">
        <v>189</v>
      </c>
      <c r="X690" s="16">
        <f>ROUND(IF(O690=1,INDEX(新属性投放!$D$14:$D$33,卡牌属性!P690),INDEX(新属性投放!$D$41:$D$60,卡牌属性!P690))*INDEX($G$5:$G$42,L690)/SQRT(INDEX($I$5:$I$42,L690)),2)</f>
        <v>15.7</v>
      </c>
      <c r="Y690" s="31" t="s">
        <v>190</v>
      </c>
      <c r="Z690" s="16">
        <f>ROUND(IF(O690=1,INDEX(新属性投放!$E$14:$E$33,卡牌属性!P690),INDEX(新属性投放!$E$41:$E$60,卡牌属性!P690))*INDEX($G$5:$G$42,L690),2)</f>
        <v>7.85</v>
      </c>
      <c r="AA690" s="31" t="s">
        <v>191</v>
      </c>
      <c r="AB690" s="16">
        <f>ROUND(IF(O690=1,INDEX(新属性投放!$F$14:$F$33,卡牌属性!P690),INDEX(新属性投放!$F$41:$F$60,卡牌属性!P690))*INDEX($G$5:$G$42,L690)*SQRT(INDEX($I$5:$I$42,L690)),2)</f>
        <v>70</v>
      </c>
      <c r="AD690" s="16">
        <f t="shared" si="180"/>
        <v>157</v>
      </c>
      <c r="AE690" s="16">
        <f t="shared" si="181"/>
        <v>78</v>
      </c>
      <c r="AF690" s="16">
        <f t="shared" si="182"/>
        <v>700</v>
      </c>
      <c r="AH690" s="16">
        <f t="shared" si="173"/>
        <v>193115</v>
      </c>
      <c r="AI690" s="16">
        <f t="shared" si="174"/>
        <v>96475</v>
      </c>
      <c r="AJ690" s="16">
        <f t="shared" si="175"/>
        <v>845929</v>
      </c>
    </row>
    <row r="691" spans="11:36" ht="16.5" x14ac:dyDescent="0.2">
      <c r="K691" s="15">
        <v>688</v>
      </c>
      <c r="L691" s="15">
        <f t="shared" si="176"/>
        <v>35</v>
      </c>
      <c r="M691" s="16">
        <f t="shared" si="177"/>
        <v>1102019</v>
      </c>
      <c r="N691" s="31" t="s">
        <v>686</v>
      </c>
      <c r="O691" s="16">
        <f t="shared" si="178"/>
        <v>2</v>
      </c>
      <c r="P691" s="16">
        <f t="shared" si="179"/>
        <v>8</v>
      </c>
      <c r="Q691" s="16" t="s">
        <v>51</v>
      </c>
      <c r="R691" s="16">
        <f>ROUND(IF(O691=1,INDEX(新属性投放!$J$14:$J$33,卡牌属性!P691),INDEX(新属性投放!$J$41:$J$60,卡牌属性!P691))*INDEX($G$5:$G$42,L691)/SQRT(INDEX($I$5:$I$42,L691)),2)</f>
        <v>884.8</v>
      </c>
      <c r="S691" s="31" t="s">
        <v>190</v>
      </c>
      <c r="T691" s="16">
        <f>ROUND(IF(O691=1,INDEX(新属性投放!$K$14:$K$33,卡牌属性!P691),INDEX(新属性投放!$K$41:$K$60,卡牌属性!P691))*INDEX($G$5:$G$42,L691),2)</f>
        <v>423.9</v>
      </c>
      <c r="U691" s="31" t="s">
        <v>191</v>
      </c>
      <c r="V691" s="16">
        <f>ROUND(IF(O691=1,INDEX(新属性投放!$L$14:$L$33,卡牌属性!P691),INDEX(新属性投放!$L$41:$L$60,卡牌属性!P691))*INDEX($G$5:$G$42,L691)*SQRT(INDEX($I$5:$I$42,L691)),2)</f>
        <v>4687</v>
      </c>
      <c r="W691" s="31" t="s">
        <v>189</v>
      </c>
      <c r="X691" s="16">
        <f>ROUND(IF(O691=1,INDEX(新属性投放!$D$14:$D$33,卡牌属性!P691),INDEX(新属性投放!$D$41:$D$60,卡牌属性!P691))*INDEX($G$5:$G$42,L691)/SQRT(INDEX($I$5:$I$42,L691)),2)</f>
        <v>20</v>
      </c>
      <c r="Y691" s="31" t="s">
        <v>190</v>
      </c>
      <c r="Z691" s="16">
        <f>ROUND(IF(O691=1,INDEX(新属性投放!$E$14:$E$33,卡牌属性!P691),INDEX(新属性投放!$E$41:$E$60,卡牌属性!P691))*INDEX($G$5:$G$42,L691),2)</f>
        <v>10</v>
      </c>
      <c r="AA691" s="31" t="s">
        <v>191</v>
      </c>
      <c r="AB691" s="16">
        <f>ROUND(IF(O691=1,INDEX(新属性投放!$F$14:$F$33,卡牌属性!P691),INDEX(新属性投放!$F$41:$F$60,卡牌属性!P691))*INDEX($G$5:$G$42,L691)*SQRT(INDEX($I$5:$I$42,L691)),2)</f>
        <v>90</v>
      </c>
      <c r="AD691" s="16">
        <f t="shared" si="180"/>
        <v>200</v>
      </c>
      <c r="AE691" s="16">
        <f t="shared" si="181"/>
        <v>100</v>
      </c>
      <c r="AF691" s="16">
        <f t="shared" si="182"/>
        <v>900</v>
      </c>
      <c r="AH691" s="16">
        <f t="shared" si="173"/>
        <v>193315</v>
      </c>
      <c r="AI691" s="16">
        <f t="shared" si="174"/>
        <v>96575</v>
      </c>
      <c r="AJ691" s="16">
        <f t="shared" si="175"/>
        <v>846829</v>
      </c>
    </row>
    <row r="692" spans="11:36" ht="16.5" x14ac:dyDescent="0.2">
      <c r="K692" s="15">
        <v>689</v>
      </c>
      <c r="L692" s="15">
        <f t="shared" si="176"/>
        <v>35</v>
      </c>
      <c r="M692" s="16">
        <f t="shared" si="177"/>
        <v>1102019</v>
      </c>
      <c r="N692" s="31" t="s">
        <v>686</v>
      </c>
      <c r="O692" s="16">
        <f t="shared" si="178"/>
        <v>2</v>
      </c>
      <c r="P692" s="16">
        <f t="shared" si="179"/>
        <v>9</v>
      </c>
      <c r="Q692" s="16" t="s">
        <v>51</v>
      </c>
      <c r="R692" s="16">
        <f>ROUND(IF(O692=1,INDEX(新属性投放!$J$14:$J$33,卡牌属性!P692),INDEX(新属性投放!$J$41:$J$60,卡牌属性!P692))*INDEX($G$5:$G$42,L692)/SQRT(INDEX($I$5:$I$42,L692)),2)</f>
        <v>1013.8</v>
      </c>
      <c r="S692" s="31" t="s">
        <v>190</v>
      </c>
      <c r="T692" s="16">
        <f>ROUND(IF(O692=1,INDEX(新属性投放!$K$14:$K$33,卡牌属性!P692),INDEX(新属性投放!$K$41:$K$60,卡牌属性!P692))*INDEX($G$5:$G$42,L692),2)</f>
        <v>487.9</v>
      </c>
      <c r="U692" s="31" t="s">
        <v>191</v>
      </c>
      <c r="V692" s="16">
        <f>ROUND(IF(O692=1,INDEX(新属性投放!$L$14:$L$33,卡牌属性!P692),INDEX(新属性投放!$L$41:$L$60,卡牌属性!P692))*INDEX($G$5:$G$42,L692)*SQRT(INDEX($I$5:$I$42,L692)),2)</f>
        <v>5398</v>
      </c>
      <c r="W692" s="31" t="s">
        <v>189</v>
      </c>
      <c r="X692" s="16">
        <f>ROUND(IF(O692=1,INDEX(新属性投放!$D$14:$D$33,卡牌属性!P692),INDEX(新属性投放!$D$41:$D$60,卡牌属性!P692))*INDEX($G$5:$G$42,L692)/SQRT(INDEX($I$5:$I$42,L692)),2)</f>
        <v>23.12</v>
      </c>
      <c r="Y692" s="31" t="s">
        <v>190</v>
      </c>
      <c r="Z692" s="16">
        <f>ROUND(IF(O692=1,INDEX(新属性投放!$E$14:$E$33,卡牌属性!P692),INDEX(新属性投放!$E$41:$E$60,卡牌属性!P692))*INDEX($G$5:$G$42,L692),2)</f>
        <v>11.56</v>
      </c>
      <c r="AA692" s="31" t="s">
        <v>191</v>
      </c>
      <c r="AB692" s="16">
        <f>ROUND(IF(O692=1,INDEX(新属性投放!$F$14:$F$33,卡牌属性!P692),INDEX(新属性投放!$F$41:$F$60,卡牌属性!P692))*INDEX($G$5:$G$42,L692)*SQRT(INDEX($I$5:$I$42,L692)),2)</f>
        <v>104</v>
      </c>
      <c r="AD692" s="16">
        <f t="shared" si="180"/>
        <v>231</v>
      </c>
      <c r="AE692" s="16">
        <f t="shared" si="181"/>
        <v>115</v>
      </c>
      <c r="AF692" s="16">
        <f t="shared" si="182"/>
        <v>1040</v>
      </c>
      <c r="AH692" s="16">
        <f t="shared" si="173"/>
        <v>193546</v>
      </c>
      <c r="AI692" s="16">
        <f t="shared" si="174"/>
        <v>96690</v>
      </c>
      <c r="AJ692" s="16">
        <f t="shared" si="175"/>
        <v>847869</v>
      </c>
    </row>
    <row r="693" spans="11:36" ht="16.5" x14ac:dyDescent="0.2">
      <c r="K693" s="15">
        <v>690</v>
      </c>
      <c r="L693" s="15">
        <f t="shared" si="176"/>
        <v>35</v>
      </c>
      <c r="M693" s="16">
        <f t="shared" si="177"/>
        <v>1102019</v>
      </c>
      <c r="N693" s="31" t="s">
        <v>686</v>
      </c>
      <c r="O693" s="16">
        <f t="shared" si="178"/>
        <v>2</v>
      </c>
      <c r="P693" s="16">
        <f t="shared" si="179"/>
        <v>10</v>
      </c>
      <c r="Q693" s="16" t="s">
        <v>51</v>
      </c>
      <c r="R693" s="16">
        <f>ROUND(IF(O693=1,INDEX(新属性投放!$J$14:$J$33,卡牌属性!P693),INDEX(新属性投放!$J$41:$J$60,卡牌属性!P693))*INDEX($G$5:$G$42,L693)/SQRT(INDEX($I$5:$I$42,L693)),2)</f>
        <v>1162.4000000000001</v>
      </c>
      <c r="S693" s="31" t="s">
        <v>190</v>
      </c>
      <c r="T693" s="16">
        <f>ROUND(IF(O693=1,INDEX(新属性投放!$K$14:$K$33,卡牌属性!P693),INDEX(新属性投放!$K$41:$K$60,卡牌属性!P693))*INDEX($G$5:$G$42,L693),2)</f>
        <v>562.70000000000005</v>
      </c>
      <c r="U693" s="31" t="s">
        <v>191</v>
      </c>
      <c r="V693" s="16">
        <f>ROUND(IF(O693=1,INDEX(新属性投放!$L$14:$L$33,卡牌属性!P693),INDEX(新属性投放!$L$41:$L$60,卡牌属性!P693))*INDEX($G$5:$G$42,L693)*SQRT(INDEX($I$5:$I$42,L693)),2)</f>
        <v>6215</v>
      </c>
      <c r="W693" s="31" t="s">
        <v>189</v>
      </c>
      <c r="X693" s="16">
        <f>ROUND(IF(O693=1,INDEX(新属性投放!$D$14:$D$33,卡牌属性!P693),INDEX(新属性投放!$D$41:$D$60,卡牌属性!P693))*INDEX($G$5:$G$42,L693)/SQRT(INDEX($I$5:$I$42,L693)),2)</f>
        <v>26.74</v>
      </c>
      <c r="Y693" s="31" t="s">
        <v>190</v>
      </c>
      <c r="Z693" s="16">
        <f>ROUND(IF(O693=1,INDEX(新属性投放!$E$14:$E$33,卡牌属性!P693),INDEX(新属性投放!$E$41:$E$60,卡牌属性!P693))*INDEX($G$5:$G$42,L693),2)</f>
        <v>13.37</v>
      </c>
      <c r="AA693" s="31" t="s">
        <v>191</v>
      </c>
      <c r="AB693" s="16">
        <f>ROUND(IF(O693=1,INDEX(新属性投放!$F$14:$F$33,卡牌属性!P693),INDEX(新属性投放!$F$41:$F$60,卡牌属性!P693))*INDEX($G$5:$G$42,L693)*SQRT(INDEX($I$5:$I$42,L693)),2)</f>
        <v>120</v>
      </c>
      <c r="AD693" s="16">
        <f t="shared" si="180"/>
        <v>267</v>
      </c>
      <c r="AE693" s="16">
        <f t="shared" si="181"/>
        <v>133</v>
      </c>
      <c r="AF693" s="16">
        <f t="shared" si="182"/>
        <v>1200</v>
      </c>
      <c r="AH693" s="16">
        <f t="shared" si="173"/>
        <v>193813</v>
      </c>
      <c r="AI693" s="16">
        <f t="shared" si="174"/>
        <v>96823</v>
      </c>
      <c r="AJ693" s="16">
        <f t="shared" si="175"/>
        <v>849069</v>
      </c>
    </row>
    <row r="694" spans="11:36" ht="16.5" x14ac:dyDescent="0.2">
      <c r="K694" s="15">
        <v>691</v>
      </c>
      <c r="L694" s="15">
        <f t="shared" si="176"/>
        <v>35</v>
      </c>
      <c r="M694" s="16">
        <f t="shared" si="177"/>
        <v>1102019</v>
      </c>
      <c r="N694" s="31" t="s">
        <v>686</v>
      </c>
      <c r="O694" s="16">
        <f t="shared" si="178"/>
        <v>2</v>
      </c>
      <c r="P694" s="16">
        <f t="shared" si="179"/>
        <v>11</v>
      </c>
      <c r="Q694" s="16" t="s">
        <v>51</v>
      </c>
      <c r="R694" s="16">
        <f>ROUND(IF(O694=1,INDEX(新属性投放!$J$14:$J$33,卡牌属性!P694),INDEX(新属性投放!$J$41:$J$60,卡牌属性!P694))*INDEX($G$5:$G$42,L694)/SQRT(INDEX($I$5:$I$42,L694)),2)</f>
        <v>1335.1</v>
      </c>
      <c r="S694" s="31" t="s">
        <v>190</v>
      </c>
      <c r="T694" s="16">
        <f>ROUND(IF(O694=1,INDEX(新属性投放!$K$14:$K$33,卡牌属性!P694),INDEX(新属性投放!$K$41:$K$60,卡牌属性!P694))*INDEX($G$5:$G$42,L694),2)</f>
        <v>648.54999999999995</v>
      </c>
      <c r="U694" s="31" t="s">
        <v>191</v>
      </c>
      <c r="V694" s="16">
        <f>ROUND(IF(O694=1,INDEX(新属性投放!$L$14:$L$33,卡牌属性!P694),INDEX(新属性投放!$L$41:$L$60,卡牌属性!P694))*INDEX($G$5:$G$42,L694)*SQRT(INDEX($I$5:$I$42,L694)),2)</f>
        <v>7166</v>
      </c>
      <c r="W694" s="31" t="s">
        <v>189</v>
      </c>
      <c r="X694" s="16">
        <f>ROUND(IF(O694=1,INDEX(新属性投放!$D$14:$D$33,卡牌属性!P694),INDEX(新属性投放!$D$41:$D$60,卡牌属性!P694))*INDEX($G$5:$G$42,L694)/SQRT(INDEX($I$5:$I$42,L694)),2)</f>
        <v>30.9</v>
      </c>
      <c r="Y694" s="31" t="s">
        <v>190</v>
      </c>
      <c r="Z694" s="16">
        <f>ROUND(IF(O694=1,INDEX(新属性投放!$E$14:$E$33,卡牌属性!P694),INDEX(新属性投放!$E$41:$E$60,卡牌属性!P694))*INDEX($G$5:$G$42,L694),2)</f>
        <v>15.45</v>
      </c>
      <c r="AA694" s="31" t="s">
        <v>191</v>
      </c>
      <c r="AB694" s="16">
        <f>ROUND(IF(O694=1,INDEX(新属性投放!$F$14:$F$33,卡牌属性!P694),INDEX(新属性投放!$F$41:$F$60,卡牌属性!P694))*INDEX($G$5:$G$42,L694)*SQRT(INDEX($I$5:$I$42,L694)),2)</f>
        <v>139</v>
      </c>
      <c r="AD694" s="16">
        <f t="shared" si="180"/>
        <v>309</v>
      </c>
      <c r="AE694" s="16">
        <f t="shared" si="181"/>
        <v>154</v>
      </c>
      <c r="AF694" s="16">
        <f t="shared" si="182"/>
        <v>1390</v>
      </c>
      <c r="AH694" s="16">
        <f t="shared" si="173"/>
        <v>194122</v>
      </c>
      <c r="AI694" s="16">
        <f t="shared" si="174"/>
        <v>96977</v>
      </c>
      <c r="AJ694" s="16">
        <f t="shared" si="175"/>
        <v>850459</v>
      </c>
    </row>
    <row r="695" spans="11:36" ht="16.5" x14ac:dyDescent="0.2">
      <c r="K695" s="15">
        <v>692</v>
      </c>
      <c r="L695" s="15">
        <f t="shared" si="176"/>
        <v>35</v>
      </c>
      <c r="M695" s="16">
        <f t="shared" si="177"/>
        <v>1102019</v>
      </c>
      <c r="N695" s="31" t="s">
        <v>686</v>
      </c>
      <c r="O695" s="16">
        <f t="shared" si="178"/>
        <v>2</v>
      </c>
      <c r="P695" s="16">
        <f t="shared" si="179"/>
        <v>12</v>
      </c>
      <c r="Q695" s="16" t="s">
        <v>51</v>
      </c>
      <c r="R695" s="16">
        <f>ROUND(IF(O695=1,INDEX(新属性投放!$J$14:$J$33,卡牌属性!P695),INDEX(新属性投放!$J$41:$J$60,卡牌属性!P695))*INDEX($G$5:$G$42,L695)/SQRT(INDEX($I$5:$I$42,L695)),2)</f>
        <v>1534.6</v>
      </c>
      <c r="S695" s="31" t="s">
        <v>190</v>
      </c>
      <c r="T695" s="16">
        <f>ROUND(IF(O695=1,INDEX(新属性投放!$K$14:$K$33,卡牌属性!P695),INDEX(新属性投放!$K$41:$K$60,卡牌属性!P695))*INDEX($G$5:$G$42,L695),2)</f>
        <v>747.8</v>
      </c>
      <c r="U695" s="31" t="s">
        <v>191</v>
      </c>
      <c r="V695" s="16">
        <f>ROUND(IF(O695=1,INDEX(新属性投放!$L$14:$L$33,卡牌属性!P695),INDEX(新属性投放!$L$41:$L$60,卡牌属性!P695))*INDEX($G$5:$G$42,L695)*SQRT(INDEX($I$5:$I$42,L695)),2)</f>
        <v>8266</v>
      </c>
      <c r="W695" s="31" t="s">
        <v>189</v>
      </c>
      <c r="X695" s="16">
        <f>ROUND(IF(O695=1,INDEX(新属性投放!$D$14:$D$33,卡牌属性!P695),INDEX(新属性投放!$D$41:$D$60,卡牌属性!P695))*INDEX($G$5:$G$42,L695)/SQRT(INDEX($I$5:$I$42,L695)),2)</f>
        <v>35.74</v>
      </c>
      <c r="Y695" s="31" t="s">
        <v>190</v>
      </c>
      <c r="Z695" s="16">
        <f>ROUND(IF(O695=1,INDEX(新属性投放!$E$14:$E$33,卡牌属性!P695),INDEX(新属性投放!$E$41:$E$60,卡牌属性!P695))*INDEX($G$5:$G$42,L695),2)</f>
        <v>17.87</v>
      </c>
      <c r="AA695" s="31" t="s">
        <v>191</v>
      </c>
      <c r="AB695" s="16">
        <f>ROUND(IF(O695=1,INDEX(新属性投放!$F$14:$F$33,卡牌属性!P695),INDEX(新属性投放!$F$41:$F$60,卡牌属性!P695))*INDEX($G$5:$G$42,L695)*SQRT(INDEX($I$5:$I$42,L695)),2)</f>
        <v>160</v>
      </c>
      <c r="AD695" s="16">
        <f t="shared" si="180"/>
        <v>357</v>
      </c>
      <c r="AE695" s="16">
        <f t="shared" si="181"/>
        <v>178</v>
      </c>
      <c r="AF695" s="16">
        <f t="shared" si="182"/>
        <v>1600</v>
      </c>
      <c r="AH695" s="16">
        <f t="shared" si="173"/>
        <v>194479</v>
      </c>
      <c r="AI695" s="16">
        <f t="shared" si="174"/>
        <v>97155</v>
      </c>
      <c r="AJ695" s="16">
        <f t="shared" si="175"/>
        <v>852059</v>
      </c>
    </row>
    <row r="696" spans="11:36" ht="16.5" x14ac:dyDescent="0.2">
      <c r="K696" s="15">
        <v>693</v>
      </c>
      <c r="L696" s="15">
        <f t="shared" si="176"/>
        <v>35</v>
      </c>
      <c r="M696" s="16">
        <f t="shared" si="177"/>
        <v>1102019</v>
      </c>
      <c r="N696" s="31" t="s">
        <v>686</v>
      </c>
      <c r="O696" s="16">
        <f t="shared" si="178"/>
        <v>2</v>
      </c>
      <c r="P696" s="16">
        <f t="shared" si="179"/>
        <v>13</v>
      </c>
      <c r="Q696" s="16" t="s">
        <v>51</v>
      </c>
      <c r="R696" s="16">
        <f>ROUND(IF(O696=1,INDEX(新属性投放!$J$14:$J$33,卡牌属性!P696),INDEX(新属性投放!$J$41:$J$60,卡牌属性!P696))*INDEX($G$5:$G$42,L696)/SQRT(INDEX($I$5:$I$42,L696)),2)</f>
        <v>1765.3</v>
      </c>
      <c r="S696" s="31" t="s">
        <v>190</v>
      </c>
      <c r="T696" s="16">
        <f>ROUND(IF(O696=1,INDEX(新属性投放!$K$14:$K$33,卡牌属性!P696),INDEX(新属性投放!$K$41:$K$60,卡牌属性!P696))*INDEX($G$5:$G$42,L696),2)</f>
        <v>863.15</v>
      </c>
      <c r="U696" s="31" t="s">
        <v>191</v>
      </c>
      <c r="V696" s="16">
        <f>ROUND(IF(O696=1,INDEX(新属性投放!$L$14:$L$33,卡牌属性!P696),INDEX(新属性投放!$L$41:$L$60,卡牌属性!P696))*INDEX($G$5:$G$42,L696)*SQRT(INDEX($I$5:$I$42,L696)),2)</f>
        <v>9534</v>
      </c>
      <c r="W696" s="31" t="s">
        <v>189</v>
      </c>
      <c r="X696" s="16">
        <f>ROUND(IF(O696=1,INDEX(新属性投放!$D$14:$D$33,卡牌属性!P696),INDEX(新属性投放!$D$41:$D$60,卡牌属性!P696))*INDEX($G$5:$G$42,L696)/SQRT(INDEX($I$5:$I$42,L696)),2)</f>
        <v>41.33</v>
      </c>
      <c r="Y696" s="31" t="s">
        <v>190</v>
      </c>
      <c r="Z696" s="16">
        <f>ROUND(IF(O696=1,INDEX(新属性投放!$E$14:$E$33,卡牌属性!P696),INDEX(新属性投放!$E$41:$E$60,卡牌属性!P696))*INDEX($G$5:$G$42,L696),2)</f>
        <v>20.67</v>
      </c>
      <c r="AA696" s="31" t="s">
        <v>191</v>
      </c>
      <c r="AB696" s="16">
        <f>ROUND(IF(O696=1,INDEX(新属性投放!$F$14:$F$33,卡牌属性!P696),INDEX(新属性投放!$F$41:$F$60,卡牌属性!P696))*INDEX($G$5:$G$42,L696)*SQRT(INDEX($I$5:$I$42,L696)),2)</f>
        <v>185</v>
      </c>
      <c r="AD696" s="16">
        <f t="shared" si="180"/>
        <v>413</v>
      </c>
      <c r="AE696" s="16">
        <f t="shared" si="181"/>
        <v>206</v>
      </c>
      <c r="AF696" s="16">
        <f t="shared" si="182"/>
        <v>1850</v>
      </c>
      <c r="AH696" s="16">
        <f t="shared" si="173"/>
        <v>194892</v>
      </c>
      <c r="AI696" s="16">
        <f t="shared" si="174"/>
        <v>97361</v>
      </c>
      <c r="AJ696" s="16">
        <f t="shared" si="175"/>
        <v>853909</v>
      </c>
    </row>
    <row r="697" spans="11:36" ht="16.5" x14ac:dyDescent="0.2">
      <c r="K697" s="15">
        <v>694</v>
      </c>
      <c r="L697" s="15">
        <f t="shared" si="176"/>
        <v>35</v>
      </c>
      <c r="M697" s="16">
        <f t="shared" si="177"/>
        <v>1102019</v>
      </c>
      <c r="N697" s="31" t="s">
        <v>686</v>
      </c>
      <c r="O697" s="16">
        <f t="shared" si="178"/>
        <v>2</v>
      </c>
      <c r="P697" s="16">
        <f t="shared" si="179"/>
        <v>14</v>
      </c>
      <c r="Q697" s="16" t="s">
        <v>51</v>
      </c>
      <c r="R697" s="16">
        <f>ROUND(IF(O697=1,INDEX(新属性投放!$J$14:$J$33,卡牌属性!P697),INDEX(新属性投放!$J$41:$J$60,卡牌属性!P697))*INDEX($G$5:$G$42,L697)/SQRT(INDEX($I$5:$I$42,L697)),2)</f>
        <v>2031.95</v>
      </c>
      <c r="S697" s="31" t="s">
        <v>190</v>
      </c>
      <c r="T697" s="16">
        <f>ROUND(IF(O697=1,INDEX(新属性投放!$K$14:$K$33,卡牌属性!P697),INDEX(新属性投放!$K$41:$K$60,卡牌属性!P697))*INDEX($G$5:$G$42,L697),2)</f>
        <v>996.48</v>
      </c>
      <c r="U697" s="31" t="s">
        <v>191</v>
      </c>
      <c r="V697" s="16">
        <f>ROUND(IF(O697=1,INDEX(新属性投放!$L$14:$L$33,卡牌属性!P697),INDEX(新属性投放!$L$41:$L$60,卡牌属性!P697))*INDEX($G$5:$G$42,L697)*SQRT(INDEX($I$5:$I$42,L697)),2)</f>
        <v>10999</v>
      </c>
      <c r="W697" s="31" t="s">
        <v>189</v>
      </c>
      <c r="X697" s="16">
        <f>ROUND(IF(O697=1,INDEX(新属性投放!$D$14:$D$33,卡牌属性!P697),INDEX(新属性投放!$D$41:$D$60,卡牌属性!P697))*INDEX($G$5:$G$42,L697)/SQRT(INDEX($I$5:$I$42,L697)),2)</f>
        <v>47.8</v>
      </c>
      <c r="Y697" s="31" t="s">
        <v>190</v>
      </c>
      <c r="Z697" s="16">
        <f>ROUND(IF(O697=1,INDEX(新属性投放!$E$14:$E$33,卡牌属性!P697),INDEX(新属性投放!$E$41:$E$60,卡牌属性!P697))*INDEX($G$5:$G$42,L697),2)</f>
        <v>23.9</v>
      </c>
      <c r="AA697" s="31" t="s">
        <v>191</v>
      </c>
      <c r="AB697" s="16">
        <f>ROUND(IF(O697=1,INDEX(新属性投放!$F$14:$F$33,卡牌属性!P697),INDEX(新属性投放!$F$41:$F$60,卡牌属性!P697))*INDEX($G$5:$G$42,L697)*SQRT(INDEX($I$5:$I$42,L697)),2)</f>
        <v>215</v>
      </c>
      <c r="AD697" s="16">
        <f t="shared" si="180"/>
        <v>478</v>
      </c>
      <c r="AE697" s="16">
        <f t="shared" si="181"/>
        <v>239</v>
      </c>
      <c r="AF697" s="16">
        <f t="shared" si="182"/>
        <v>2150</v>
      </c>
      <c r="AH697" s="16">
        <f t="shared" si="173"/>
        <v>195370</v>
      </c>
      <c r="AI697" s="16">
        <f t="shared" si="174"/>
        <v>97600</v>
      </c>
      <c r="AJ697" s="16">
        <f t="shared" si="175"/>
        <v>856059</v>
      </c>
    </row>
    <row r="698" spans="11:36" ht="16.5" x14ac:dyDescent="0.2">
      <c r="K698" s="15">
        <v>695</v>
      </c>
      <c r="L698" s="15">
        <f t="shared" si="176"/>
        <v>35</v>
      </c>
      <c r="M698" s="16">
        <f t="shared" si="177"/>
        <v>1102019</v>
      </c>
      <c r="N698" s="31" t="s">
        <v>686</v>
      </c>
      <c r="O698" s="16">
        <f t="shared" si="178"/>
        <v>2</v>
      </c>
      <c r="P698" s="16">
        <f t="shared" si="179"/>
        <v>15</v>
      </c>
      <c r="Q698" s="16" t="s">
        <v>51</v>
      </c>
      <c r="R698" s="16">
        <f>ROUND(IF(O698=1,INDEX(新属性投放!$J$14:$J$33,卡牌属性!P698),INDEX(新属性投放!$J$41:$J$60,卡牌属性!P698))*INDEX($G$5:$G$42,L698)/SQRT(INDEX($I$5:$I$42,L698)),2)</f>
        <v>2339.9499999999998</v>
      </c>
      <c r="S698" s="31" t="s">
        <v>190</v>
      </c>
      <c r="T698" s="16">
        <f>ROUND(IF(O698=1,INDEX(新属性投放!$K$14:$K$33,卡牌属性!P698),INDEX(新属性投放!$K$41:$K$60,卡牌属性!P698))*INDEX($G$5:$G$42,L698),2)</f>
        <v>1150.98</v>
      </c>
      <c r="U698" s="31" t="s">
        <v>191</v>
      </c>
      <c r="V698" s="16">
        <f>ROUND(IF(O698=1,INDEX(新属性投放!$L$14:$L$33,卡牌属性!P698),INDEX(新属性投放!$L$41:$L$60,卡牌属性!P698))*INDEX($G$5:$G$42,L698)*SQRT(INDEX($I$5:$I$42,L698)),2)</f>
        <v>12695</v>
      </c>
      <c r="W698" s="31" t="s">
        <v>189</v>
      </c>
      <c r="X698" s="16">
        <f>ROUND(IF(O698=1,INDEX(新属性投放!$D$14:$D$33,卡牌属性!P698),INDEX(新属性投放!$D$41:$D$60,卡牌属性!P698))*INDEX($G$5:$G$42,L698)/SQRT(INDEX($I$5:$I$42,L698)),2)</f>
        <v>55.27</v>
      </c>
      <c r="Y698" s="31" t="s">
        <v>190</v>
      </c>
      <c r="Z698" s="16">
        <f>ROUND(IF(O698=1,INDEX(新属性投放!$E$14:$E$33,卡牌属性!P698),INDEX(新属性投放!$E$41:$E$60,卡牌属性!P698))*INDEX($G$5:$G$42,L698),2)</f>
        <v>27.64</v>
      </c>
      <c r="AA698" s="31" t="s">
        <v>191</v>
      </c>
      <c r="AB698" s="16">
        <f>ROUND(IF(O698=1,INDEX(新属性投放!$F$14:$F$33,卡牌属性!P698),INDEX(新属性投放!$F$41:$F$60,卡牌属性!P698))*INDEX($G$5:$G$42,L698)*SQRT(INDEX($I$5:$I$42,L698)),2)</f>
        <v>248</v>
      </c>
      <c r="AD698" s="16">
        <f t="shared" si="180"/>
        <v>552</v>
      </c>
      <c r="AE698" s="16">
        <f t="shared" si="181"/>
        <v>276</v>
      </c>
      <c r="AF698" s="16">
        <f t="shared" si="182"/>
        <v>2480</v>
      </c>
      <c r="AH698" s="16">
        <f t="shared" si="173"/>
        <v>195922</v>
      </c>
      <c r="AI698" s="16">
        <f t="shared" si="174"/>
        <v>97876</v>
      </c>
      <c r="AJ698" s="16">
        <f t="shared" si="175"/>
        <v>858539</v>
      </c>
    </row>
    <row r="699" spans="11:36" ht="16.5" x14ac:dyDescent="0.2">
      <c r="K699" s="15">
        <v>696</v>
      </c>
      <c r="L699" s="15">
        <f t="shared" si="176"/>
        <v>35</v>
      </c>
      <c r="M699" s="16">
        <f t="shared" si="177"/>
        <v>1102019</v>
      </c>
      <c r="N699" s="31" t="s">
        <v>686</v>
      </c>
      <c r="O699" s="16">
        <f t="shared" si="178"/>
        <v>2</v>
      </c>
      <c r="P699" s="16">
        <f t="shared" si="179"/>
        <v>16</v>
      </c>
      <c r="Q699" s="16" t="s">
        <v>51</v>
      </c>
      <c r="R699" s="16">
        <f>ROUND(IF(O699=1,INDEX(新属性投放!$J$14:$J$33,卡牌属性!P699),INDEX(新属性投放!$J$41:$J$60,卡牌属性!P699))*INDEX($G$5:$G$42,L699)/SQRT(INDEX($I$5:$I$42,L699)),2)</f>
        <v>2696.3</v>
      </c>
      <c r="S699" s="31" t="s">
        <v>190</v>
      </c>
      <c r="T699" s="16">
        <f>ROUND(IF(O699=1,INDEX(新属性投放!$K$14:$K$33,卡牌属性!P699),INDEX(新属性投放!$K$41:$K$60,卡牌属性!P699))*INDEX($G$5:$G$42,L699),2)</f>
        <v>1329.15</v>
      </c>
      <c r="U699" s="31" t="s">
        <v>191</v>
      </c>
      <c r="V699" s="16">
        <f>ROUND(IF(O699=1,INDEX(新属性投放!$L$14:$L$33,卡牌属性!P699),INDEX(新属性投放!$L$41:$L$60,卡牌属性!P699))*INDEX($G$5:$G$42,L699)*SQRT(INDEX($I$5:$I$42,L699)),2)</f>
        <v>14655</v>
      </c>
      <c r="W699" s="31" t="s">
        <v>189</v>
      </c>
      <c r="X699" s="16">
        <f>ROUND(IF(O699=1,INDEX(新属性投放!$D$14:$D$33,卡牌属性!P699),INDEX(新属性投放!$D$41:$D$60,卡牌属性!P699))*INDEX($G$5:$G$42,L699)/SQRT(INDEX($I$5:$I$42,L699)),2)</f>
        <v>63.91</v>
      </c>
      <c r="Y699" s="31" t="s">
        <v>190</v>
      </c>
      <c r="Z699" s="16">
        <f>ROUND(IF(O699=1,INDEX(新属性投放!$E$14:$E$33,卡牌属性!P699),INDEX(新属性投放!$E$41:$E$60,卡牌属性!P699))*INDEX($G$5:$G$42,L699),2)</f>
        <v>31.96</v>
      </c>
      <c r="AA699" s="31" t="s">
        <v>191</v>
      </c>
      <c r="AB699" s="16">
        <f>ROUND(IF(O699=1,INDEX(新属性投放!$F$14:$F$33,卡牌属性!P699),INDEX(新属性投放!$F$41:$F$60,卡牌属性!P699))*INDEX($G$5:$G$42,L699)*SQRT(INDEX($I$5:$I$42,L699)),2)</f>
        <v>287</v>
      </c>
      <c r="AD699" s="16">
        <f t="shared" si="180"/>
        <v>639</v>
      </c>
      <c r="AE699" s="16">
        <f t="shared" si="181"/>
        <v>319</v>
      </c>
      <c r="AF699" s="16">
        <f t="shared" si="182"/>
        <v>2870</v>
      </c>
      <c r="AH699" s="16">
        <f t="shared" si="173"/>
        <v>196561</v>
      </c>
      <c r="AI699" s="16">
        <f t="shared" si="174"/>
        <v>98195</v>
      </c>
      <c r="AJ699" s="16">
        <f t="shared" si="175"/>
        <v>861409</v>
      </c>
    </row>
    <row r="700" spans="11:36" ht="16.5" x14ac:dyDescent="0.2">
      <c r="K700" s="15">
        <v>697</v>
      </c>
      <c r="L700" s="15">
        <f t="shared" si="176"/>
        <v>35</v>
      </c>
      <c r="M700" s="16">
        <f t="shared" si="177"/>
        <v>1102019</v>
      </c>
      <c r="N700" s="31" t="s">
        <v>686</v>
      </c>
      <c r="O700" s="16">
        <f t="shared" si="178"/>
        <v>2</v>
      </c>
      <c r="P700" s="16">
        <f t="shared" si="179"/>
        <v>17</v>
      </c>
      <c r="Q700" s="16" t="s">
        <v>51</v>
      </c>
      <c r="R700" s="16">
        <f>ROUND(IF(O700=1,INDEX(新属性投放!$J$14:$J$33,卡牌属性!P700),INDEX(新属性投放!$J$41:$J$60,卡牌属性!P700))*INDEX($G$5:$G$42,L700)/SQRT(INDEX($I$5:$I$42,L700)),2)</f>
        <v>3107.85</v>
      </c>
      <c r="S700" s="31" t="s">
        <v>190</v>
      </c>
      <c r="T700" s="16">
        <f>ROUND(IF(O700=1,INDEX(新属性投放!$K$14:$K$33,卡牌属性!P700),INDEX(新属性投放!$K$41:$K$60,卡牌属性!P700))*INDEX($G$5:$G$42,L700),2)</f>
        <v>1534.93</v>
      </c>
      <c r="U700" s="31" t="s">
        <v>191</v>
      </c>
      <c r="V700" s="16">
        <f>ROUND(IF(O700=1,INDEX(新属性投放!$L$14:$L$33,卡牌属性!P700),INDEX(新属性投放!$L$41:$L$60,卡牌属性!P700))*INDEX($G$5:$G$42,L700)*SQRT(INDEX($I$5:$I$42,L700)),2)</f>
        <v>16918</v>
      </c>
      <c r="W700" s="31" t="s">
        <v>189</v>
      </c>
      <c r="X700" s="16">
        <f>ROUND(IF(O700=1,INDEX(新属性投放!$D$14:$D$33,卡牌属性!P700),INDEX(新属性投放!$D$41:$D$60,卡牌属性!P700))*INDEX($G$5:$G$42,L700)/SQRT(INDEX($I$5:$I$42,L700)),2)</f>
        <v>73.900000000000006</v>
      </c>
      <c r="Y700" s="31" t="s">
        <v>190</v>
      </c>
      <c r="Z700" s="16">
        <f>ROUND(IF(O700=1,INDEX(新属性投放!$E$14:$E$33,卡牌属性!P700),INDEX(新属性投放!$E$41:$E$60,卡牌属性!P700))*INDEX($G$5:$G$42,L700),2)</f>
        <v>36.950000000000003</v>
      </c>
      <c r="AA700" s="31" t="s">
        <v>191</v>
      </c>
      <c r="AB700" s="16">
        <f>ROUND(IF(O700=1,INDEX(新属性投放!$F$14:$F$33,卡牌属性!P700),INDEX(新属性投放!$F$41:$F$60,卡牌属性!P700))*INDEX($G$5:$G$42,L700)*SQRT(INDEX($I$5:$I$42,L700)),2)</f>
        <v>332</v>
      </c>
      <c r="AD700" s="16">
        <f t="shared" si="180"/>
        <v>739</v>
      </c>
      <c r="AE700" s="16">
        <f t="shared" si="181"/>
        <v>369</v>
      </c>
      <c r="AF700" s="16">
        <f t="shared" si="182"/>
        <v>3320</v>
      </c>
      <c r="AH700" s="16">
        <f t="shared" si="173"/>
        <v>197300</v>
      </c>
      <c r="AI700" s="16">
        <f t="shared" si="174"/>
        <v>98564</v>
      </c>
      <c r="AJ700" s="16">
        <f t="shared" si="175"/>
        <v>864729</v>
      </c>
    </row>
    <row r="701" spans="11:36" ht="16.5" x14ac:dyDescent="0.2">
      <c r="K701" s="15">
        <v>698</v>
      </c>
      <c r="L701" s="15">
        <f t="shared" si="176"/>
        <v>35</v>
      </c>
      <c r="M701" s="16">
        <f t="shared" si="177"/>
        <v>1102019</v>
      </c>
      <c r="N701" s="31" t="s">
        <v>686</v>
      </c>
      <c r="O701" s="16">
        <f t="shared" si="178"/>
        <v>2</v>
      </c>
      <c r="P701" s="16">
        <f t="shared" si="179"/>
        <v>18</v>
      </c>
      <c r="Q701" s="16" t="s">
        <v>51</v>
      </c>
      <c r="R701" s="16">
        <f>ROUND(IF(O701=1,INDEX(新属性投放!$J$14:$J$33,卡牌属性!P701),INDEX(新属性投放!$J$41:$J$60,卡牌属性!P701))*INDEX($G$5:$G$42,L701)/SQRT(INDEX($I$5:$I$42,L701)),2)</f>
        <v>3584.35</v>
      </c>
      <c r="S701" s="31" t="s">
        <v>190</v>
      </c>
      <c r="T701" s="16">
        <f>ROUND(IF(O701=1,INDEX(新属性投放!$K$14:$K$33,卡牌属性!P701),INDEX(新属性投放!$K$41:$K$60,卡牌属性!P701))*INDEX($G$5:$G$42,L701),2)</f>
        <v>1772.68</v>
      </c>
      <c r="U701" s="31" t="s">
        <v>191</v>
      </c>
      <c r="V701" s="16">
        <f>ROUND(IF(O701=1,INDEX(新属性投放!$L$14:$L$33,卡牌属性!P701),INDEX(新属性投放!$L$41:$L$60,卡牌属性!P701))*INDEX($G$5:$G$42,L701)*SQRT(INDEX($I$5:$I$42,L701)),2)</f>
        <v>19541</v>
      </c>
      <c r="W701" s="31" t="s">
        <v>189</v>
      </c>
      <c r="X701" s="16">
        <f>ROUND(IF(O701=1,INDEX(新属性投放!$D$14:$D$33,卡牌属性!P701),INDEX(新属性投放!$D$41:$D$60,卡牌属性!P701))*INDEX($G$5:$G$42,L701)/SQRT(INDEX($I$5:$I$42,L701)),2)</f>
        <v>85.43</v>
      </c>
      <c r="Y701" s="31" t="s">
        <v>190</v>
      </c>
      <c r="Z701" s="16">
        <f>ROUND(IF(O701=1,INDEX(新属性投放!$E$14:$E$33,卡牌属性!P701),INDEX(新属性投放!$E$41:$E$60,卡牌属性!P701))*INDEX($G$5:$G$42,L701),2)</f>
        <v>42.72</v>
      </c>
      <c r="AA701" s="31" t="s">
        <v>191</v>
      </c>
      <c r="AB701" s="16">
        <f>ROUND(IF(O701=1,INDEX(新属性投放!$F$14:$F$33,卡牌属性!P701),INDEX(新属性投放!$F$41:$F$60,卡牌属性!P701))*INDEX($G$5:$G$42,L701)*SQRT(INDEX($I$5:$I$42,L701)),2)</f>
        <v>384</v>
      </c>
      <c r="AD701" s="16">
        <f t="shared" si="180"/>
        <v>854</v>
      </c>
      <c r="AE701" s="16">
        <f t="shared" si="181"/>
        <v>427</v>
      </c>
      <c r="AF701" s="16">
        <f t="shared" si="182"/>
        <v>3840</v>
      </c>
      <c r="AH701" s="16">
        <f t="shared" si="173"/>
        <v>198154</v>
      </c>
      <c r="AI701" s="16">
        <f t="shared" si="174"/>
        <v>98991</v>
      </c>
      <c r="AJ701" s="16">
        <f t="shared" si="175"/>
        <v>868569</v>
      </c>
    </row>
    <row r="702" spans="11:36" ht="16.5" x14ac:dyDescent="0.2">
      <c r="K702" s="15">
        <v>699</v>
      </c>
      <c r="L702" s="15">
        <f t="shared" si="176"/>
        <v>35</v>
      </c>
      <c r="M702" s="16">
        <f t="shared" si="177"/>
        <v>1102019</v>
      </c>
      <c r="N702" s="31" t="s">
        <v>686</v>
      </c>
      <c r="O702" s="16">
        <f t="shared" si="178"/>
        <v>2</v>
      </c>
      <c r="P702" s="16">
        <f t="shared" si="179"/>
        <v>19</v>
      </c>
      <c r="Q702" s="16" t="s">
        <v>51</v>
      </c>
      <c r="R702" s="16">
        <f>ROUND(IF(O702=1,INDEX(新属性投放!$J$14:$J$33,卡牌属性!P702),INDEX(新属性投放!$J$41:$J$60,卡牌属性!P702))*INDEX($G$5:$G$42,L702)/SQRT(INDEX($I$5:$I$42,L702)),2)</f>
        <v>4134.5</v>
      </c>
      <c r="S702" s="31" t="s">
        <v>190</v>
      </c>
      <c r="T702" s="16">
        <f>ROUND(IF(O702=1,INDEX(新属性投放!$K$14:$K$33,卡牌属性!P702),INDEX(新属性投放!$K$41:$K$60,卡牌属性!P702))*INDEX($G$5:$G$42,L702),2)</f>
        <v>2048.25</v>
      </c>
      <c r="U702" s="31" t="s">
        <v>191</v>
      </c>
      <c r="V702" s="16">
        <f>ROUND(IF(O702=1,INDEX(新属性投放!$L$14:$L$33,卡牌属性!P702),INDEX(新属性投放!$L$41:$L$60,卡牌属性!P702))*INDEX($G$5:$G$42,L702)*SQRT(INDEX($I$5:$I$42,L702)),2)</f>
        <v>22568</v>
      </c>
      <c r="W702" s="31" t="s">
        <v>189</v>
      </c>
      <c r="X702" s="16">
        <f>ROUND(IF(O702=1,INDEX(新属性投放!$D$14:$D$33,卡牌属性!P702),INDEX(新属性投放!$D$41:$D$60,卡牌属性!P702))*INDEX($G$5:$G$42,L702)/SQRT(INDEX($I$5:$I$42,L702)),2)</f>
        <v>98.79</v>
      </c>
      <c r="Y702" s="31" t="s">
        <v>190</v>
      </c>
      <c r="Z702" s="16">
        <f>ROUND(IF(O702=1,INDEX(新属性投放!$E$14:$E$33,卡牌属性!P702),INDEX(新属性投放!$E$41:$E$60,卡牌属性!P702))*INDEX($G$5:$G$42,L702),2)</f>
        <v>49.4</v>
      </c>
      <c r="AA702" s="31" t="s">
        <v>191</v>
      </c>
      <c r="AB702" s="16">
        <f>ROUND(IF(O702=1,INDEX(新属性投放!$F$14:$F$33,卡牌属性!P702),INDEX(新属性投放!$F$41:$F$60,卡牌属性!P702))*INDEX($G$5:$G$42,L702)*SQRT(INDEX($I$5:$I$42,L702)),2)</f>
        <v>444</v>
      </c>
      <c r="AD702" s="16">
        <f t="shared" si="180"/>
        <v>987</v>
      </c>
      <c r="AE702" s="16">
        <f t="shared" si="181"/>
        <v>494</v>
      </c>
      <c r="AF702" s="16">
        <f t="shared" si="182"/>
        <v>4440</v>
      </c>
      <c r="AH702" s="16">
        <f t="shared" si="173"/>
        <v>199141</v>
      </c>
      <c r="AI702" s="16">
        <f t="shared" si="174"/>
        <v>99485</v>
      </c>
      <c r="AJ702" s="16">
        <f t="shared" si="175"/>
        <v>873009</v>
      </c>
    </row>
    <row r="703" spans="11:36" ht="16.5" x14ac:dyDescent="0.2">
      <c r="K703" s="15">
        <v>700</v>
      </c>
      <c r="L703" s="15">
        <f t="shared" si="176"/>
        <v>35</v>
      </c>
      <c r="M703" s="16">
        <f t="shared" si="177"/>
        <v>1102019</v>
      </c>
      <c r="N703" s="31" t="s">
        <v>686</v>
      </c>
      <c r="O703" s="16">
        <f t="shared" si="178"/>
        <v>2</v>
      </c>
      <c r="P703" s="16">
        <f t="shared" si="179"/>
        <v>20</v>
      </c>
      <c r="Q703" s="16" t="s">
        <v>51</v>
      </c>
      <c r="R703" s="16">
        <f>ROUND(IF(O703=1,INDEX(新属性投放!$J$14:$J$33,卡牌属性!P703),INDEX(新属性投放!$J$41:$J$60,卡牌属性!P703))*INDEX($G$5:$G$42,L703)/SQRT(INDEX($I$5:$I$42,L703)),2)</f>
        <v>4771.45</v>
      </c>
      <c r="S703" s="31" t="s">
        <v>190</v>
      </c>
      <c r="T703" s="16">
        <f>ROUND(IF(O703=1,INDEX(新属性投放!$K$14:$K$33,卡牌属性!P703),INDEX(新属性投放!$K$41:$K$60,卡牌属性!P703))*INDEX($G$5:$G$42,L703),2)</f>
        <v>2366.23</v>
      </c>
      <c r="U703" s="31" t="s">
        <v>191</v>
      </c>
      <c r="V703" s="16">
        <f>ROUND(IF(O703=1,INDEX(新属性投放!$L$14:$L$33,卡牌属性!P703),INDEX(新属性投放!$L$41:$L$60,卡牌属性!P703))*INDEX($G$5:$G$42,L703)*SQRT(INDEX($I$5:$I$42,L703)),2)</f>
        <v>26075</v>
      </c>
      <c r="W703" s="31" t="s">
        <v>189</v>
      </c>
      <c r="X703" s="16">
        <f>ROUND(IF(O703=1,INDEX(新属性投放!$D$14:$D$33,卡牌属性!P703),INDEX(新属性投放!$D$41:$D$60,卡牌属性!P703))*INDEX($G$5:$G$42,L703)/SQRT(INDEX($I$5:$I$42,L703)),2)</f>
        <v>114.21</v>
      </c>
      <c r="Y703" s="31" t="s">
        <v>190</v>
      </c>
      <c r="Z703" s="16">
        <f>ROUND(IF(O703=1,INDEX(新属性投放!$E$14:$E$33,卡牌属性!P703),INDEX(新属性投放!$E$41:$E$60,卡牌属性!P703))*INDEX($G$5:$G$42,L703),2)</f>
        <v>57.11</v>
      </c>
      <c r="AA703" s="31" t="s">
        <v>191</v>
      </c>
      <c r="AB703" s="16">
        <f>ROUND(IF(O703=1,INDEX(新属性投放!$F$14:$F$33,卡牌属性!P703),INDEX(新属性投放!$F$41:$F$60,卡牌属性!P703))*INDEX($G$5:$G$42,L703)*SQRT(INDEX($I$5:$I$42,L703)),2)</f>
        <v>513</v>
      </c>
      <c r="AD703" s="16">
        <f t="shared" si="180"/>
        <v>1142</v>
      </c>
      <c r="AE703" s="16">
        <f t="shared" si="181"/>
        <v>571</v>
      </c>
      <c r="AF703" s="16">
        <f t="shared" si="182"/>
        <v>5130</v>
      </c>
      <c r="AH703" s="16">
        <f t="shared" ref="AH703:AH744" si="183">AH702+AD703</f>
        <v>200283</v>
      </c>
      <c r="AI703" s="16">
        <f t="shared" ref="AI703:AI744" si="184">AI702+AE703</f>
        <v>100056</v>
      </c>
      <c r="AJ703" s="16">
        <f t="shared" ref="AJ703:AJ744" si="185">AJ702+AF703</f>
        <v>878139</v>
      </c>
    </row>
    <row r="704" spans="11:36" ht="16.5" x14ac:dyDescent="0.2">
      <c r="K704" s="15">
        <v>701</v>
      </c>
      <c r="L704" s="15">
        <f t="shared" si="176"/>
        <v>36</v>
      </c>
      <c r="M704" s="16">
        <f t="shared" si="177"/>
        <v>1102020</v>
      </c>
      <c r="N704" s="31" t="s">
        <v>686</v>
      </c>
      <c r="O704" s="16">
        <f t="shared" si="178"/>
        <v>2</v>
      </c>
      <c r="P704" s="16">
        <f t="shared" si="179"/>
        <v>1</v>
      </c>
      <c r="Q704" s="16" t="s">
        <v>51</v>
      </c>
      <c r="R704" s="16">
        <f>ROUND(IF(O704=1,INDEX(新属性投放!$J$14:$J$33,卡牌属性!P704),INDEX(新属性投放!$J$41:$J$60,卡牌属性!P704))*INDEX($G$5:$G$42,L704)/SQRT(INDEX($I$5:$I$42,L704)),2)</f>
        <v>80.5</v>
      </c>
      <c r="S704" s="31" t="s">
        <v>190</v>
      </c>
      <c r="T704" s="16">
        <f>ROUND(IF(O704=1,INDEX(新属性投放!$K$14:$K$33,卡牌属性!P704),INDEX(新属性投放!$K$41:$K$60,卡牌属性!P704))*INDEX($G$5:$G$42,L704),2)</f>
        <v>23</v>
      </c>
      <c r="U704" s="31" t="s">
        <v>191</v>
      </c>
      <c r="V704" s="16">
        <f>ROUND(IF(O704=1,INDEX(新属性投放!$L$14:$L$33,卡牌属性!P704),INDEX(新属性投放!$L$41:$L$60,卡牌属性!P704))*INDEX($G$5:$G$42,L704)*SQRT(INDEX($I$5:$I$42,L704)),2)</f>
        <v>172.5</v>
      </c>
      <c r="W704" s="31" t="s">
        <v>189</v>
      </c>
      <c r="X704" s="16">
        <f>ROUND(IF(O704=1,INDEX(新属性投放!$D$14:$D$33,卡牌属性!P704),INDEX(新属性投放!$D$41:$D$60,卡牌属性!P704))*INDEX($G$5:$G$42,L704)/SQRT(INDEX($I$5:$I$42,L704)),2)</f>
        <v>2.88</v>
      </c>
      <c r="Y704" s="31" t="s">
        <v>190</v>
      </c>
      <c r="Z704" s="16">
        <f>ROUND(IF(O704=1,INDEX(新属性投放!$E$14:$E$33,卡牌属性!P704),INDEX(新属性投放!$E$41:$E$60,卡牌属性!P704))*INDEX($G$5:$G$42,L704),2)</f>
        <v>1.44</v>
      </c>
      <c r="AA704" s="31" t="s">
        <v>191</v>
      </c>
      <c r="AB704" s="16">
        <f>ROUND(IF(O704=1,INDEX(新属性投放!$F$14:$F$33,卡牌属性!P704),INDEX(新属性投放!$F$41:$F$60,卡牌属性!P704))*INDEX($G$5:$G$42,L704)*SQRT(INDEX($I$5:$I$42,L704)),2)</f>
        <v>12.65</v>
      </c>
      <c r="AD704" s="16">
        <f t="shared" si="180"/>
        <v>28</v>
      </c>
      <c r="AE704" s="16">
        <f t="shared" si="181"/>
        <v>14</v>
      </c>
      <c r="AF704" s="16">
        <f t="shared" si="182"/>
        <v>126</v>
      </c>
      <c r="AH704" s="16">
        <f t="shared" si="183"/>
        <v>200311</v>
      </c>
      <c r="AI704" s="16">
        <f t="shared" si="184"/>
        <v>100070</v>
      </c>
      <c r="AJ704" s="16">
        <f t="shared" si="185"/>
        <v>878265</v>
      </c>
    </row>
    <row r="705" spans="11:36" ht="16.5" x14ac:dyDescent="0.2">
      <c r="K705" s="15">
        <v>702</v>
      </c>
      <c r="L705" s="15">
        <f t="shared" si="176"/>
        <v>36</v>
      </c>
      <c r="M705" s="16">
        <f t="shared" si="177"/>
        <v>1102020</v>
      </c>
      <c r="N705" s="31" t="s">
        <v>686</v>
      </c>
      <c r="O705" s="16">
        <f t="shared" si="178"/>
        <v>2</v>
      </c>
      <c r="P705" s="16">
        <f t="shared" si="179"/>
        <v>2</v>
      </c>
      <c r="Q705" s="16" t="s">
        <v>51</v>
      </c>
      <c r="R705" s="16">
        <f>ROUND(IF(O705=1,INDEX(新属性投放!$J$14:$J$33,卡牌属性!P705),INDEX(新属性投放!$J$41:$J$60,卡牌属性!P705))*INDEX($G$5:$G$42,L705)/SQRT(INDEX($I$5:$I$42,L705)),2)</f>
        <v>131.1</v>
      </c>
      <c r="S705" s="31" t="s">
        <v>190</v>
      </c>
      <c r="T705" s="16">
        <f>ROUND(IF(O705=1,INDEX(新属性投放!$K$14:$K$33,卡牌属性!P705),INDEX(新属性投放!$K$41:$K$60,卡牌属性!P705))*INDEX($G$5:$G$42,L705),2)</f>
        <v>43.13</v>
      </c>
      <c r="U705" s="31" t="s">
        <v>191</v>
      </c>
      <c r="V705" s="16">
        <f>ROUND(IF(O705=1,INDEX(新属性投放!$L$14:$L$33,卡牌属性!P705),INDEX(新属性投放!$L$41:$L$60,卡牌属性!P705))*INDEX($G$5:$G$42,L705)*SQRT(INDEX($I$5:$I$42,L705)),2)</f>
        <v>442.75</v>
      </c>
      <c r="W705" s="31" t="s">
        <v>189</v>
      </c>
      <c r="X705" s="16">
        <f>ROUND(IF(O705=1,INDEX(新属性投放!$D$14:$D$33,卡牌属性!P705),INDEX(新属性投放!$D$41:$D$60,卡牌属性!P705))*INDEX($G$5:$G$42,L705)/SQRT(INDEX($I$5:$I$42,L705)),2)</f>
        <v>4.5999999999999996</v>
      </c>
      <c r="Y705" s="31" t="s">
        <v>190</v>
      </c>
      <c r="Z705" s="16">
        <f>ROUND(IF(O705=1,INDEX(新属性投放!$E$14:$E$33,卡牌属性!P705),INDEX(新属性投放!$E$41:$E$60,卡牌属性!P705))*INDEX($G$5:$G$42,L705),2)</f>
        <v>2.2999999999999998</v>
      </c>
      <c r="AA705" s="31" t="s">
        <v>191</v>
      </c>
      <c r="AB705" s="16">
        <f>ROUND(IF(O705=1,INDEX(新属性投放!$F$14:$F$33,卡牌属性!P705),INDEX(新属性投放!$F$41:$F$60,卡牌属性!P705))*INDEX($G$5:$G$42,L705)*SQRT(INDEX($I$5:$I$42,L705)),2)</f>
        <v>20.7</v>
      </c>
      <c r="AD705" s="16">
        <f t="shared" si="180"/>
        <v>46</v>
      </c>
      <c r="AE705" s="16">
        <f t="shared" si="181"/>
        <v>23</v>
      </c>
      <c r="AF705" s="16">
        <f t="shared" si="182"/>
        <v>207</v>
      </c>
      <c r="AH705" s="16">
        <f t="shared" si="183"/>
        <v>200357</v>
      </c>
      <c r="AI705" s="16">
        <f t="shared" si="184"/>
        <v>100093</v>
      </c>
      <c r="AJ705" s="16">
        <f t="shared" si="185"/>
        <v>878472</v>
      </c>
    </row>
    <row r="706" spans="11:36" ht="16.5" x14ac:dyDescent="0.2">
      <c r="K706" s="15">
        <v>703</v>
      </c>
      <c r="L706" s="15">
        <f t="shared" si="176"/>
        <v>36</v>
      </c>
      <c r="M706" s="16">
        <f t="shared" si="177"/>
        <v>1102020</v>
      </c>
      <c r="N706" s="31" t="s">
        <v>686</v>
      </c>
      <c r="O706" s="16">
        <f t="shared" si="178"/>
        <v>2</v>
      </c>
      <c r="P706" s="16">
        <f t="shared" si="179"/>
        <v>3</v>
      </c>
      <c r="Q706" s="16" t="s">
        <v>51</v>
      </c>
      <c r="R706" s="16">
        <f>ROUND(IF(O706=1,INDEX(新属性投放!$J$14:$J$33,卡牌属性!P706),INDEX(新属性投放!$J$41:$J$60,卡牌属性!P706))*INDEX($G$5:$G$42,L706)/SQRT(INDEX($I$5:$I$42,L706)),2)</f>
        <v>226.55</v>
      </c>
      <c r="S706" s="31" t="s">
        <v>190</v>
      </c>
      <c r="T706" s="16">
        <f>ROUND(IF(O706=1,INDEX(新属性投放!$K$14:$K$33,卡牌属性!P706),INDEX(新属性投放!$K$41:$K$60,卡牌属性!P706))*INDEX($G$5:$G$42,L706),2)</f>
        <v>90.28</v>
      </c>
      <c r="U706" s="31" t="s">
        <v>191</v>
      </c>
      <c r="V706" s="16">
        <f>ROUND(IF(O706=1,INDEX(新属性投放!$L$14:$L$33,卡牌属性!P706),INDEX(新属性投放!$L$41:$L$60,卡牌属性!P706))*INDEX($G$5:$G$42,L706)*SQRT(INDEX($I$5:$I$42,L706)),2)</f>
        <v>991.3</v>
      </c>
      <c r="W706" s="31" t="s">
        <v>189</v>
      </c>
      <c r="X706" s="16">
        <f>ROUND(IF(O706=1,INDEX(新属性投放!$D$14:$D$33,卡牌属性!P706),INDEX(新属性投放!$D$41:$D$60,卡牌属性!P706))*INDEX($G$5:$G$42,L706)/SQRT(INDEX($I$5:$I$42,L706)),2)</f>
        <v>6.93</v>
      </c>
      <c r="Y706" s="31" t="s">
        <v>190</v>
      </c>
      <c r="Z706" s="16">
        <f>ROUND(IF(O706=1,INDEX(新属性投放!$E$14:$E$33,卡牌属性!P706),INDEX(新属性投放!$E$41:$E$60,卡牌属性!P706))*INDEX($G$5:$G$42,L706),2)</f>
        <v>3.47</v>
      </c>
      <c r="AA706" s="31" t="s">
        <v>191</v>
      </c>
      <c r="AB706" s="16">
        <f>ROUND(IF(O706=1,INDEX(新属性投放!$F$14:$F$33,卡牌属性!P706),INDEX(新属性投放!$F$41:$F$60,卡牌属性!P706))*INDEX($G$5:$G$42,L706)*SQRT(INDEX($I$5:$I$42,L706)),2)</f>
        <v>31.05</v>
      </c>
      <c r="AD706" s="16">
        <f t="shared" si="180"/>
        <v>69</v>
      </c>
      <c r="AE706" s="16">
        <f t="shared" si="181"/>
        <v>34</v>
      </c>
      <c r="AF706" s="16">
        <f t="shared" si="182"/>
        <v>310</v>
      </c>
      <c r="AH706" s="16">
        <f t="shared" si="183"/>
        <v>200426</v>
      </c>
      <c r="AI706" s="16">
        <f t="shared" si="184"/>
        <v>100127</v>
      </c>
      <c r="AJ706" s="16">
        <f t="shared" si="185"/>
        <v>878782</v>
      </c>
    </row>
    <row r="707" spans="11:36" ht="16.5" x14ac:dyDescent="0.2">
      <c r="K707" s="15">
        <v>704</v>
      </c>
      <c r="L707" s="15">
        <f t="shared" si="176"/>
        <v>36</v>
      </c>
      <c r="M707" s="16">
        <f t="shared" si="177"/>
        <v>1102020</v>
      </c>
      <c r="N707" s="31" t="s">
        <v>686</v>
      </c>
      <c r="O707" s="16">
        <f t="shared" si="178"/>
        <v>2</v>
      </c>
      <c r="P707" s="16">
        <f t="shared" si="179"/>
        <v>4</v>
      </c>
      <c r="Q707" s="16" t="s">
        <v>51</v>
      </c>
      <c r="R707" s="16">
        <f>ROUND(IF(O707=1,INDEX(新属性投放!$J$14:$J$33,卡牌属性!P707),INDEX(新属性投放!$J$41:$J$60,卡牌属性!P707))*INDEX($G$5:$G$42,L707)/SQRT(INDEX($I$5:$I$42,L707)),2)</f>
        <v>318.89999999999998</v>
      </c>
      <c r="S707" s="31" t="s">
        <v>190</v>
      </c>
      <c r="T707" s="16">
        <f>ROUND(IF(O707=1,INDEX(新属性投放!$K$14:$K$33,卡牌属性!P707),INDEX(新属性投放!$K$41:$K$60,卡牌属性!P707))*INDEX($G$5:$G$42,L707),2)</f>
        <v>136.44999999999999</v>
      </c>
      <c r="U707" s="31" t="s">
        <v>191</v>
      </c>
      <c r="V707" s="16">
        <f>ROUND(IF(O707=1,INDEX(新属性投放!$L$14:$L$33,卡牌属性!P707),INDEX(新属性投放!$L$41:$L$60,卡牌属性!P707))*INDEX($G$5:$G$42,L707)*SQRT(INDEX($I$5:$I$42,L707)),2)</f>
        <v>1508.8</v>
      </c>
      <c r="W707" s="31" t="s">
        <v>189</v>
      </c>
      <c r="X707" s="16">
        <f>ROUND(IF(O707=1,INDEX(新属性投放!$D$14:$D$33,卡牌属性!P707),INDEX(新属性投放!$D$41:$D$60,卡牌属性!P707))*INDEX($G$5:$G$42,L707)/SQRT(INDEX($I$5:$I$42,L707)),2)</f>
        <v>9.1999999999999993</v>
      </c>
      <c r="Y707" s="31" t="s">
        <v>190</v>
      </c>
      <c r="Z707" s="16">
        <f>ROUND(IF(O707=1,INDEX(新属性投放!$E$14:$E$33,卡牌属性!P707),INDEX(新属性投放!$E$41:$E$60,卡牌属性!P707))*INDEX($G$5:$G$42,L707),2)</f>
        <v>4.5999999999999996</v>
      </c>
      <c r="AA707" s="31" t="s">
        <v>191</v>
      </c>
      <c r="AB707" s="16">
        <f>ROUND(IF(O707=1,INDEX(新属性投放!$F$14:$F$33,卡牌属性!P707),INDEX(新属性投放!$F$41:$F$60,卡牌属性!P707))*INDEX($G$5:$G$42,L707)*SQRT(INDEX($I$5:$I$42,L707)),2)</f>
        <v>41.4</v>
      </c>
      <c r="AD707" s="16">
        <f t="shared" si="180"/>
        <v>92</v>
      </c>
      <c r="AE707" s="16">
        <f t="shared" si="181"/>
        <v>46</v>
      </c>
      <c r="AF707" s="16">
        <f t="shared" si="182"/>
        <v>414</v>
      </c>
      <c r="AH707" s="16">
        <f t="shared" si="183"/>
        <v>200518</v>
      </c>
      <c r="AI707" s="16">
        <f t="shared" si="184"/>
        <v>100173</v>
      </c>
      <c r="AJ707" s="16">
        <f t="shared" si="185"/>
        <v>879196</v>
      </c>
    </row>
    <row r="708" spans="11:36" ht="16.5" x14ac:dyDescent="0.2">
      <c r="K708" s="15">
        <v>705</v>
      </c>
      <c r="L708" s="15">
        <f t="shared" si="176"/>
        <v>36</v>
      </c>
      <c r="M708" s="16">
        <f t="shared" si="177"/>
        <v>1102020</v>
      </c>
      <c r="N708" s="31" t="s">
        <v>686</v>
      </c>
      <c r="O708" s="16">
        <f t="shared" si="178"/>
        <v>2</v>
      </c>
      <c r="P708" s="16">
        <f t="shared" si="179"/>
        <v>5</v>
      </c>
      <c r="Q708" s="16" t="s">
        <v>51</v>
      </c>
      <c r="R708" s="16">
        <f>ROUND(IF(O708=1,INDEX(新属性投放!$J$14:$J$33,卡牌属性!P708),INDEX(新属性投放!$J$41:$J$60,卡牌属性!P708))*INDEX($G$5:$G$42,L708)/SQRT(INDEX($I$5:$I$42,L708)),2)</f>
        <v>439.65</v>
      </c>
      <c r="S708" s="31" t="s">
        <v>190</v>
      </c>
      <c r="T708" s="16">
        <f>ROUND(IF(O708=1,INDEX(新属性投放!$K$14:$K$33,卡牌属性!P708),INDEX(新属性投放!$K$41:$K$60,卡牌属性!P708))*INDEX($G$5:$G$42,L708),2)</f>
        <v>197.4</v>
      </c>
      <c r="U708" s="31" t="s">
        <v>191</v>
      </c>
      <c r="V708" s="16">
        <f>ROUND(IF(O708=1,INDEX(新属性投放!$L$14:$L$33,卡牌属性!P708),INDEX(新属性投放!$L$41:$L$60,卡牌属性!P708))*INDEX($G$5:$G$42,L708)*SQRT(INDEX($I$5:$I$42,L708)),2)</f>
        <v>2181.5500000000002</v>
      </c>
      <c r="W708" s="31" t="s">
        <v>189</v>
      </c>
      <c r="X708" s="16">
        <f>ROUND(IF(O708=1,INDEX(新属性投放!$D$14:$D$33,卡牌属性!P708),INDEX(新属性投放!$D$41:$D$60,卡牌属性!P708))*INDEX($G$5:$G$42,L708)/SQRT(INDEX($I$5:$I$42,L708)),2)</f>
        <v>11.52</v>
      </c>
      <c r="Y708" s="31" t="s">
        <v>190</v>
      </c>
      <c r="Z708" s="16">
        <f>ROUND(IF(O708=1,INDEX(新属性投放!$E$14:$E$33,卡牌属性!P708),INDEX(新属性投放!$E$41:$E$60,卡牌属性!P708))*INDEX($G$5:$G$42,L708),2)</f>
        <v>5.76</v>
      </c>
      <c r="AA708" s="31" t="s">
        <v>191</v>
      </c>
      <c r="AB708" s="16">
        <f>ROUND(IF(O708=1,INDEX(新属性投放!$F$14:$F$33,卡牌属性!P708),INDEX(新属性投放!$F$41:$F$60,卡牌属性!P708))*INDEX($G$5:$G$42,L708)*SQRT(INDEX($I$5:$I$42,L708)),2)</f>
        <v>51.75</v>
      </c>
      <c r="AD708" s="16">
        <f t="shared" si="180"/>
        <v>115</v>
      </c>
      <c r="AE708" s="16">
        <f t="shared" si="181"/>
        <v>57</v>
      </c>
      <c r="AF708" s="16">
        <f t="shared" si="182"/>
        <v>517</v>
      </c>
      <c r="AH708" s="16">
        <f t="shared" si="183"/>
        <v>200633</v>
      </c>
      <c r="AI708" s="16">
        <f t="shared" si="184"/>
        <v>100230</v>
      </c>
      <c r="AJ708" s="16">
        <f t="shared" si="185"/>
        <v>879713</v>
      </c>
    </row>
    <row r="709" spans="11:36" ht="16.5" x14ac:dyDescent="0.2">
      <c r="K709" s="15">
        <v>706</v>
      </c>
      <c r="L709" s="15">
        <f t="shared" ref="L709:L759" si="186">MATCH(K709-1,$F$4:$F$41,1)</f>
        <v>36</v>
      </c>
      <c r="M709" s="16">
        <f t="shared" ref="M709:M763" si="187">INDEX($A$4:$A$42,L709+1)</f>
        <v>1102020</v>
      </c>
      <c r="N709" s="31" t="s">
        <v>686</v>
      </c>
      <c r="O709" s="16">
        <f t="shared" ref="O709:O763" si="188">INDEX($C$4:$C$42,L709+1)</f>
        <v>2</v>
      </c>
      <c r="P709" s="16">
        <f t="shared" ref="P709:P763" si="189">K709-INDEX($F$4:$F$42,L709)</f>
        <v>6</v>
      </c>
      <c r="Q709" s="16" t="s">
        <v>51</v>
      </c>
      <c r="R709" s="16">
        <f>ROUND(IF(O709=1,INDEX(新属性投放!$J$14:$J$33,卡牌属性!P709),INDEX(新属性投放!$J$41:$J$60,卡牌属性!P709))*INDEX($G$5:$G$42,L709)/SQRT(INDEX($I$5:$I$42,L709)),2)</f>
        <v>590.53</v>
      </c>
      <c r="S709" s="31" t="s">
        <v>190</v>
      </c>
      <c r="T709" s="16">
        <f>ROUND(IF(O709=1,INDEX(新属性投放!$K$14:$K$33,卡牌属性!P709),INDEX(新属性投放!$K$41:$K$60,卡牌属性!P709))*INDEX($G$5:$G$42,L709),2)</f>
        <v>273.41000000000003</v>
      </c>
      <c r="U709" s="31" t="s">
        <v>191</v>
      </c>
      <c r="V709" s="16">
        <f>ROUND(IF(O709=1,INDEX(新属性投放!$L$14:$L$33,卡牌属性!P709),INDEX(新属性投放!$L$41:$L$60,卡牌属性!P709))*INDEX($G$5:$G$42,L709)*SQRT(INDEX($I$5:$I$42,L709)),2)</f>
        <v>3019.9</v>
      </c>
      <c r="W709" s="31" t="s">
        <v>189</v>
      </c>
      <c r="X709" s="16">
        <f>ROUND(IF(O709=1,INDEX(新属性投放!$D$14:$D$33,卡牌属性!P709),INDEX(新属性投放!$D$41:$D$60,卡牌属性!P709))*INDEX($G$5:$G$42,L709)/SQRT(INDEX($I$5:$I$42,L709)),2)</f>
        <v>14.41</v>
      </c>
      <c r="Y709" s="31" t="s">
        <v>190</v>
      </c>
      <c r="Z709" s="16">
        <f>ROUND(IF(O709=1,INDEX(新属性投放!$E$14:$E$33,卡牌属性!P709),INDEX(新属性投放!$E$41:$E$60,卡牌属性!P709))*INDEX($G$5:$G$42,L709),2)</f>
        <v>7.2</v>
      </c>
      <c r="AA709" s="31" t="s">
        <v>191</v>
      </c>
      <c r="AB709" s="16">
        <f>ROUND(IF(O709=1,INDEX(新属性投放!$F$14:$F$33,卡牌属性!P709),INDEX(新属性投放!$F$41:$F$60,卡牌属性!P709))*INDEX($G$5:$G$42,L709)*SQRT(INDEX($I$5:$I$42,L709)),2)</f>
        <v>64.400000000000006</v>
      </c>
      <c r="AD709" s="16">
        <f t="shared" ref="AD709:AD759" si="190">INT(X709*AD$2*10)</f>
        <v>144</v>
      </c>
      <c r="AE709" s="16">
        <f t="shared" ref="AE709:AE759" si="191">INT(Z709*AD$2*10)</f>
        <v>72</v>
      </c>
      <c r="AF709" s="16">
        <f t="shared" ref="AF709:AF759" si="192">INT(AB709*AD$2*10)</f>
        <v>644</v>
      </c>
      <c r="AH709" s="16">
        <f t="shared" si="183"/>
        <v>200777</v>
      </c>
      <c r="AI709" s="16">
        <f t="shared" si="184"/>
        <v>100302</v>
      </c>
      <c r="AJ709" s="16">
        <f t="shared" si="185"/>
        <v>880357</v>
      </c>
    </row>
    <row r="710" spans="11:36" ht="16.5" x14ac:dyDescent="0.2">
      <c r="K710" s="15">
        <v>707</v>
      </c>
      <c r="L710" s="15">
        <f t="shared" si="186"/>
        <v>36</v>
      </c>
      <c r="M710" s="16">
        <f t="shared" si="187"/>
        <v>1102020</v>
      </c>
      <c r="N710" s="31" t="s">
        <v>686</v>
      </c>
      <c r="O710" s="16">
        <f t="shared" si="188"/>
        <v>2</v>
      </c>
      <c r="P710" s="16">
        <f t="shared" si="189"/>
        <v>7</v>
      </c>
      <c r="Q710" s="16" t="s">
        <v>51</v>
      </c>
      <c r="R710" s="16">
        <f>ROUND(IF(O710=1,INDEX(新属性投放!$J$14:$J$33,卡牌属性!P710),INDEX(新属性投放!$J$41:$J$60,卡牌属性!P710))*INDEX($G$5:$G$42,L710)/SQRT(INDEX($I$5:$I$42,L710)),2)</f>
        <v>779.47</v>
      </c>
      <c r="S710" s="31" t="s">
        <v>190</v>
      </c>
      <c r="T710" s="16">
        <f>ROUND(IF(O710=1,INDEX(新属性投放!$K$14:$K$33,卡牌属性!P710),INDEX(新属性投放!$K$41:$K$60,卡牌属性!P710))*INDEX($G$5:$G$42,L710),2)</f>
        <v>368.46</v>
      </c>
      <c r="U710" s="31" t="s">
        <v>191</v>
      </c>
      <c r="V710" s="16">
        <f>ROUND(IF(O710=1,INDEX(新属性投放!$L$14:$L$33,卡牌属性!P710),INDEX(新属性投放!$L$41:$L$60,卡牌属性!P710))*INDEX($G$5:$G$42,L710)*SQRT(INDEX($I$5:$I$42,L710)),2)</f>
        <v>4067.55</v>
      </c>
      <c r="W710" s="31" t="s">
        <v>189</v>
      </c>
      <c r="X710" s="16">
        <f>ROUND(IF(O710=1,INDEX(新属性投放!$D$14:$D$33,卡牌属性!P710),INDEX(新属性投放!$D$41:$D$60,卡牌属性!P710))*INDEX($G$5:$G$42,L710)/SQRT(INDEX($I$5:$I$42,L710)),2)</f>
        <v>18.059999999999999</v>
      </c>
      <c r="Y710" s="31" t="s">
        <v>190</v>
      </c>
      <c r="Z710" s="16">
        <f>ROUND(IF(O710=1,INDEX(新属性投放!$E$14:$E$33,卡牌属性!P710),INDEX(新属性投放!$E$41:$E$60,卡牌属性!P710))*INDEX($G$5:$G$42,L710),2)</f>
        <v>9.0299999999999994</v>
      </c>
      <c r="AA710" s="31" t="s">
        <v>191</v>
      </c>
      <c r="AB710" s="16">
        <f>ROUND(IF(O710=1,INDEX(新属性投放!$F$14:$F$33,卡牌属性!P710),INDEX(新属性投放!$F$41:$F$60,卡牌属性!P710))*INDEX($G$5:$G$42,L710)*SQRT(INDEX($I$5:$I$42,L710)),2)</f>
        <v>80.5</v>
      </c>
      <c r="AD710" s="16">
        <f t="shared" si="190"/>
        <v>180</v>
      </c>
      <c r="AE710" s="16">
        <f t="shared" si="191"/>
        <v>90</v>
      </c>
      <c r="AF710" s="16">
        <f t="shared" si="192"/>
        <v>805</v>
      </c>
      <c r="AH710" s="16">
        <f t="shared" si="183"/>
        <v>200957</v>
      </c>
      <c r="AI710" s="16">
        <f t="shared" si="184"/>
        <v>100392</v>
      </c>
      <c r="AJ710" s="16">
        <f t="shared" si="185"/>
        <v>881162</v>
      </c>
    </row>
    <row r="711" spans="11:36" ht="16.5" x14ac:dyDescent="0.2">
      <c r="K711" s="15">
        <v>708</v>
      </c>
      <c r="L711" s="15">
        <f t="shared" si="186"/>
        <v>36</v>
      </c>
      <c r="M711" s="16">
        <f t="shared" si="187"/>
        <v>1102020</v>
      </c>
      <c r="N711" s="31" t="s">
        <v>686</v>
      </c>
      <c r="O711" s="16">
        <f t="shared" si="188"/>
        <v>2</v>
      </c>
      <c r="P711" s="16">
        <f t="shared" si="189"/>
        <v>8</v>
      </c>
      <c r="Q711" s="16" t="s">
        <v>51</v>
      </c>
      <c r="R711" s="16">
        <f>ROUND(IF(O711=1,INDEX(新属性投放!$J$14:$J$33,卡牌属性!P711),INDEX(新属性投放!$J$41:$J$60,卡牌属性!P711))*INDEX($G$5:$G$42,L711)/SQRT(INDEX($I$5:$I$42,L711)),2)</f>
        <v>1017.52</v>
      </c>
      <c r="S711" s="31" t="s">
        <v>190</v>
      </c>
      <c r="T711" s="16">
        <f>ROUND(IF(O711=1,INDEX(新属性投放!$K$14:$K$33,卡牌属性!P711),INDEX(新属性投放!$K$41:$K$60,卡牌属性!P711))*INDEX($G$5:$G$42,L711),2)</f>
        <v>487.49</v>
      </c>
      <c r="U711" s="31" t="s">
        <v>191</v>
      </c>
      <c r="V711" s="16">
        <f>ROUND(IF(O711=1,INDEX(新属性投放!$L$14:$L$33,卡牌属性!P711),INDEX(新属性投放!$L$41:$L$60,卡牌属性!P711))*INDEX($G$5:$G$42,L711)*SQRT(INDEX($I$5:$I$42,L711)),2)</f>
        <v>5390.05</v>
      </c>
      <c r="W711" s="31" t="s">
        <v>189</v>
      </c>
      <c r="X711" s="16">
        <f>ROUND(IF(O711=1,INDEX(新属性投放!$D$14:$D$33,卡牌属性!P711),INDEX(新属性投放!$D$41:$D$60,卡牌属性!P711))*INDEX($G$5:$G$42,L711)/SQRT(INDEX($I$5:$I$42,L711)),2)</f>
        <v>23</v>
      </c>
      <c r="Y711" s="31" t="s">
        <v>190</v>
      </c>
      <c r="Z711" s="16">
        <f>ROUND(IF(O711=1,INDEX(新属性投放!$E$14:$E$33,卡牌属性!P711),INDEX(新属性投放!$E$41:$E$60,卡牌属性!P711))*INDEX($G$5:$G$42,L711),2)</f>
        <v>11.5</v>
      </c>
      <c r="AA711" s="31" t="s">
        <v>191</v>
      </c>
      <c r="AB711" s="16">
        <f>ROUND(IF(O711=1,INDEX(新属性投放!$F$14:$F$33,卡牌属性!P711),INDEX(新属性投放!$F$41:$F$60,卡牌属性!P711))*INDEX($G$5:$G$42,L711)*SQRT(INDEX($I$5:$I$42,L711)),2)</f>
        <v>103.5</v>
      </c>
      <c r="AD711" s="16">
        <f t="shared" si="190"/>
        <v>230</v>
      </c>
      <c r="AE711" s="16">
        <f t="shared" si="191"/>
        <v>115</v>
      </c>
      <c r="AF711" s="16">
        <f t="shared" si="192"/>
        <v>1035</v>
      </c>
      <c r="AH711" s="16">
        <f t="shared" si="183"/>
        <v>201187</v>
      </c>
      <c r="AI711" s="16">
        <f t="shared" si="184"/>
        <v>100507</v>
      </c>
      <c r="AJ711" s="16">
        <f t="shared" si="185"/>
        <v>882197</v>
      </c>
    </row>
    <row r="712" spans="11:36" ht="16.5" x14ac:dyDescent="0.2">
      <c r="K712" s="15">
        <v>709</v>
      </c>
      <c r="L712" s="15">
        <f t="shared" si="186"/>
        <v>36</v>
      </c>
      <c r="M712" s="16">
        <f t="shared" si="187"/>
        <v>1102020</v>
      </c>
      <c r="N712" s="31" t="s">
        <v>686</v>
      </c>
      <c r="O712" s="16">
        <f t="shared" si="188"/>
        <v>2</v>
      </c>
      <c r="P712" s="16">
        <f t="shared" si="189"/>
        <v>9</v>
      </c>
      <c r="Q712" s="16" t="s">
        <v>51</v>
      </c>
      <c r="R712" s="16">
        <f>ROUND(IF(O712=1,INDEX(新属性投放!$J$14:$J$33,卡牌属性!P712),INDEX(新属性投放!$J$41:$J$60,卡牌属性!P712))*INDEX($G$5:$G$42,L712)/SQRT(INDEX($I$5:$I$42,L712)),2)</f>
        <v>1165.8699999999999</v>
      </c>
      <c r="S712" s="31" t="s">
        <v>190</v>
      </c>
      <c r="T712" s="16">
        <f>ROUND(IF(O712=1,INDEX(新属性投放!$K$14:$K$33,卡牌属性!P712),INDEX(新属性投放!$K$41:$K$60,卡牌属性!P712))*INDEX($G$5:$G$42,L712),2)</f>
        <v>561.09</v>
      </c>
      <c r="U712" s="31" t="s">
        <v>191</v>
      </c>
      <c r="V712" s="16">
        <f>ROUND(IF(O712=1,INDEX(新属性投放!$L$14:$L$33,卡牌属性!P712),INDEX(新属性投放!$L$41:$L$60,卡牌属性!P712))*INDEX($G$5:$G$42,L712)*SQRT(INDEX($I$5:$I$42,L712)),2)</f>
        <v>6207.7</v>
      </c>
      <c r="W712" s="31" t="s">
        <v>189</v>
      </c>
      <c r="X712" s="16">
        <f>ROUND(IF(O712=1,INDEX(新属性投放!$D$14:$D$33,卡牌属性!P712),INDEX(新属性投放!$D$41:$D$60,卡牌属性!P712))*INDEX($G$5:$G$42,L712)/SQRT(INDEX($I$5:$I$42,L712)),2)</f>
        <v>26.59</v>
      </c>
      <c r="Y712" s="31" t="s">
        <v>190</v>
      </c>
      <c r="Z712" s="16">
        <f>ROUND(IF(O712=1,INDEX(新属性投放!$E$14:$E$33,卡牌属性!P712),INDEX(新属性投放!$E$41:$E$60,卡牌属性!P712))*INDEX($G$5:$G$42,L712),2)</f>
        <v>13.29</v>
      </c>
      <c r="AA712" s="31" t="s">
        <v>191</v>
      </c>
      <c r="AB712" s="16">
        <f>ROUND(IF(O712=1,INDEX(新属性投放!$F$14:$F$33,卡牌属性!P712),INDEX(新属性投放!$F$41:$F$60,卡牌属性!P712))*INDEX($G$5:$G$42,L712)*SQRT(INDEX($I$5:$I$42,L712)),2)</f>
        <v>119.6</v>
      </c>
      <c r="AD712" s="16">
        <f t="shared" si="190"/>
        <v>265</v>
      </c>
      <c r="AE712" s="16">
        <f t="shared" si="191"/>
        <v>132</v>
      </c>
      <c r="AF712" s="16">
        <f t="shared" si="192"/>
        <v>1196</v>
      </c>
      <c r="AH712" s="16">
        <f t="shared" si="183"/>
        <v>201452</v>
      </c>
      <c r="AI712" s="16">
        <f t="shared" si="184"/>
        <v>100639</v>
      </c>
      <c r="AJ712" s="16">
        <f t="shared" si="185"/>
        <v>883393</v>
      </c>
    </row>
    <row r="713" spans="11:36" ht="16.5" x14ac:dyDescent="0.2">
      <c r="K713" s="15">
        <v>710</v>
      </c>
      <c r="L713" s="15">
        <f t="shared" si="186"/>
        <v>36</v>
      </c>
      <c r="M713" s="16">
        <f t="shared" si="187"/>
        <v>1102020</v>
      </c>
      <c r="N713" s="31" t="s">
        <v>686</v>
      </c>
      <c r="O713" s="16">
        <f t="shared" si="188"/>
        <v>2</v>
      </c>
      <c r="P713" s="16">
        <f t="shared" si="189"/>
        <v>10</v>
      </c>
      <c r="Q713" s="16" t="s">
        <v>51</v>
      </c>
      <c r="R713" s="16">
        <f>ROUND(IF(O713=1,INDEX(新属性投放!$J$14:$J$33,卡牌属性!P713),INDEX(新属性投放!$J$41:$J$60,卡牌属性!P713))*INDEX($G$5:$G$42,L713)/SQRT(INDEX($I$5:$I$42,L713)),2)</f>
        <v>1336.76</v>
      </c>
      <c r="S713" s="31" t="s">
        <v>190</v>
      </c>
      <c r="T713" s="16">
        <f>ROUND(IF(O713=1,INDEX(新属性投放!$K$14:$K$33,卡牌属性!P713),INDEX(新属性投放!$K$41:$K$60,卡牌属性!P713))*INDEX($G$5:$G$42,L713),2)</f>
        <v>647.11</v>
      </c>
      <c r="U713" s="31" t="s">
        <v>191</v>
      </c>
      <c r="V713" s="16">
        <f>ROUND(IF(O713=1,INDEX(新属性投放!$L$14:$L$33,卡牌属性!P713),INDEX(新属性投放!$L$41:$L$60,卡牌属性!P713))*INDEX($G$5:$G$42,L713)*SQRT(INDEX($I$5:$I$42,L713)),2)</f>
        <v>7147.25</v>
      </c>
      <c r="W713" s="31" t="s">
        <v>189</v>
      </c>
      <c r="X713" s="16">
        <f>ROUND(IF(O713=1,INDEX(新属性投放!$D$14:$D$33,卡牌属性!P713),INDEX(新属性投放!$D$41:$D$60,卡牌属性!P713))*INDEX($G$5:$G$42,L713)/SQRT(INDEX($I$5:$I$42,L713)),2)</f>
        <v>30.75</v>
      </c>
      <c r="Y713" s="31" t="s">
        <v>190</v>
      </c>
      <c r="Z713" s="16">
        <f>ROUND(IF(O713=1,INDEX(新属性投放!$E$14:$E$33,卡牌属性!P713),INDEX(新属性投放!$E$41:$E$60,卡牌属性!P713))*INDEX($G$5:$G$42,L713),2)</f>
        <v>15.38</v>
      </c>
      <c r="AA713" s="31" t="s">
        <v>191</v>
      </c>
      <c r="AB713" s="16">
        <f>ROUND(IF(O713=1,INDEX(新属性投放!$F$14:$F$33,卡牌属性!P713),INDEX(新属性投放!$F$41:$F$60,卡牌属性!P713))*INDEX($G$5:$G$42,L713)*SQRT(INDEX($I$5:$I$42,L713)),2)</f>
        <v>138</v>
      </c>
      <c r="AD713" s="16">
        <f t="shared" si="190"/>
        <v>307</v>
      </c>
      <c r="AE713" s="16">
        <f t="shared" si="191"/>
        <v>153</v>
      </c>
      <c r="AF713" s="16">
        <f t="shared" si="192"/>
        <v>1380</v>
      </c>
      <c r="AH713" s="16">
        <f t="shared" si="183"/>
        <v>201759</v>
      </c>
      <c r="AI713" s="16">
        <f t="shared" si="184"/>
        <v>100792</v>
      </c>
      <c r="AJ713" s="16">
        <f t="shared" si="185"/>
        <v>884773</v>
      </c>
    </row>
    <row r="714" spans="11:36" ht="16.5" x14ac:dyDescent="0.2">
      <c r="K714" s="15">
        <v>711</v>
      </c>
      <c r="L714" s="15">
        <f t="shared" si="186"/>
        <v>36</v>
      </c>
      <c r="M714" s="16">
        <f t="shared" si="187"/>
        <v>1102020</v>
      </c>
      <c r="N714" s="31" t="s">
        <v>686</v>
      </c>
      <c r="O714" s="16">
        <f t="shared" si="188"/>
        <v>2</v>
      </c>
      <c r="P714" s="16">
        <f t="shared" si="189"/>
        <v>11</v>
      </c>
      <c r="Q714" s="16" t="s">
        <v>51</v>
      </c>
      <c r="R714" s="16">
        <f>ROUND(IF(O714=1,INDEX(新属性投放!$J$14:$J$33,卡牌属性!P714),INDEX(新属性投放!$J$41:$J$60,卡牌属性!P714))*INDEX($G$5:$G$42,L714)/SQRT(INDEX($I$5:$I$42,L714)),2)</f>
        <v>1535.37</v>
      </c>
      <c r="S714" s="31" t="s">
        <v>190</v>
      </c>
      <c r="T714" s="16">
        <f>ROUND(IF(O714=1,INDEX(新属性投放!$K$14:$K$33,卡牌属性!P714),INDEX(新属性投放!$K$41:$K$60,卡牌属性!P714))*INDEX($G$5:$G$42,L714),2)</f>
        <v>745.83</v>
      </c>
      <c r="U714" s="31" t="s">
        <v>191</v>
      </c>
      <c r="V714" s="16">
        <f>ROUND(IF(O714=1,INDEX(新属性投放!$L$14:$L$33,卡牌属性!P714),INDEX(新属性投放!$L$41:$L$60,卡牌属性!P714))*INDEX($G$5:$G$42,L714)*SQRT(INDEX($I$5:$I$42,L714)),2)</f>
        <v>8240.9</v>
      </c>
      <c r="W714" s="31" t="s">
        <v>189</v>
      </c>
      <c r="X714" s="16">
        <f>ROUND(IF(O714=1,INDEX(新属性投放!$D$14:$D$33,卡牌属性!P714),INDEX(新属性投放!$D$41:$D$60,卡牌属性!P714))*INDEX($G$5:$G$42,L714)/SQRT(INDEX($I$5:$I$42,L714)),2)</f>
        <v>35.54</v>
      </c>
      <c r="Y714" s="31" t="s">
        <v>190</v>
      </c>
      <c r="Z714" s="16">
        <f>ROUND(IF(O714=1,INDEX(新属性投放!$E$14:$E$33,卡牌属性!P714),INDEX(新属性投放!$E$41:$E$60,卡牌属性!P714))*INDEX($G$5:$G$42,L714),2)</f>
        <v>17.77</v>
      </c>
      <c r="AA714" s="31" t="s">
        <v>191</v>
      </c>
      <c r="AB714" s="16">
        <f>ROUND(IF(O714=1,INDEX(新属性投放!$F$14:$F$33,卡牌属性!P714),INDEX(新属性投放!$F$41:$F$60,卡牌属性!P714))*INDEX($G$5:$G$42,L714)*SQRT(INDEX($I$5:$I$42,L714)),2)</f>
        <v>159.85</v>
      </c>
      <c r="AD714" s="16">
        <f t="shared" si="190"/>
        <v>355</v>
      </c>
      <c r="AE714" s="16">
        <f t="shared" si="191"/>
        <v>177</v>
      </c>
      <c r="AF714" s="16">
        <f t="shared" si="192"/>
        <v>1598</v>
      </c>
      <c r="AH714" s="16">
        <f t="shared" si="183"/>
        <v>202114</v>
      </c>
      <c r="AI714" s="16">
        <f t="shared" si="184"/>
        <v>100969</v>
      </c>
      <c r="AJ714" s="16">
        <f t="shared" si="185"/>
        <v>886371</v>
      </c>
    </row>
    <row r="715" spans="11:36" ht="16.5" x14ac:dyDescent="0.2">
      <c r="K715" s="15">
        <v>712</v>
      </c>
      <c r="L715" s="15">
        <f t="shared" si="186"/>
        <v>36</v>
      </c>
      <c r="M715" s="16">
        <f t="shared" si="187"/>
        <v>1102020</v>
      </c>
      <c r="N715" s="31" t="s">
        <v>686</v>
      </c>
      <c r="O715" s="16">
        <f t="shared" si="188"/>
        <v>2</v>
      </c>
      <c r="P715" s="16">
        <f t="shared" si="189"/>
        <v>12</v>
      </c>
      <c r="Q715" s="16" t="s">
        <v>51</v>
      </c>
      <c r="R715" s="16">
        <f>ROUND(IF(O715=1,INDEX(新属性投放!$J$14:$J$33,卡牌属性!P715),INDEX(新属性投放!$J$41:$J$60,卡牌属性!P715))*INDEX($G$5:$G$42,L715)/SQRT(INDEX($I$5:$I$42,L715)),2)</f>
        <v>1764.79</v>
      </c>
      <c r="S715" s="31" t="s">
        <v>190</v>
      </c>
      <c r="T715" s="16">
        <f>ROUND(IF(O715=1,INDEX(新属性投放!$K$14:$K$33,卡牌属性!P715),INDEX(新属性投放!$K$41:$K$60,卡牌属性!P715))*INDEX($G$5:$G$42,L715),2)</f>
        <v>859.97</v>
      </c>
      <c r="U715" s="31" t="s">
        <v>191</v>
      </c>
      <c r="V715" s="16">
        <f>ROUND(IF(O715=1,INDEX(新属性投放!$L$14:$L$33,卡牌属性!P715),INDEX(新属性投放!$L$41:$L$60,卡牌属性!P715))*INDEX($G$5:$G$42,L715)*SQRT(INDEX($I$5:$I$42,L715)),2)</f>
        <v>9505.9</v>
      </c>
      <c r="W715" s="31" t="s">
        <v>189</v>
      </c>
      <c r="X715" s="16">
        <f>ROUND(IF(O715=1,INDEX(新属性投放!$D$14:$D$33,卡牌属性!P715),INDEX(新属性投放!$D$41:$D$60,卡牌属性!P715))*INDEX($G$5:$G$42,L715)/SQRT(INDEX($I$5:$I$42,L715)),2)</f>
        <v>41.1</v>
      </c>
      <c r="Y715" s="31" t="s">
        <v>190</v>
      </c>
      <c r="Z715" s="16">
        <f>ROUND(IF(O715=1,INDEX(新属性投放!$E$14:$E$33,卡牌属性!P715),INDEX(新属性投放!$E$41:$E$60,卡牌属性!P715))*INDEX($G$5:$G$42,L715),2)</f>
        <v>20.55</v>
      </c>
      <c r="AA715" s="31" t="s">
        <v>191</v>
      </c>
      <c r="AB715" s="16">
        <f>ROUND(IF(O715=1,INDEX(新属性投放!$F$14:$F$33,卡牌属性!P715),INDEX(新属性投放!$F$41:$F$60,卡牌属性!P715))*INDEX($G$5:$G$42,L715)*SQRT(INDEX($I$5:$I$42,L715)),2)</f>
        <v>184</v>
      </c>
      <c r="AD715" s="16">
        <f t="shared" si="190"/>
        <v>411</v>
      </c>
      <c r="AE715" s="16">
        <f t="shared" si="191"/>
        <v>205</v>
      </c>
      <c r="AF715" s="16">
        <f t="shared" si="192"/>
        <v>1840</v>
      </c>
      <c r="AH715" s="16">
        <f t="shared" si="183"/>
        <v>202525</v>
      </c>
      <c r="AI715" s="16">
        <f t="shared" si="184"/>
        <v>101174</v>
      </c>
      <c r="AJ715" s="16">
        <f t="shared" si="185"/>
        <v>888211</v>
      </c>
    </row>
    <row r="716" spans="11:36" ht="16.5" x14ac:dyDescent="0.2">
      <c r="K716" s="15">
        <v>713</v>
      </c>
      <c r="L716" s="15">
        <f t="shared" si="186"/>
        <v>36</v>
      </c>
      <c r="M716" s="16">
        <f t="shared" si="187"/>
        <v>1102020</v>
      </c>
      <c r="N716" s="31" t="s">
        <v>686</v>
      </c>
      <c r="O716" s="16">
        <f t="shared" si="188"/>
        <v>2</v>
      </c>
      <c r="P716" s="16">
        <f t="shared" si="189"/>
        <v>13</v>
      </c>
      <c r="Q716" s="16" t="s">
        <v>51</v>
      </c>
      <c r="R716" s="16">
        <f>ROUND(IF(O716=1,INDEX(新属性投放!$J$14:$J$33,卡牌属性!P716),INDEX(新属性投放!$J$41:$J$60,卡牌属性!P716))*INDEX($G$5:$G$42,L716)/SQRT(INDEX($I$5:$I$42,L716)),2)</f>
        <v>2030.1</v>
      </c>
      <c r="S716" s="31" t="s">
        <v>190</v>
      </c>
      <c r="T716" s="16">
        <f>ROUND(IF(O716=1,INDEX(新属性投放!$K$14:$K$33,卡牌属性!P716),INDEX(新属性投放!$K$41:$K$60,卡牌属性!P716))*INDEX($G$5:$G$42,L716),2)</f>
        <v>992.62</v>
      </c>
      <c r="U716" s="31" t="s">
        <v>191</v>
      </c>
      <c r="V716" s="16">
        <f>ROUND(IF(O716=1,INDEX(新属性投放!$L$14:$L$33,卡牌属性!P716),INDEX(新属性投放!$L$41:$L$60,卡牌属性!P716))*INDEX($G$5:$G$42,L716)*SQRT(INDEX($I$5:$I$42,L716)),2)</f>
        <v>10964.1</v>
      </c>
      <c r="W716" s="31" t="s">
        <v>189</v>
      </c>
      <c r="X716" s="16">
        <f>ROUND(IF(O716=1,INDEX(新属性投放!$D$14:$D$33,卡牌属性!P716),INDEX(新属性投放!$D$41:$D$60,卡牌属性!P716))*INDEX($G$5:$G$42,L716)/SQRT(INDEX($I$5:$I$42,L716)),2)</f>
        <v>47.53</v>
      </c>
      <c r="Y716" s="31" t="s">
        <v>190</v>
      </c>
      <c r="Z716" s="16">
        <f>ROUND(IF(O716=1,INDEX(新属性投放!$E$14:$E$33,卡牌属性!P716),INDEX(新属性投放!$E$41:$E$60,卡牌属性!P716))*INDEX($G$5:$G$42,L716),2)</f>
        <v>23.76</v>
      </c>
      <c r="AA716" s="31" t="s">
        <v>191</v>
      </c>
      <c r="AB716" s="16">
        <f>ROUND(IF(O716=1,INDEX(新属性投放!$F$14:$F$33,卡牌属性!P716),INDEX(新属性投放!$F$41:$F$60,卡牌属性!P716))*INDEX($G$5:$G$42,L716)*SQRT(INDEX($I$5:$I$42,L716)),2)</f>
        <v>212.75</v>
      </c>
      <c r="AD716" s="16">
        <f t="shared" si="190"/>
        <v>475</v>
      </c>
      <c r="AE716" s="16">
        <f t="shared" si="191"/>
        <v>237</v>
      </c>
      <c r="AF716" s="16">
        <f t="shared" si="192"/>
        <v>2127</v>
      </c>
      <c r="AH716" s="16">
        <f t="shared" si="183"/>
        <v>203000</v>
      </c>
      <c r="AI716" s="16">
        <f t="shared" si="184"/>
        <v>101411</v>
      </c>
      <c r="AJ716" s="16">
        <f t="shared" si="185"/>
        <v>890338</v>
      </c>
    </row>
    <row r="717" spans="11:36" ht="16.5" x14ac:dyDescent="0.2">
      <c r="K717" s="15">
        <v>714</v>
      </c>
      <c r="L717" s="15">
        <f t="shared" si="186"/>
        <v>36</v>
      </c>
      <c r="M717" s="16">
        <f t="shared" si="187"/>
        <v>1102020</v>
      </c>
      <c r="N717" s="31" t="s">
        <v>686</v>
      </c>
      <c r="O717" s="16">
        <f t="shared" si="188"/>
        <v>2</v>
      </c>
      <c r="P717" s="16">
        <f t="shared" si="189"/>
        <v>14</v>
      </c>
      <c r="Q717" s="16" t="s">
        <v>51</v>
      </c>
      <c r="R717" s="16">
        <f>ROUND(IF(O717=1,INDEX(新属性投放!$J$14:$J$33,卡牌属性!P717),INDEX(新属性投放!$J$41:$J$60,卡牌属性!P717))*INDEX($G$5:$G$42,L717)/SQRT(INDEX($I$5:$I$42,L717)),2)</f>
        <v>2336.7399999999998</v>
      </c>
      <c r="S717" s="31" t="s">
        <v>190</v>
      </c>
      <c r="T717" s="16">
        <f>ROUND(IF(O717=1,INDEX(新属性投放!$K$14:$K$33,卡牌属性!P717),INDEX(新属性投放!$K$41:$K$60,卡牌属性!P717))*INDEX($G$5:$G$42,L717),2)</f>
        <v>1145.95</v>
      </c>
      <c r="U717" s="31" t="s">
        <v>191</v>
      </c>
      <c r="V717" s="16">
        <f>ROUND(IF(O717=1,INDEX(新属性投放!$L$14:$L$33,卡牌属性!P717),INDEX(新属性投放!$L$41:$L$60,卡牌属性!P717))*INDEX($G$5:$G$42,L717)*SQRT(INDEX($I$5:$I$42,L717)),2)</f>
        <v>12648.85</v>
      </c>
      <c r="W717" s="31" t="s">
        <v>189</v>
      </c>
      <c r="X717" s="16">
        <f>ROUND(IF(O717=1,INDEX(新属性投放!$D$14:$D$33,卡牌属性!P717),INDEX(新属性投放!$D$41:$D$60,卡牌属性!P717))*INDEX($G$5:$G$42,L717)/SQRT(INDEX($I$5:$I$42,L717)),2)</f>
        <v>54.97</v>
      </c>
      <c r="Y717" s="31" t="s">
        <v>190</v>
      </c>
      <c r="Z717" s="16">
        <f>ROUND(IF(O717=1,INDEX(新属性投放!$E$14:$E$33,卡牌属性!P717),INDEX(新属性投放!$E$41:$E$60,卡牌属性!P717))*INDEX($G$5:$G$42,L717),2)</f>
        <v>27.49</v>
      </c>
      <c r="AA717" s="31" t="s">
        <v>191</v>
      </c>
      <c r="AB717" s="16">
        <f>ROUND(IF(O717=1,INDEX(新属性投放!$F$14:$F$33,卡牌属性!P717),INDEX(新属性投放!$F$41:$F$60,卡牌属性!P717))*INDEX($G$5:$G$42,L717)*SQRT(INDEX($I$5:$I$42,L717)),2)</f>
        <v>247.25</v>
      </c>
      <c r="AD717" s="16">
        <f t="shared" si="190"/>
        <v>549</v>
      </c>
      <c r="AE717" s="16">
        <f t="shared" si="191"/>
        <v>274</v>
      </c>
      <c r="AF717" s="16">
        <f t="shared" si="192"/>
        <v>2472</v>
      </c>
      <c r="AH717" s="16">
        <f t="shared" si="183"/>
        <v>203549</v>
      </c>
      <c r="AI717" s="16">
        <f t="shared" si="184"/>
        <v>101685</v>
      </c>
      <c r="AJ717" s="16">
        <f t="shared" si="185"/>
        <v>892810</v>
      </c>
    </row>
    <row r="718" spans="11:36" ht="16.5" x14ac:dyDescent="0.2">
      <c r="K718" s="15">
        <v>715</v>
      </c>
      <c r="L718" s="15">
        <f t="shared" si="186"/>
        <v>36</v>
      </c>
      <c r="M718" s="16">
        <f t="shared" si="187"/>
        <v>1102020</v>
      </c>
      <c r="N718" s="31" t="s">
        <v>686</v>
      </c>
      <c r="O718" s="16">
        <f t="shared" si="188"/>
        <v>2</v>
      </c>
      <c r="P718" s="16">
        <f t="shared" si="189"/>
        <v>15</v>
      </c>
      <c r="Q718" s="16" t="s">
        <v>51</v>
      </c>
      <c r="R718" s="16">
        <f>ROUND(IF(O718=1,INDEX(新属性投放!$J$14:$J$33,卡牌属性!P718),INDEX(新属性投放!$J$41:$J$60,卡牌属性!P718))*INDEX($G$5:$G$42,L718)/SQRT(INDEX($I$5:$I$42,L718)),2)</f>
        <v>2690.94</v>
      </c>
      <c r="S718" s="31" t="s">
        <v>190</v>
      </c>
      <c r="T718" s="16">
        <f>ROUND(IF(O718=1,INDEX(新属性投放!$K$14:$K$33,卡牌属性!P718),INDEX(新属性投放!$K$41:$K$60,卡牌属性!P718))*INDEX($G$5:$G$42,L718),2)</f>
        <v>1323.62</v>
      </c>
      <c r="U718" s="31" t="s">
        <v>191</v>
      </c>
      <c r="V718" s="16">
        <f>ROUND(IF(O718=1,INDEX(新属性投放!$L$14:$L$33,卡牌属性!P718),INDEX(新属性投放!$L$41:$L$60,卡牌属性!P718))*INDEX($G$5:$G$42,L718)*SQRT(INDEX($I$5:$I$42,L718)),2)</f>
        <v>14599.25</v>
      </c>
      <c r="W718" s="31" t="s">
        <v>189</v>
      </c>
      <c r="X718" s="16">
        <f>ROUND(IF(O718=1,INDEX(新属性投放!$D$14:$D$33,卡牌属性!P718),INDEX(新属性投放!$D$41:$D$60,卡牌属性!P718))*INDEX($G$5:$G$42,L718)/SQRT(INDEX($I$5:$I$42,L718)),2)</f>
        <v>63.56</v>
      </c>
      <c r="Y718" s="31" t="s">
        <v>190</v>
      </c>
      <c r="Z718" s="16">
        <f>ROUND(IF(O718=1,INDEX(新属性投放!$E$14:$E$33,卡牌属性!P718),INDEX(新属性投放!$E$41:$E$60,卡牌属性!P718))*INDEX($G$5:$G$42,L718),2)</f>
        <v>31.78</v>
      </c>
      <c r="AA718" s="31" t="s">
        <v>191</v>
      </c>
      <c r="AB718" s="16">
        <f>ROUND(IF(O718=1,INDEX(新属性投放!$F$14:$F$33,卡牌属性!P718),INDEX(新属性投放!$F$41:$F$60,卡牌属性!P718))*INDEX($G$5:$G$42,L718)*SQRT(INDEX($I$5:$I$42,L718)),2)</f>
        <v>285.2</v>
      </c>
      <c r="AD718" s="16">
        <f t="shared" si="190"/>
        <v>635</v>
      </c>
      <c r="AE718" s="16">
        <f t="shared" si="191"/>
        <v>317</v>
      </c>
      <c r="AF718" s="16">
        <f t="shared" si="192"/>
        <v>2852</v>
      </c>
      <c r="AH718" s="16">
        <f t="shared" si="183"/>
        <v>204184</v>
      </c>
      <c r="AI718" s="16">
        <f t="shared" si="184"/>
        <v>102002</v>
      </c>
      <c r="AJ718" s="16">
        <f t="shared" si="185"/>
        <v>895662</v>
      </c>
    </row>
    <row r="719" spans="11:36" ht="16.5" x14ac:dyDescent="0.2">
      <c r="K719" s="15">
        <v>716</v>
      </c>
      <c r="L719" s="15">
        <f t="shared" si="186"/>
        <v>36</v>
      </c>
      <c r="M719" s="16">
        <f t="shared" si="187"/>
        <v>1102020</v>
      </c>
      <c r="N719" s="31" t="s">
        <v>686</v>
      </c>
      <c r="O719" s="16">
        <f t="shared" si="188"/>
        <v>2</v>
      </c>
      <c r="P719" s="16">
        <f t="shared" si="189"/>
        <v>16</v>
      </c>
      <c r="Q719" s="16" t="s">
        <v>51</v>
      </c>
      <c r="R719" s="16">
        <f>ROUND(IF(O719=1,INDEX(新属性投放!$J$14:$J$33,卡牌属性!P719),INDEX(新属性投放!$J$41:$J$60,卡牌属性!P719))*INDEX($G$5:$G$42,L719)/SQRT(INDEX($I$5:$I$42,L719)),2)</f>
        <v>3100.75</v>
      </c>
      <c r="S719" s="31" t="s">
        <v>190</v>
      </c>
      <c r="T719" s="16">
        <f>ROUND(IF(O719=1,INDEX(新属性投放!$K$14:$K$33,卡牌属性!P719),INDEX(新属性投放!$K$41:$K$60,卡牌属性!P719))*INDEX($G$5:$G$42,L719),2)</f>
        <v>1528.52</v>
      </c>
      <c r="U719" s="31" t="s">
        <v>191</v>
      </c>
      <c r="V719" s="16">
        <f>ROUND(IF(O719=1,INDEX(新属性投放!$L$14:$L$33,卡牌属性!P719),INDEX(新属性投放!$L$41:$L$60,卡牌属性!P719))*INDEX($G$5:$G$42,L719)*SQRT(INDEX($I$5:$I$42,L719)),2)</f>
        <v>16853.25</v>
      </c>
      <c r="W719" s="31" t="s">
        <v>189</v>
      </c>
      <c r="X719" s="16">
        <f>ROUND(IF(O719=1,INDEX(新属性投放!$D$14:$D$33,卡牌属性!P719),INDEX(新属性投放!$D$41:$D$60,卡牌属性!P719))*INDEX($G$5:$G$42,L719)/SQRT(INDEX($I$5:$I$42,L719)),2)</f>
        <v>73.5</v>
      </c>
      <c r="Y719" s="31" t="s">
        <v>190</v>
      </c>
      <c r="Z719" s="16">
        <f>ROUND(IF(O719=1,INDEX(新属性投放!$E$14:$E$33,卡牌属性!P719),INDEX(新属性投放!$E$41:$E$60,卡牌属性!P719))*INDEX($G$5:$G$42,L719),2)</f>
        <v>36.75</v>
      </c>
      <c r="AA719" s="31" t="s">
        <v>191</v>
      </c>
      <c r="AB719" s="16">
        <f>ROUND(IF(O719=1,INDEX(新属性投放!$F$14:$F$33,卡牌属性!P719),INDEX(新属性投放!$F$41:$F$60,卡牌属性!P719))*INDEX($G$5:$G$42,L719)*SQRT(INDEX($I$5:$I$42,L719)),2)</f>
        <v>330.05</v>
      </c>
      <c r="AD719" s="16">
        <f t="shared" si="190"/>
        <v>735</v>
      </c>
      <c r="AE719" s="16">
        <f t="shared" si="191"/>
        <v>367</v>
      </c>
      <c r="AF719" s="16">
        <f t="shared" si="192"/>
        <v>3300</v>
      </c>
      <c r="AH719" s="16">
        <f t="shared" si="183"/>
        <v>204919</v>
      </c>
      <c r="AI719" s="16">
        <f t="shared" si="184"/>
        <v>102369</v>
      </c>
      <c r="AJ719" s="16">
        <f t="shared" si="185"/>
        <v>898962</v>
      </c>
    </row>
    <row r="720" spans="11:36" ht="16.5" x14ac:dyDescent="0.2">
      <c r="K720" s="15">
        <v>717</v>
      </c>
      <c r="L720" s="15">
        <f t="shared" si="186"/>
        <v>36</v>
      </c>
      <c r="M720" s="16">
        <f t="shared" si="187"/>
        <v>1102020</v>
      </c>
      <c r="N720" s="31" t="s">
        <v>686</v>
      </c>
      <c r="O720" s="16">
        <f t="shared" si="188"/>
        <v>2</v>
      </c>
      <c r="P720" s="16">
        <f t="shared" si="189"/>
        <v>17</v>
      </c>
      <c r="Q720" s="16" t="s">
        <v>51</v>
      </c>
      <c r="R720" s="16">
        <f>ROUND(IF(O720=1,INDEX(新属性投放!$J$14:$J$33,卡牌属性!P720),INDEX(新属性投放!$J$41:$J$60,卡牌属性!P720))*INDEX($G$5:$G$42,L720)/SQRT(INDEX($I$5:$I$42,L720)),2)</f>
        <v>3574.03</v>
      </c>
      <c r="S720" s="31" t="s">
        <v>190</v>
      </c>
      <c r="T720" s="16">
        <f>ROUND(IF(O720=1,INDEX(新属性投放!$K$14:$K$33,卡牌属性!P720),INDEX(新属性投放!$K$41:$K$60,卡牌属性!P720))*INDEX($G$5:$G$42,L720),2)</f>
        <v>1765.16</v>
      </c>
      <c r="U720" s="31" t="s">
        <v>191</v>
      </c>
      <c r="V720" s="16">
        <f>ROUND(IF(O720=1,INDEX(新属性投放!$L$14:$L$33,卡牌属性!P720),INDEX(新属性投放!$L$41:$L$60,卡牌属性!P720))*INDEX($G$5:$G$42,L720)*SQRT(INDEX($I$5:$I$42,L720)),2)</f>
        <v>19455.7</v>
      </c>
      <c r="W720" s="31" t="s">
        <v>189</v>
      </c>
      <c r="X720" s="16">
        <f>ROUND(IF(O720=1,INDEX(新属性投放!$D$14:$D$33,卡牌属性!P720),INDEX(新属性投放!$D$41:$D$60,卡牌属性!P720))*INDEX($G$5:$G$42,L720)/SQRT(INDEX($I$5:$I$42,L720)),2)</f>
        <v>84.99</v>
      </c>
      <c r="Y720" s="31" t="s">
        <v>190</v>
      </c>
      <c r="Z720" s="16">
        <f>ROUND(IF(O720=1,INDEX(新属性投放!$E$14:$E$33,卡牌属性!P720),INDEX(新属性投放!$E$41:$E$60,卡牌属性!P720))*INDEX($G$5:$G$42,L720),2)</f>
        <v>42.49</v>
      </c>
      <c r="AA720" s="31" t="s">
        <v>191</v>
      </c>
      <c r="AB720" s="16">
        <f>ROUND(IF(O720=1,INDEX(新属性投放!$F$14:$F$33,卡牌属性!P720),INDEX(新属性投放!$F$41:$F$60,卡牌属性!P720))*INDEX($G$5:$G$42,L720)*SQRT(INDEX($I$5:$I$42,L720)),2)</f>
        <v>381.8</v>
      </c>
      <c r="AD720" s="16">
        <f t="shared" si="190"/>
        <v>849</v>
      </c>
      <c r="AE720" s="16">
        <f t="shared" si="191"/>
        <v>424</v>
      </c>
      <c r="AF720" s="16">
        <f t="shared" si="192"/>
        <v>3818</v>
      </c>
      <c r="AH720" s="16">
        <f t="shared" si="183"/>
        <v>205768</v>
      </c>
      <c r="AI720" s="16">
        <f t="shared" si="184"/>
        <v>102793</v>
      </c>
      <c r="AJ720" s="16">
        <f t="shared" si="185"/>
        <v>902780</v>
      </c>
    </row>
    <row r="721" spans="11:36" ht="16.5" x14ac:dyDescent="0.2">
      <c r="K721" s="15">
        <v>718</v>
      </c>
      <c r="L721" s="15">
        <f t="shared" si="186"/>
        <v>36</v>
      </c>
      <c r="M721" s="16">
        <f t="shared" si="187"/>
        <v>1102020</v>
      </c>
      <c r="N721" s="31" t="s">
        <v>686</v>
      </c>
      <c r="O721" s="16">
        <f t="shared" si="188"/>
        <v>2</v>
      </c>
      <c r="P721" s="16">
        <f t="shared" si="189"/>
        <v>18</v>
      </c>
      <c r="Q721" s="16" t="s">
        <v>51</v>
      </c>
      <c r="R721" s="16">
        <f>ROUND(IF(O721=1,INDEX(新属性投放!$J$14:$J$33,卡牌属性!P721),INDEX(新属性投放!$J$41:$J$60,卡牌属性!P721))*INDEX($G$5:$G$42,L721)/SQRT(INDEX($I$5:$I$42,L721)),2)</f>
        <v>4122</v>
      </c>
      <c r="S721" s="31" t="s">
        <v>190</v>
      </c>
      <c r="T721" s="16">
        <f>ROUND(IF(O721=1,INDEX(新属性投放!$K$14:$K$33,卡牌属性!P721),INDEX(新属性投放!$K$41:$K$60,卡牌属性!P721))*INDEX($G$5:$G$42,L721),2)</f>
        <v>2038.58</v>
      </c>
      <c r="U721" s="31" t="s">
        <v>191</v>
      </c>
      <c r="V721" s="16">
        <f>ROUND(IF(O721=1,INDEX(新属性投放!$L$14:$L$33,卡牌属性!P721),INDEX(新属性投放!$L$41:$L$60,卡牌属性!P721))*INDEX($G$5:$G$42,L721)*SQRT(INDEX($I$5:$I$42,L721)),2)</f>
        <v>22472.15</v>
      </c>
      <c r="W721" s="31" t="s">
        <v>189</v>
      </c>
      <c r="X721" s="16">
        <f>ROUND(IF(O721=1,INDEX(新属性投放!$D$14:$D$33,卡牌属性!P721),INDEX(新属性投放!$D$41:$D$60,卡牌属性!P721))*INDEX($G$5:$G$42,L721)/SQRT(INDEX($I$5:$I$42,L721)),2)</f>
        <v>98.24</v>
      </c>
      <c r="Y721" s="31" t="s">
        <v>190</v>
      </c>
      <c r="Z721" s="16">
        <f>ROUND(IF(O721=1,INDEX(新属性投放!$E$14:$E$33,卡牌属性!P721),INDEX(新属性投放!$E$41:$E$60,卡牌属性!P721))*INDEX($G$5:$G$42,L721),2)</f>
        <v>49.12</v>
      </c>
      <c r="AA721" s="31" t="s">
        <v>191</v>
      </c>
      <c r="AB721" s="16">
        <f>ROUND(IF(O721=1,INDEX(新属性投放!$F$14:$F$33,卡牌属性!P721),INDEX(新属性投放!$F$41:$F$60,卡牌属性!P721))*INDEX($G$5:$G$42,L721)*SQRT(INDEX($I$5:$I$42,L721)),2)</f>
        <v>441.6</v>
      </c>
      <c r="AD721" s="16">
        <f t="shared" si="190"/>
        <v>982</v>
      </c>
      <c r="AE721" s="16">
        <f t="shared" si="191"/>
        <v>491</v>
      </c>
      <c r="AF721" s="16">
        <f t="shared" si="192"/>
        <v>4416</v>
      </c>
      <c r="AH721" s="16">
        <f t="shared" si="183"/>
        <v>206750</v>
      </c>
      <c r="AI721" s="16">
        <f t="shared" si="184"/>
        <v>103284</v>
      </c>
      <c r="AJ721" s="16">
        <f t="shared" si="185"/>
        <v>907196</v>
      </c>
    </row>
    <row r="722" spans="11:36" ht="16.5" x14ac:dyDescent="0.2">
      <c r="K722" s="15">
        <v>719</v>
      </c>
      <c r="L722" s="15">
        <f t="shared" si="186"/>
        <v>36</v>
      </c>
      <c r="M722" s="16">
        <f t="shared" si="187"/>
        <v>1102020</v>
      </c>
      <c r="N722" s="31" t="s">
        <v>686</v>
      </c>
      <c r="O722" s="16">
        <f t="shared" si="188"/>
        <v>2</v>
      </c>
      <c r="P722" s="16">
        <f t="shared" si="189"/>
        <v>19</v>
      </c>
      <c r="Q722" s="16" t="s">
        <v>51</v>
      </c>
      <c r="R722" s="16">
        <f>ROUND(IF(O722=1,INDEX(新属性投放!$J$14:$J$33,卡牌属性!P722),INDEX(新属性投放!$J$41:$J$60,卡牌属性!P722))*INDEX($G$5:$G$42,L722)/SQRT(INDEX($I$5:$I$42,L722)),2)</f>
        <v>4754.68</v>
      </c>
      <c r="S722" s="31" t="s">
        <v>190</v>
      </c>
      <c r="T722" s="16">
        <f>ROUND(IF(O722=1,INDEX(新属性投放!$K$14:$K$33,卡牌属性!P722),INDEX(新属性投放!$K$41:$K$60,卡牌属性!P722))*INDEX($G$5:$G$42,L722),2)</f>
        <v>2355.4899999999998</v>
      </c>
      <c r="U722" s="31" t="s">
        <v>191</v>
      </c>
      <c r="V722" s="16">
        <f>ROUND(IF(O722=1,INDEX(新属性投放!$L$14:$L$33,卡牌属性!P722),INDEX(新属性投放!$L$41:$L$60,卡牌属性!P722))*INDEX($G$5:$G$42,L722)*SQRT(INDEX($I$5:$I$42,L722)),2)</f>
        <v>25953.200000000001</v>
      </c>
      <c r="W722" s="31" t="s">
        <v>189</v>
      </c>
      <c r="X722" s="16">
        <f>ROUND(IF(O722=1,INDEX(新属性投放!$D$14:$D$33,卡牌属性!P722),INDEX(新属性投放!$D$41:$D$60,卡牌属性!P722))*INDEX($G$5:$G$42,L722)/SQRT(INDEX($I$5:$I$42,L722)),2)</f>
        <v>113.61</v>
      </c>
      <c r="Y722" s="31" t="s">
        <v>190</v>
      </c>
      <c r="Z722" s="16">
        <f>ROUND(IF(O722=1,INDEX(新属性投放!$E$14:$E$33,卡牌属性!P722),INDEX(新属性投放!$E$41:$E$60,卡牌属性!P722))*INDEX($G$5:$G$42,L722),2)</f>
        <v>56.8</v>
      </c>
      <c r="AA722" s="31" t="s">
        <v>191</v>
      </c>
      <c r="AB722" s="16">
        <f>ROUND(IF(O722=1,INDEX(新属性投放!$F$14:$F$33,卡牌属性!P722),INDEX(新属性投放!$F$41:$F$60,卡牌属性!P722))*INDEX($G$5:$G$42,L722)*SQRT(INDEX($I$5:$I$42,L722)),2)</f>
        <v>510.6</v>
      </c>
      <c r="AD722" s="16">
        <f t="shared" si="190"/>
        <v>1136</v>
      </c>
      <c r="AE722" s="16">
        <f t="shared" si="191"/>
        <v>568</v>
      </c>
      <c r="AF722" s="16">
        <f t="shared" si="192"/>
        <v>5106</v>
      </c>
      <c r="AH722" s="16">
        <f t="shared" si="183"/>
        <v>207886</v>
      </c>
      <c r="AI722" s="16">
        <f t="shared" si="184"/>
        <v>103852</v>
      </c>
      <c r="AJ722" s="16">
        <f t="shared" si="185"/>
        <v>912302</v>
      </c>
    </row>
    <row r="723" spans="11:36" ht="16.5" x14ac:dyDescent="0.2">
      <c r="K723" s="15">
        <v>720</v>
      </c>
      <c r="L723" s="15">
        <f t="shared" si="186"/>
        <v>36</v>
      </c>
      <c r="M723" s="16">
        <f t="shared" si="187"/>
        <v>1102020</v>
      </c>
      <c r="N723" s="31" t="s">
        <v>686</v>
      </c>
      <c r="O723" s="16">
        <f t="shared" si="188"/>
        <v>2</v>
      </c>
      <c r="P723" s="16">
        <f t="shared" si="189"/>
        <v>20</v>
      </c>
      <c r="Q723" s="16" t="s">
        <v>51</v>
      </c>
      <c r="R723" s="16">
        <f>ROUND(IF(O723=1,INDEX(新属性投放!$J$14:$J$33,卡牌属性!P723),INDEX(新属性投放!$J$41:$J$60,卡牌属性!P723))*INDEX($G$5:$G$42,L723)/SQRT(INDEX($I$5:$I$42,L723)),2)</f>
        <v>5487.17</v>
      </c>
      <c r="S723" s="31" t="s">
        <v>190</v>
      </c>
      <c r="T723" s="16">
        <f>ROUND(IF(O723=1,INDEX(新属性投放!$K$14:$K$33,卡牌属性!P723),INDEX(新属性投放!$K$41:$K$60,卡牌属性!P723))*INDEX($G$5:$G$42,L723),2)</f>
        <v>2721.16</v>
      </c>
      <c r="U723" s="31" t="s">
        <v>191</v>
      </c>
      <c r="V723" s="16">
        <f>ROUND(IF(O723=1,INDEX(新属性投放!$L$14:$L$33,卡牌属性!P723),INDEX(新属性投放!$L$41:$L$60,卡牌属性!P723))*INDEX($G$5:$G$42,L723)*SQRT(INDEX($I$5:$I$42,L723)),2)</f>
        <v>29986.25</v>
      </c>
      <c r="W723" s="31" t="s">
        <v>189</v>
      </c>
      <c r="X723" s="16">
        <f>ROUND(IF(O723=1,INDEX(新属性投放!$D$14:$D$33,卡牌属性!P723),INDEX(新属性投放!$D$41:$D$60,卡牌属性!P723))*INDEX($G$5:$G$42,L723)/SQRT(INDEX($I$5:$I$42,L723)),2)</f>
        <v>131.34</v>
      </c>
      <c r="Y723" s="31" t="s">
        <v>190</v>
      </c>
      <c r="Z723" s="16">
        <f>ROUND(IF(O723=1,INDEX(新属性投放!$E$14:$E$33,卡牌属性!P723),INDEX(新属性投放!$E$41:$E$60,卡牌属性!P723))*INDEX($G$5:$G$42,L723),2)</f>
        <v>65.67</v>
      </c>
      <c r="AA723" s="31" t="s">
        <v>191</v>
      </c>
      <c r="AB723" s="16">
        <f>ROUND(IF(O723=1,INDEX(新属性投放!$F$14:$F$33,卡牌属性!P723),INDEX(新属性投放!$F$41:$F$60,卡牌属性!P723))*INDEX($G$5:$G$42,L723)*SQRT(INDEX($I$5:$I$42,L723)),2)</f>
        <v>589.95000000000005</v>
      </c>
      <c r="AD723" s="16">
        <f t="shared" si="190"/>
        <v>1313</v>
      </c>
      <c r="AE723" s="16">
        <f t="shared" si="191"/>
        <v>656</v>
      </c>
      <c r="AF723" s="16">
        <f t="shared" si="192"/>
        <v>5899</v>
      </c>
      <c r="AH723" s="16">
        <f t="shared" si="183"/>
        <v>209199</v>
      </c>
      <c r="AI723" s="16">
        <f t="shared" si="184"/>
        <v>104508</v>
      </c>
      <c r="AJ723" s="16">
        <f t="shared" si="185"/>
        <v>918201</v>
      </c>
    </row>
    <row r="724" spans="11:36" ht="16.5" x14ac:dyDescent="0.2">
      <c r="K724" s="15">
        <v>721</v>
      </c>
      <c r="L724" s="15">
        <f t="shared" si="186"/>
        <v>37</v>
      </c>
      <c r="M724" s="16">
        <f t="shared" si="187"/>
        <v>1102021</v>
      </c>
      <c r="N724" s="31" t="s">
        <v>686</v>
      </c>
      <c r="O724" s="16">
        <f t="shared" si="188"/>
        <v>2</v>
      </c>
      <c r="P724" s="16">
        <f t="shared" si="189"/>
        <v>1</v>
      </c>
      <c r="Q724" s="16" t="s">
        <v>51</v>
      </c>
      <c r="R724" s="16">
        <f>ROUND(IF(O724=1,INDEX(新属性投放!$J$14:$J$33,卡牌属性!P724),INDEX(新属性投放!$J$41:$J$60,卡牌属性!P724))*INDEX($G$5:$G$42,L724)/SQRT(INDEX($I$5:$I$42,L724)),2)</f>
        <v>70</v>
      </c>
      <c r="S724" s="31" t="s">
        <v>190</v>
      </c>
      <c r="T724" s="16">
        <f>ROUND(IF(O724=1,INDEX(新属性投放!$K$14:$K$33,卡牌属性!P724),INDEX(新属性投放!$K$41:$K$60,卡牌属性!P724))*INDEX($G$5:$G$42,L724),2)</f>
        <v>20</v>
      </c>
      <c r="U724" s="31" t="s">
        <v>191</v>
      </c>
      <c r="V724" s="16">
        <f>ROUND(IF(O724=1,INDEX(新属性投放!$L$14:$L$33,卡牌属性!P724),INDEX(新属性投放!$L$41:$L$60,卡牌属性!P724))*INDEX($G$5:$G$42,L724)*SQRT(INDEX($I$5:$I$42,L724)),2)</f>
        <v>150</v>
      </c>
      <c r="W724" s="31" t="s">
        <v>189</v>
      </c>
      <c r="X724" s="16">
        <f>ROUND(IF(O724=1,INDEX(新属性投放!$D$14:$D$33,卡牌属性!P724),INDEX(新属性投放!$D$41:$D$60,卡牌属性!P724))*INDEX($G$5:$G$42,L724)/SQRT(INDEX($I$5:$I$42,L724)),2)</f>
        <v>2.5</v>
      </c>
      <c r="Y724" s="31" t="s">
        <v>190</v>
      </c>
      <c r="Z724" s="16">
        <f>ROUND(IF(O724=1,INDEX(新属性投放!$E$14:$E$33,卡牌属性!P724),INDEX(新属性投放!$E$41:$E$60,卡牌属性!P724))*INDEX($G$5:$G$42,L724),2)</f>
        <v>1.25</v>
      </c>
      <c r="AA724" s="31" t="s">
        <v>191</v>
      </c>
      <c r="AB724" s="16">
        <f>ROUND(IF(O724=1,INDEX(新属性投放!$F$14:$F$33,卡牌属性!P724),INDEX(新属性投放!$F$41:$F$60,卡牌属性!P724))*INDEX($G$5:$G$42,L724)*SQRT(INDEX($I$5:$I$42,L724)),2)</f>
        <v>11</v>
      </c>
      <c r="AD724" s="16">
        <f t="shared" si="190"/>
        <v>25</v>
      </c>
      <c r="AE724" s="16">
        <f t="shared" si="191"/>
        <v>12</v>
      </c>
      <c r="AF724" s="16">
        <f t="shared" si="192"/>
        <v>110</v>
      </c>
      <c r="AH724" s="16">
        <f t="shared" si="183"/>
        <v>209224</v>
      </c>
      <c r="AI724" s="16">
        <f t="shared" si="184"/>
        <v>104520</v>
      </c>
      <c r="AJ724" s="16">
        <f t="shared" si="185"/>
        <v>918311</v>
      </c>
    </row>
    <row r="725" spans="11:36" ht="16.5" x14ac:dyDescent="0.2">
      <c r="K725" s="15">
        <v>722</v>
      </c>
      <c r="L725" s="15">
        <f t="shared" si="186"/>
        <v>37</v>
      </c>
      <c r="M725" s="16">
        <f t="shared" si="187"/>
        <v>1102021</v>
      </c>
      <c r="N725" s="31" t="s">
        <v>686</v>
      </c>
      <c r="O725" s="16">
        <f t="shared" si="188"/>
        <v>2</v>
      </c>
      <c r="P725" s="16">
        <f t="shared" si="189"/>
        <v>2</v>
      </c>
      <c r="Q725" s="16" t="s">
        <v>51</v>
      </c>
      <c r="R725" s="16">
        <f>ROUND(IF(O725=1,INDEX(新属性投放!$J$14:$J$33,卡牌属性!P725),INDEX(新属性投放!$J$41:$J$60,卡牌属性!P725))*INDEX($G$5:$G$42,L725)/SQRT(INDEX($I$5:$I$42,L725)),2)</f>
        <v>114</v>
      </c>
      <c r="S725" s="31" t="s">
        <v>190</v>
      </c>
      <c r="T725" s="16">
        <f>ROUND(IF(O725=1,INDEX(新属性投放!$K$14:$K$33,卡牌属性!P725),INDEX(新属性投放!$K$41:$K$60,卡牌属性!P725))*INDEX($G$5:$G$42,L725),2)</f>
        <v>37.5</v>
      </c>
      <c r="U725" s="31" t="s">
        <v>191</v>
      </c>
      <c r="V725" s="16">
        <f>ROUND(IF(O725=1,INDEX(新属性投放!$L$14:$L$33,卡牌属性!P725),INDEX(新属性投放!$L$41:$L$60,卡牌属性!P725))*INDEX($G$5:$G$42,L725)*SQRT(INDEX($I$5:$I$42,L725)),2)</f>
        <v>385</v>
      </c>
      <c r="W725" s="31" t="s">
        <v>189</v>
      </c>
      <c r="X725" s="16">
        <f>ROUND(IF(O725=1,INDEX(新属性投放!$D$14:$D$33,卡牌属性!P725),INDEX(新属性投放!$D$41:$D$60,卡牌属性!P725))*INDEX($G$5:$G$42,L725)/SQRT(INDEX($I$5:$I$42,L725)),2)</f>
        <v>4</v>
      </c>
      <c r="Y725" s="31" t="s">
        <v>190</v>
      </c>
      <c r="Z725" s="16">
        <f>ROUND(IF(O725=1,INDEX(新属性投放!$E$14:$E$33,卡牌属性!P725),INDEX(新属性投放!$E$41:$E$60,卡牌属性!P725))*INDEX($G$5:$G$42,L725),2)</f>
        <v>2</v>
      </c>
      <c r="AA725" s="31" t="s">
        <v>191</v>
      </c>
      <c r="AB725" s="16">
        <f>ROUND(IF(O725=1,INDEX(新属性投放!$F$14:$F$33,卡牌属性!P725),INDEX(新属性投放!$F$41:$F$60,卡牌属性!P725))*INDEX($G$5:$G$42,L725)*SQRT(INDEX($I$5:$I$42,L725)),2)</f>
        <v>18</v>
      </c>
      <c r="AD725" s="16">
        <f t="shared" si="190"/>
        <v>40</v>
      </c>
      <c r="AE725" s="16">
        <f t="shared" si="191"/>
        <v>20</v>
      </c>
      <c r="AF725" s="16">
        <f t="shared" si="192"/>
        <v>180</v>
      </c>
      <c r="AH725" s="16">
        <f t="shared" si="183"/>
        <v>209264</v>
      </c>
      <c r="AI725" s="16">
        <f t="shared" si="184"/>
        <v>104540</v>
      </c>
      <c r="AJ725" s="16">
        <f t="shared" si="185"/>
        <v>918491</v>
      </c>
    </row>
    <row r="726" spans="11:36" ht="16.5" x14ac:dyDescent="0.2">
      <c r="K726" s="15">
        <v>723</v>
      </c>
      <c r="L726" s="15">
        <f t="shared" si="186"/>
        <v>37</v>
      </c>
      <c r="M726" s="16">
        <f t="shared" si="187"/>
        <v>1102021</v>
      </c>
      <c r="N726" s="31" t="s">
        <v>686</v>
      </c>
      <c r="O726" s="16">
        <f t="shared" si="188"/>
        <v>2</v>
      </c>
      <c r="P726" s="16">
        <f t="shared" si="189"/>
        <v>3</v>
      </c>
      <c r="Q726" s="16" t="s">
        <v>51</v>
      </c>
      <c r="R726" s="16">
        <f>ROUND(IF(O726=1,INDEX(新属性投放!$J$14:$J$33,卡牌属性!P726),INDEX(新属性投放!$J$41:$J$60,卡牌属性!P726))*INDEX($G$5:$G$42,L726)/SQRT(INDEX($I$5:$I$42,L726)),2)</f>
        <v>197</v>
      </c>
      <c r="S726" s="31" t="s">
        <v>190</v>
      </c>
      <c r="T726" s="16">
        <f>ROUND(IF(O726=1,INDEX(新属性投放!$K$14:$K$33,卡牌属性!P726),INDEX(新属性投放!$K$41:$K$60,卡牌属性!P726))*INDEX($G$5:$G$42,L726),2)</f>
        <v>78.5</v>
      </c>
      <c r="U726" s="31" t="s">
        <v>191</v>
      </c>
      <c r="V726" s="16">
        <f>ROUND(IF(O726=1,INDEX(新属性投放!$L$14:$L$33,卡牌属性!P726),INDEX(新属性投放!$L$41:$L$60,卡牌属性!P726))*INDEX($G$5:$G$42,L726)*SQRT(INDEX($I$5:$I$42,L726)),2)</f>
        <v>862</v>
      </c>
      <c r="W726" s="31" t="s">
        <v>189</v>
      </c>
      <c r="X726" s="16">
        <f>ROUND(IF(O726=1,INDEX(新属性投放!$D$14:$D$33,卡牌属性!P726),INDEX(新属性投放!$D$41:$D$60,卡牌属性!P726))*INDEX($G$5:$G$42,L726)/SQRT(INDEX($I$5:$I$42,L726)),2)</f>
        <v>6.03</v>
      </c>
      <c r="Y726" s="31" t="s">
        <v>190</v>
      </c>
      <c r="Z726" s="16">
        <f>ROUND(IF(O726=1,INDEX(新属性投放!$E$14:$E$33,卡牌属性!P726),INDEX(新属性投放!$E$41:$E$60,卡牌属性!P726))*INDEX($G$5:$G$42,L726),2)</f>
        <v>3.02</v>
      </c>
      <c r="AA726" s="31" t="s">
        <v>191</v>
      </c>
      <c r="AB726" s="16">
        <f>ROUND(IF(O726=1,INDEX(新属性投放!$F$14:$F$33,卡牌属性!P726),INDEX(新属性投放!$F$41:$F$60,卡牌属性!P726))*INDEX($G$5:$G$42,L726)*SQRT(INDEX($I$5:$I$42,L726)),2)</f>
        <v>27</v>
      </c>
      <c r="AD726" s="16">
        <f t="shared" si="190"/>
        <v>60</v>
      </c>
      <c r="AE726" s="16">
        <f t="shared" si="191"/>
        <v>30</v>
      </c>
      <c r="AF726" s="16">
        <f t="shared" si="192"/>
        <v>270</v>
      </c>
      <c r="AH726" s="16">
        <f t="shared" si="183"/>
        <v>209324</v>
      </c>
      <c r="AI726" s="16">
        <f t="shared" si="184"/>
        <v>104570</v>
      </c>
      <c r="AJ726" s="16">
        <f t="shared" si="185"/>
        <v>918761</v>
      </c>
    </row>
    <row r="727" spans="11:36" ht="16.5" x14ac:dyDescent="0.2">
      <c r="K727" s="15">
        <v>724</v>
      </c>
      <c r="L727" s="15">
        <f t="shared" si="186"/>
        <v>37</v>
      </c>
      <c r="M727" s="16">
        <f t="shared" si="187"/>
        <v>1102021</v>
      </c>
      <c r="N727" s="31" t="s">
        <v>686</v>
      </c>
      <c r="O727" s="16">
        <f t="shared" si="188"/>
        <v>2</v>
      </c>
      <c r="P727" s="16">
        <f t="shared" si="189"/>
        <v>4</v>
      </c>
      <c r="Q727" s="16" t="s">
        <v>51</v>
      </c>
      <c r="R727" s="16">
        <f>ROUND(IF(O727=1,INDEX(新属性投放!$J$14:$J$33,卡牌属性!P727),INDEX(新属性投放!$J$41:$J$60,卡牌属性!P727))*INDEX($G$5:$G$42,L727)/SQRT(INDEX($I$5:$I$42,L727)),2)</f>
        <v>277.3</v>
      </c>
      <c r="S727" s="31" t="s">
        <v>190</v>
      </c>
      <c r="T727" s="16">
        <f>ROUND(IF(O727=1,INDEX(新属性投放!$K$14:$K$33,卡牌属性!P727),INDEX(新属性投放!$K$41:$K$60,卡牌属性!P727))*INDEX($G$5:$G$42,L727),2)</f>
        <v>118.65</v>
      </c>
      <c r="U727" s="31" t="s">
        <v>191</v>
      </c>
      <c r="V727" s="16">
        <f>ROUND(IF(O727=1,INDEX(新属性投放!$L$14:$L$33,卡牌属性!P727),INDEX(新属性投放!$L$41:$L$60,卡牌属性!P727))*INDEX($G$5:$G$42,L727)*SQRT(INDEX($I$5:$I$42,L727)),2)</f>
        <v>1312</v>
      </c>
      <c r="W727" s="31" t="s">
        <v>189</v>
      </c>
      <c r="X727" s="16">
        <f>ROUND(IF(O727=1,INDEX(新属性投放!$D$14:$D$33,卡牌属性!P727),INDEX(新属性投放!$D$41:$D$60,卡牌属性!P727))*INDEX($G$5:$G$42,L727)/SQRT(INDEX($I$5:$I$42,L727)),2)</f>
        <v>8</v>
      </c>
      <c r="Y727" s="31" t="s">
        <v>190</v>
      </c>
      <c r="Z727" s="16">
        <f>ROUND(IF(O727=1,INDEX(新属性投放!$E$14:$E$33,卡牌属性!P727),INDEX(新属性投放!$E$41:$E$60,卡牌属性!P727))*INDEX($G$5:$G$42,L727),2)</f>
        <v>4</v>
      </c>
      <c r="AA727" s="31" t="s">
        <v>191</v>
      </c>
      <c r="AB727" s="16">
        <f>ROUND(IF(O727=1,INDEX(新属性投放!$F$14:$F$33,卡牌属性!P727),INDEX(新属性投放!$F$41:$F$60,卡牌属性!P727))*INDEX($G$5:$G$42,L727)*SQRT(INDEX($I$5:$I$42,L727)),2)</f>
        <v>36</v>
      </c>
      <c r="AD727" s="16">
        <f t="shared" si="190"/>
        <v>80</v>
      </c>
      <c r="AE727" s="16">
        <f t="shared" si="191"/>
        <v>40</v>
      </c>
      <c r="AF727" s="16">
        <f t="shared" si="192"/>
        <v>360</v>
      </c>
      <c r="AH727" s="16">
        <f t="shared" si="183"/>
        <v>209404</v>
      </c>
      <c r="AI727" s="16">
        <f t="shared" si="184"/>
        <v>104610</v>
      </c>
      <c r="AJ727" s="16">
        <f t="shared" si="185"/>
        <v>919121</v>
      </c>
    </row>
    <row r="728" spans="11:36" ht="16.5" x14ac:dyDescent="0.2">
      <c r="K728" s="15">
        <v>725</v>
      </c>
      <c r="L728" s="15">
        <f t="shared" si="186"/>
        <v>37</v>
      </c>
      <c r="M728" s="16">
        <f t="shared" si="187"/>
        <v>1102021</v>
      </c>
      <c r="N728" s="31" t="s">
        <v>686</v>
      </c>
      <c r="O728" s="16">
        <f t="shared" si="188"/>
        <v>2</v>
      </c>
      <c r="P728" s="16">
        <f t="shared" si="189"/>
        <v>5</v>
      </c>
      <c r="Q728" s="16" t="s">
        <v>51</v>
      </c>
      <c r="R728" s="16">
        <f>ROUND(IF(O728=1,INDEX(新属性投放!$J$14:$J$33,卡牌属性!P728),INDEX(新属性投放!$J$41:$J$60,卡牌属性!P728))*INDEX($G$5:$G$42,L728)/SQRT(INDEX($I$5:$I$42,L728)),2)</f>
        <v>382.3</v>
      </c>
      <c r="S728" s="31" t="s">
        <v>190</v>
      </c>
      <c r="T728" s="16">
        <f>ROUND(IF(O728=1,INDEX(新属性投放!$K$14:$K$33,卡牌属性!P728),INDEX(新属性投放!$K$41:$K$60,卡牌属性!P728))*INDEX($G$5:$G$42,L728),2)</f>
        <v>171.65</v>
      </c>
      <c r="U728" s="31" t="s">
        <v>191</v>
      </c>
      <c r="V728" s="16">
        <f>ROUND(IF(O728=1,INDEX(新属性投放!$L$14:$L$33,卡牌属性!P728),INDEX(新属性投放!$L$41:$L$60,卡牌属性!P728))*INDEX($G$5:$G$42,L728)*SQRT(INDEX($I$5:$I$42,L728)),2)</f>
        <v>1897</v>
      </c>
      <c r="W728" s="31" t="s">
        <v>189</v>
      </c>
      <c r="X728" s="16">
        <f>ROUND(IF(O728=1,INDEX(新属性投放!$D$14:$D$33,卡牌属性!P728),INDEX(新属性投放!$D$41:$D$60,卡牌属性!P728))*INDEX($G$5:$G$42,L728)/SQRT(INDEX($I$5:$I$42,L728)),2)</f>
        <v>10.02</v>
      </c>
      <c r="Y728" s="31" t="s">
        <v>190</v>
      </c>
      <c r="Z728" s="16">
        <f>ROUND(IF(O728=1,INDEX(新属性投放!$E$14:$E$33,卡牌属性!P728),INDEX(新属性投放!$E$41:$E$60,卡牌属性!P728))*INDEX($G$5:$G$42,L728),2)</f>
        <v>5.01</v>
      </c>
      <c r="AA728" s="31" t="s">
        <v>191</v>
      </c>
      <c r="AB728" s="16">
        <f>ROUND(IF(O728=1,INDEX(新属性投放!$F$14:$F$33,卡牌属性!P728),INDEX(新属性投放!$F$41:$F$60,卡牌属性!P728))*INDEX($G$5:$G$42,L728)*SQRT(INDEX($I$5:$I$42,L728)),2)</f>
        <v>45</v>
      </c>
      <c r="AD728" s="16">
        <f t="shared" si="190"/>
        <v>100</v>
      </c>
      <c r="AE728" s="16">
        <f t="shared" si="191"/>
        <v>50</v>
      </c>
      <c r="AF728" s="16">
        <f t="shared" si="192"/>
        <v>450</v>
      </c>
      <c r="AH728" s="16">
        <f t="shared" si="183"/>
        <v>209504</v>
      </c>
      <c r="AI728" s="16">
        <f t="shared" si="184"/>
        <v>104660</v>
      </c>
      <c r="AJ728" s="16">
        <f t="shared" si="185"/>
        <v>919571</v>
      </c>
    </row>
    <row r="729" spans="11:36" ht="16.5" x14ac:dyDescent="0.2">
      <c r="K729" s="15">
        <v>726</v>
      </c>
      <c r="L729" s="15">
        <f t="shared" si="186"/>
        <v>37</v>
      </c>
      <c r="M729" s="16">
        <f t="shared" si="187"/>
        <v>1102021</v>
      </c>
      <c r="N729" s="31" t="s">
        <v>686</v>
      </c>
      <c r="O729" s="16">
        <f t="shared" si="188"/>
        <v>2</v>
      </c>
      <c r="P729" s="16">
        <f t="shared" si="189"/>
        <v>6</v>
      </c>
      <c r="Q729" s="16" t="s">
        <v>51</v>
      </c>
      <c r="R729" s="16">
        <f>ROUND(IF(O729=1,INDEX(新属性投放!$J$14:$J$33,卡牌属性!P729),INDEX(新属性投放!$J$41:$J$60,卡牌属性!P729))*INDEX($G$5:$G$42,L729)/SQRT(INDEX($I$5:$I$42,L729)),2)</f>
        <v>513.5</v>
      </c>
      <c r="S729" s="31" t="s">
        <v>190</v>
      </c>
      <c r="T729" s="16">
        <f>ROUND(IF(O729=1,INDEX(新属性投放!$K$14:$K$33,卡牌属性!P729),INDEX(新属性投放!$K$41:$K$60,卡牌属性!P729))*INDEX($G$5:$G$42,L729),2)</f>
        <v>237.75</v>
      </c>
      <c r="U729" s="31" t="s">
        <v>191</v>
      </c>
      <c r="V729" s="16">
        <f>ROUND(IF(O729=1,INDEX(新属性投放!$L$14:$L$33,卡牌属性!P729),INDEX(新属性投放!$L$41:$L$60,卡牌属性!P729))*INDEX($G$5:$G$42,L729)*SQRT(INDEX($I$5:$I$42,L729)),2)</f>
        <v>2626</v>
      </c>
      <c r="W729" s="31" t="s">
        <v>189</v>
      </c>
      <c r="X729" s="16">
        <f>ROUND(IF(O729=1,INDEX(新属性投放!$D$14:$D$33,卡牌属性!P729),INDEX(新属性投放!$D$41:$D$60,卡牌属性!P729))*INDEX($G$5:$G$42,L729)/SQRT(INDEX($I$5:$I$42,L729)),2)</f>
        <v>12.53</v>
      </c>
      <c r="Y729" s="31" t="s">
        <v>190</v>
      </c>
      <c r="Z729" s="16">
        <f>ROUND(IF(O729=1,INDEX(新属性投放!$E$14:$E$33,卡牌属性!P729),INDEX(新属性投放!$E$41:$E$60,卡牌属性!P729))*INDEX($G$5:$G$42,L729),2)</f>
        <v>6.27</v>
      </c>
      <c r="AA729" s="31" t="s">
        <v>191</v>
      </c>
      <c r="AB729" s="16">
        <f>ROUND(IF(O729=1,INDEX(新属性投放!$F$14:$F$33,卡牌属性!P729),INDEX(新属性投放!$F$41:$F$60,卡牌属性!P729))*INDEX($G$5:$G$42,L729)*SQRT(INDEX($I$5:$I$42,L729)),2)</f>
        <v>56</v>
      </c>
      <c r="AD729" s="16">
        <f t="shared" si="190"/>
        <v>125</v>
      </c>
      <c r="AE729" s="16">
        <f t="shared" si="191"/>
        <v>62</v>
      </c>
      <c r="AF729" s="16">
        <f t="shared" si="192"/>
        <v>560</v>
      </c>
      <c r="AH729" s="16">
        <f t="shared" si="183"/>
        <v>209629</v>
      </c>
      <c r="AI729" s="16">
        <f t="shared" si="184"/>
        <v>104722</v>
      </c>
      <c r="AJ729" s="16">
        <f t="shared" si="185"/>
        <v>920131</v>
      </c>
    </row>
    <row r="730" spans="11:36" ht="16.5" x14ac:dyDescent="0.2">
      <c r="K730" s="15">
        <v>727</v>
      </c>
      <c r="L730" s="15">
        <f t="shared" si="186"/>
        <v>37</v>
      </c>
      <c r="M730" s="16">
        <f t="shared" si="187"/>
        <v>1102021</v>
      </c>
      <c r="N730" s="31" t="s">
        <v>686</v>
      </c>
      <c r="O730" s="16">
        <f t="shared" si="188"/>
        <v>2</v>
      </c>
      <c r="P730" s="16">
        <f t="shared" si="189"/>
        <v>7</v>
      </c>
      <c r="Q730" s="16" t="s">
        <v>51</v>
      </c>
      <c r="R730" s="16">
        <f>ROUND(IF(O730=1,INDEX(新属性投放!$J$14:$J$33,卡牌属性!P730),INDEX(新属性投放!$J$41:$J$60,卡牌属性!P730))*INDEX($G$5:$G$42,L730)/SQRT(INDEX($I$5:$I$42,L730)),2)</f>
        <v>677.8</v>
      </c>
      <c r="S730" s="31" t="s">
        <v>190</v>
      </c>
      <c r="T730" s="16">
        <f>ROUND(IF(O730=1,INDEX(新属性投放!$K$14:$K$33,卡牌属性!P730),INDEX(新属性投放!$K$41:$K$60,卡牌属性!P730))*INDEX($G$5:$G$42,L730),2)</f>
        <v>320.39999999999998</v>
      </c>
      <c r="U730" s="31" t="s">
        <v>191</v>
      </c>
      <c r="V730" s="16">
        <f>ROUND(IF(O730=1,INDEX(新属性投放!$L$14:$L$33,卡牌属性!P730),INDEX(新属性投放!$L$41:$L$60,卡牌属性!P730))*INDEX($G$5:$G$42,L730)*SQRT(INDEX($I$5:$I$42,L730)),2)</f>
        <v>3537</v>
      </c>
      <c r="W730" s="31" t="s">
        <v>189</v>
      </c>
      <c r="X730" s="16">
        <f>ROUND(IF(O730=1,INDEX(新属性投放!$D$14:$D$33,卡牌属性!P730),INDEX(新属性投放!$D$41:$D$60,卡牌属性!P730))*INDEX($G$5:$G$42,L730)/SQRT(INDEX($I$5:$I$42,L730)),2)</f>
        <v>15.7</v>
      </c>
      <c r="Y730" s="31" t="s">
        <v>190</v>
      </c>
      <c r="Z730" s="16">
        <f>ROUND(IF(O730=1,INDEX(新属性投放!$E$14:$E$33,卡牌属性!P730),INDEX(新属性投放!$E$41:$E$60,卡牌属性!P730))*INDEX($G$5:$G$42,L730),2)</f>
        <v>7.85</v>
      </c>
      <c r="AA730" s="31" t="s">
        <v>191</v>
      </c>
      <c r="AB730" s="16">
        <f>ROUND(IF(O730=1,INDEX(新属性投放!$F$14:$F$33,卡牌属性!P730),INDEX(新属性投放!$F$41:$F$60,卡牌属性!P730))*INDEX($G$5:$G$42,L730)*SQRT(INDEX($I$5:$I$42,L730)),2)</f>
        <v>70</v>
      </c>
      <c r="AD730" s="16">
        <f t="shared" si="190"/>
        <v>157</v>
      </c>
      <c r="AE730" s="16">
        <f t="shared" si="191"/>
        <v>78</v>
      </c>
      <c r="AF730" s="16">
        <f t="shared" si="192"/>
        <v>700</v>
      </c>
      <c r="AH730" s="16">
        <f t="shared" si="183"/>
        <v>209786</v>
      </c>
      <c r="AI730" s="16">
        <f t="shared" si="184"/>
        <v>104800</v>
      </c>
      <c r="AJ730" s="16">
        <f t="shared" si="185"/>
        <v>920831</v>
      </c>
    </row>
    <row r="731" spans="11:36" ht="16.5" x14ac:dyDescent="0.2">
      <c r="K731" s="15">
        <v>728</v>
      </c>
      <c r="L731" s="15">
        <f t="shared" si="186"/>
        <v>37</v>
      </c>
      <c r="M731" s="16">
        <f t="shared" si="187"/>
        <v>1102021</v>
      </c>
      <c r="N731" s="31" t="s">
        <v>686</v>
      </c>
      <c r="O731" s="16">
        <f t="shared" si="188"/>
        <v>2</v>
      </c>
      <c r="P731" s="16">
        <f t="shared" si="189"/>
        <v>8</v>
      </c>
      <c r="Q731" s="16" t="s">
        <v>51</v>
      </c>
      <c r="R731" s="16">
        <f>ROUND(IF(O731=1,INDEX(新属性投放!$J$14:$J$33,卡牌属性!P731),INDEX(新属性投放!$J$41:$J$60,卡牌属性!P731))*INDEX($G$5:$G$42,L731)/SQRT(INDEX($I$5:$I$42,L731)),2)</f>
        <v>884.8</v>
      </c>
      <c r="S731" s="31" t="s">
        <v>190</v>
      </c>
      <c r="T731" s="16">
        <f>ROUND(IF(O731=1,INDEX(新属性投放!$K$14:$K$33,卡牌属性!P731),INDEX(新属性投放!$K$41:$K$60,卡牌属性!P731))*INDEX($G$5:$G$42,L731),2)</f>
        <v>423.9</v>
      </c>
      <c r="U731" s="31" t="s">
        <v>191</v>
      </c>
      <c r="V731" s="16">
        <f>ROUND(IF(O731=1,INDEX(新属性投放!$L$14:$L$33,卡牌属性!P731),INDEX(新属性投放!$L$41:$L$60,卡牌属性!P731))*INDEX($G$5:$G$42,L731)*SQRT(INDEX($I$5:$I$42,L731)),2)</f>
        <v>4687</v>
      </c>
      <c r="W731" s="31" t="s">
        <v>189</v>
      </c>
      <c r="X731" s="16">
        <f>ROUND(IF(O731=1,INDEX(新属性投放!$D$14:$D$33,卡牌属性!P731),INDEX(新属性投放!$D$41:$D$60,卡牌属性!P731))*INDEX($G$5:$G$42,L731)/SQRT(INDEX($I$5:$I$42,L731)),2)</f>
        <v>20</v>
      </c>
      <c r="Y731" s="31" t="s">
        <v>190</v>
      </c>
      <c r="Z731" s="16">
        <f>ROUND(IF(O731=1,INDEX(新属性投放!$E$14:$E$33,卡牌属性!P731),INDEX(新属性投放!$E$41:$E$60,卡牌属性!P731))*INDEX($G$5:$G$42,L731),2)</f>
        <v>10</v>
      </c>
      <c r="AA731" s="31" t="s">
        <v>191</v>
      </c>
      <c r="AB731" s="16">
        <f>ROUND(IF(O731=1,INDEX(新属性投放!$F$14:$F$33,卡牌属性!P731),INDEX(新属性投放!$F$41:$F$60,卡牌属性!P731))*INDEX($G$5:$G$42,L731)*SQRT(INDEX($I$5:$I$42,L731)),2)</f>
        <v>90</v>
      </c>
      <c r="AD731" s="16">
        <f t="shared" si="190"/>
        <v>200</v>
      </c>
      <c r="AE731" s="16">
        <f t="shared" si="191"/>
        <v>100</v>
      </c>
      <c r="AF731" s="16">
        <f t="shared" si="192"/>
        <v>900</v>
      </c>
      <c r="AH731" s="16">
        <f t="shared" si="183"/>
        <v>209986</v>
      </c>
      <c r="AI731" s="16">
        <f t="shared" si="184"/>
        <v>104900</v>
      </c>
      <c r="AJ731" s="16">
        <f t="shared" si="185"/>
        <v>921731</v>
      </c>
    </row>
    <row r="732" spans="11:36" ht="16.5" x14ac:dyDescent="0.2">
      <c r="K732" s="15">
        <v>729</v>
      </c>
      <c r="L732" s="15">
        <f t="shared" si="186"/>
        <v>37</v>
      </c>
      <c r="M732" s="16">
        <f t="shared" si="187"/>
        <v>1102021</v>
      </c>
      <c r="N732" s="31" t="s">
        <v>686</v>
      </c>
      <c r="O732" s="16">
        <f t="shared" si="188"/>
        <v>2</v>
      </c>
      <c r="P732" s="16">
        <f t="shared" si="189"/>
        <v>9</v>
      </c>
      <c r="Q732" s="16" t="s">
        <v>51</v>
      </c>
      <c r="R732" s="16">
        <f>ROUND(IF(O732=1,INDEX(新属性投放!$J$14:$J$33,卡牌属性!P732),INDEX(新属性投放!$J$41:$J$60,卡牌属性!P732))*INDEX($G$5:$G$42,L732)/SQRT(INDEX($I$5:$I$42,L732)),2)</f>
        <v>1013.8</v>
      </c>
      <c r="S732" s="31" t="s">
        <v>190</v>
      </c>
      <c r="T732" s="16">
        <f>ROUND(IF(O732=1,INDEX(新属性投放!$K$14:$K$33,卡牌属性!P732),INDEX(新属性投放!$K$41:$K$60,卡牌属性!P732))*INDEX($G$5:$G$42,L732),2)</f>
        <v>487.9</v>
      </c>
      <c r="U732" s="31" t="s">
        <v>191</v>
      </c>
      <c r="V732" s="16">
        <f>ROUND(IF(O732=1,INDEX(新属性投放!$L$14:$L$33,卡牌属性!P732),INDEX(新属性投放!$L$41:$L$60,卡牌属性!P732))*INDEX($G$5:$G$42,L732)*SQRT(INDEX($I$5:$I$42,L732)),2)</f>
        <v>5398</v>
      </c>
      <c r="W732" s="31" t="s">
        <v>189</v>
      </c>
      <c r="X732" s="16">
        <f>ROUND(IF(O732=1,INDEX(新属性投放!$D$14:$D$33,卡牌属性!P732),INDEX(新属性投放!$D$41:$D$60,卡牌属性!P732))*INDEX($G$5:$G$42,L732)/SQRT(INDEX($I$5:$I$42,L732)),2)</f>
        <v>23.12</v>
      </c>
      <c r="Y732" s="31" t="s">
        <v>190</v>
      </c>
      <c r="Z732" s="16">
        <f>ROUND(IF(O732=1,INDEX(新属性投放!$E$14:$E$33,卡牌属性!P732),INDEX(新属性投放!$E$41:$E$60,卡牌属性!P732))*INDEX($G$5:$G$42,L732),2)</f>
        <v>11.56</v>
      </c>
      <c r="AA732" s="31" t="s">
        <v>191</v>
      </c>
      <c r="AB732" s="16">
        <f>ROUND(IF(O732=1,INDEX(新属性投放!$F$14:$F$33,卡牌属性!P732),INDEX(新属性投放!$F$41:$F$60,卡牌属性!P732))*INDEX($G$5:$G$42,L732)*SQRT(INDEX($I$5:$I$42,L732)),2)</f>
        <v>104</v>
      </c>
      <c r="AD732" s="16">
        <f t="shared" si="190"/>
        <v>231</v>
      </c>
      <c r="AE732" s="16">
        <f t="shared" si="191"/>
        <v>115</v>
      </c>
      <c r="AF732" s="16">
        <f t="shared" si="192"/>
        <v>1040</v>
      </c>
      <c r="AH732" s="16">
        <f t="shared" si="183"/>
        <v>210217</v>
      </c>
      <c r="AI732" s="16">
        <f t="shared" si="184"/>
        <v>105015</v>
      </c>
      <c r="AJ732" s="16">
        <f t="shared" si="185"/>
        <v>922771</v>
      </c>
    </row>
    <row r="733" spans="11:36" ht="16.5" x14ac:dyDescent="0.2">
      <c r="K733" s="15">
        <v>730</v>
      </c>
      <c r="L733" s="15">
        <f t="shared" si="186"/>
        <v>37</v>
      </c>
      <c r="M733" s="16">
        <f t="shared" si="187"/>
        <v>1102021</v>
      </c>
      <c r="N733" s="31" t="s">
        <v>686</v>
      </c>
      <c r="O733" s="16">
        <f t="shared" si="188"/>
        <v>2</v>
      </c>
      <c r="P733" s="16">
        <f t="shared" si="189"/>
        <v>10</v>
      </c>
      <c r="Q733" s="16" t="s">
        <v>51</v>
      </c>
      <c r="R733" s="16">
        <f>ROUND(IF(O733=1,INDEX(新属性投放!$J$14:$J$33,卡牌属性!P733),INDEX(新属性投放!$J$41:$J$60,卡牌属性!P733))*INDEX($G$5:$G$42,L733)/SQRT(INDEX($I$5:$I$42,L733)),2)</f>
        <v>1162.4000000000001</v>
      </c>
      <c r="S733" s="31" t="s">
        <v>190</v>
      </c>
      <c r="T733" s="16">
        <f>ROUND(IF(O733=1,INDEX(新属性投放!$K$14:$K$33,卡牌属性!P733),INDEX(新属性投放!$K$41:$K$60,卡牌属性!P733))*INDEX($G$5:$G$42,L733),2)</f>
        <v>562.70000000000005</v>
      </c>
      <c r="U733" s="31" t="s">
        <v>191</v>
      </c>
      <c r="V733" s="16">
        <f>ROUND(IF(O733=1,INDEX(新属性投放!$L$14:$L$33,卡牌属性!P733),INDEX(新属性投放!$L$41:$L$60,卡牌属性!P733))*INDEX($G$5:$G$42,L733)*SQRT(INDEX($I$5:$I$42,L733)),2)</f>
        <v>6215</v>
      </c>
      <c r="W733" s="31" t="s">
        <v>189</v>
      </c>
      <c r="X733" s="16">
        <f>ROUND(IF(O733=1,INDEX(新属性投放!$D$14:$D$33,卡牌属性!P733),INDEX(新属性投放!$D$41:$D$60,卡牌属性!P733))*INDEX($G$5:$G$42,L733)/SQRT(INDEX($I$5:$I$42,L733)),2)</f>
        <v>26.74</v>
      </c>
      <c r="Y733" s="31" t="s">
        <v>190</v>
      </c>
      <c r="Z733" s="16">
        <f>ROUND(IF(O733=1,INDEX(新属性投放!$E$14:$E$33,卡牌属性!P733),INDEX(新属性投放!$E$41:$E$60,卡牌属性!P733))*INDEX($G$5:$G$42,L733),2)</f>
        <v>13.37</v>
      </c>
      <c r="AA733" s="31" t="s">
        <v>191</v>
      </c>
      <c r="AB733" s="16">
        <f>ROUND(IF(O733=1,INDEX(新属性投放!$F$14:$F$33,卡牌属性!P733),INDEX(新属性投放!$F$41:$F$60,卡牌属性!P733))*INDEX($G$5:$G$42,L733)*SQRT(INDEX($I$5:$I$42,L733)),2)</f>
        <v>120</v>
      </c>
      <c r="AD733" s="16">
        <f t="shared" si="190"/>
        <v>267</v>
      </c>
      <c r="AE733" s="16">
        <f t="shared" si="191"/>
        <v>133</v>
      </c>
      <c r="AF733" s="16">
        <f t="shared" si="192"/>
        <v>1200</v>
      </c>
      <c r="AH733" s="16">
        <f t="shared" si="183"/>
        <v>210484</v>
      </c>
      <c r="AI733" s="16">
        <f t="shared" si="184"/>
        <v>105148</v>
      </c>
      <c r="AJ733" s="16">
        <f t="shared" si="185"/>
        <v>923971</v>
      </c>
    </row>
    <row r="734" spans="11:36" ht="16.5" x14ac:dyDescent="0.2">
      <c r="K734" s="15">
        <v>731</v>
      </c>
      <c r="L734" s="15">
        <f t="shared" si="186"/>
        <v>37</v>
      </c>
      <c r="M734" s="16">
        <f t="shared" si="187"/>
        <v>1102021</v>
      </c>
      <c r="N734" s="31" t="s">
        <v>686</v>
      </c>
      <c r="O734" s="16">
        <f t="shared" si="188"/>
        <v>2</v>
      </c>
      <c r="P734" s="16">
        <f t="shared" si="189"/>
        <v>11</v>
      </c>
      <c r="Q734" s="16" t="s">
        <v>51</v>
      </c>
      <c r="R734" s="16">
        <f>ROUND(IF(O734=1,INDEX(新属性投放!$J$14:$J$33,卡牌属性!P734),INDEX(新属性投放!$J$41:$J$60,卡牌属性!P734))*INDEX($G$5:$G$42,L734)/SQRT(INDEX($I$5:$I$42,L734)),2)</f>
        <v>1335.1</v>
      </c>
      <c r="S734" s="31" t="s">
        <v>190</v>
      </c>
      <c r="T734" s="16">
        <f>ROUND(IF(O734=1,INDEX(新属性投放!$K$14:$K$33,卡牌属性!P734),INDEX(新属性投放!$K$41:$K$60,卡牌属性!P734))*INDEX($G$5:$G$42,L734),2)</f>
        <v>648.54999999999995</v>
      </c>
      <c r="U734" s="31" t="s">
        <v>191</v>
      </c>
      <c r="V734" s="16">
        <f>ROUND(IF(O734=1,INDEX(新属性投放!$L$14:$L$33,卡牌属性!P734),INDEX(新属性投放!$L$41:$L$60,卡牌属性!P734))*INDEX($G$5:$G$42,L734)*SQRT(INDEX($I$5:$I$42,L734)),2)</f>
        <v>7166</v>
      </c>
      <c r="W734" s="31" t="s">
        <v>189</v>
      </c>
      <c r="X734" s="16">
        <f>ROUND(IF(O734=1,INDEX(新属性投放!$D$14:$D$33,卡牌属性!P734),INDEX(新属性投放!$D$41:$D$60,卡牌属性!P734))*INDEX($G$5:$G$42,L734)/SQRT(INDEX($I$5:$I$42,L734)),2)</f>
        <v>30.9</v>
      </c>
      <c r="Y734" s="31" t="s">
        <v>190</v>
      </c>
      <c r="Z734" s="16">
        <f>ROUND(IF(O734=1,INDEX(新属性投放!$E$14:$E$33,卡牌属性!P734),INDEX(新属性投放!$E$41:$E$60,卡牌属性!P734))*INDEX($G$5:$G$42,L734),2)</f>
        <v>15.45</v>
      </c>
      <c r="AA734" s="31" t="s">
        <v>191</v>
      </c>
      <c r="AB734" s="16">
        <f>ROUND(IF(O734=1,INDEX(新属性投放!$F$14:$F$33,卡牌属性!P734),INDEX(新属性投放!$F$41:$F$60,卡牌属性!P734))*INDEX($G$5:$G$42,L734)*SQRT(INDEX($I$5:$I$42,L734)),2)</f>
        <v>139</v>
      </c>
      <c r="AD734" s="16">
        <f t="shared" si="190"/>
        <v>309</v>
      </c>
      <c r="AE734" s="16">
        <f t="shared" si="191"/>
        <v>154</v>
      </c>
      <c r="AF734" s="16">
        <f t="shared" si="192"/>
        <v>1390</v>
      </c>
      <c r="AH734" s="16">
        <f t="shared" si="183"/>
        <v>210793</v>
      </c>
      <c r="AI734" s="16">
        <f t="shared" si="184"/>
        <v>105302</v>
      </c>
      <c r="AJ734" s="16">
        <f t="shared" si="185"/>
        <v>925361</v>
      </c>
    </row>
    <row r="735" spans="11:36" ht="16.5" x14ac:dyDescent="0.2">
      <c r="K735" s="15">
        <v>732</v>
      </c>
      <c r="L735" s="15">
        <f t="shared" si="186"/>
        <v>37</v>
      </c>
      <c r="M735" s="16">
        <f t="shared" si="187"/>
        <v>1102021</v>
      </c>
      <c r="N735" s="31" t="s">
        <v>686</v>
      </c>
      <c r="O735" s="16">
        <f t="shared" si="188"/>
        <v>2</v>
      </c>
      <c r="P735" s="16">
        <f t="shared" si="189"/>
        <v>12</v>
      </c>
      <c r="Q735" s="16" t="s">
        <v>51</v>
      </c>
      <c r="R735" s="16">
        <f>ROUND(IF(O735=1,INDEX(新属性投放!$J$14:$J$33,卡牌属性!P735),INDEX(新属性投放!$J$41:$J$60,卡牌属性!P735))*INDEX($G$5:$G$42,L735)/SQRT(INDEX($I$5:$I$42,L735)),2)</f>
        <v>1534.6</v>
      </c>
      <c r="S735" s="31" t="s">
        <v>190</v>
      </c>
      <c r="T735" s="16">
        <f>ROUND(IF(O735=1,INDEX(新属性投放!$K$14:$K$33,卡牌属性!P735),INDEX(新属性投放!$K$41:$K$60,卡牌属性!P735))*INDEX($G$5:$G$42,L735),2)</f>
        <v>747.8</v>
      </c>
      <c r="U735" s="31" t="s">
        <v>191</v>
      </c>
      <c r="V735" s="16">
        <f>ROUND(IF(O735=1,INDEX(新属性投放!$L$14:$L$33,卡牌属性!P735),INDEX(新属性投放!$L$41:$L$60,卡牌属性!P735))*INDEX($G$5:$G$42,L735)*SQRT(INDEX($I$5:$I$42,L735)),2)</f>
        <v>8266</v>
      </c>
      <c r="W735" s="31" t="s">
        <v>189</v>
      </c>
      <c r="X735" s="16">
        <f>ROUND(IF(O735=1,INDEX(新属性投放!$D$14:$D$33,卡牌属性!P735),INDEX(新属性投放!$D$41:$D$60,卡牌属性!P735))*INDEX($G$5:$G$42,L735)/SQRT(INDEX($I$5:$I$42,L735)),2)</f>
        <v>35.74</v>
      </c>
      <c r="Y735" s="31" t="s">
        <v>190</v>
      </c>
      <c r="Z735" s="16">
        <f>ROUND(IF(O735=1,INDEX(新属性投放!$E$14:$E$33,卡牌属性!P735),INDEX(新属性投放!$E$41:$E$60,卡牌属性!P735))*INDEX($G$5:$G$42,L735),2)</f>
        <v>17.87</v>
      </c>
      <c r="AA735" s="31" t="s">
        <v>191</v>
      </c>
      <c r="AB735" s="16">
        <f>ROUND(IF(O735=1,INDEX(新属性投放!$F$14:$F$33,卡牌属性!P735),INDEX(新属性投放!$F$41:$F$60,卡牌属性!P735))*INDEX($G$5:$G$42,L735)*SQRT(INDEX($I$5:$I$42,L735)),2)</f>
        <v>160</v>
      </c>
      <c r="AD735" s="16">
        <f t="shared" si="190"/>
        <v>357</v>
      </c>
      <c r="AE735" s="16">
        <f t="shared" si="191"/>
        <v>178</v>
      </c>
      <c r="AF735" s="16">
        <f t="shared" si="192"/>
        <v>1600</v>
      </c>
      <c r="AH735" s="16">
        <f t="shared" si="183"/>
        <v>211150</v>
      </c>
      <c r="AI735" s="16">
        <f t="shared" si="184"/>
        <v>105480</v>
      </c>
      <c r="AJ735" s="16">
        <f t="shared" si="185"/>
        <v>926961</v>
      </c>
    </row>
    <row r="736" spans="11:36" ht="16.5" x14ac:dyDescent="0.2">
      <c r="K736" s="15">
        <v>733</v>
      </c>
      <c r="L736" s="15">
        <f t="shared" si="186"/>
        <v>37</v>
      </c>
      <c r="M736" s="16">
        <f t="shared" si="187"/>
        <v>1102021</v>
      </c>
      <c r="N736" s="31" t="s">
        <v>686</v>
      </c>
      <c r="O736" s="16">
        <f t="shared" si="188"/>
        <v>2</v>
      </c>
      <c r="P736" s="16">
        <f t="shared" si="189"/>
        <v>13</v>
      </c>
      <c r="Q736" s="16" t="s">
        <v>51</v>
      </c>
      <c r="R736" s="16">
        <f>ROUND(IF(O736=1,INDEX(新属性投放!$J$14:$J$33,卡牌属性!P736),INDEX(新属性投放!$J$41:$J$60,卡牌属性!P736))*INDEX($G$5:$G$42,L736)/SQRT(INDEX($I$5:$I$42,L736)),2)</f>
        <v>1765.3</v>
      </c>
      <c r="S736" s="31" t="s">
        <v>190</v>
      </c>
      <c r="T736" s="16">
        <f>ROUND(IF(O736=1,INDEX(新属性投放!$K$14:$K$33,卡牌属性!P736),INDEX(新属性投放!$K$41:$K$60,卡牌属性!P736))*INDEX($G$5:$G$42,L736),2)</f>
        <v>863.15</v>
      </c>
      <c r="U736" s="31" t="s">
        <v>191</v>
      </c>
      <c r="V736" s="16">
        <f>ROUND(IF(O736=1,INDEX(新属性投放!$L$14:$L$33,卡牌属性!P736),INDEX(新属性投放!$L$41:$L$60,卡牌属性!P736))*INDEX($G$5:$G$42,L736)*SQRT(INDEX($I$5:$I$42,L736)),2)</f>
        <v>9534</v>
      </c>
      <c r="W736" s="31" t="s">
        <v>189</v>
      </c>
      <c r="X736" s="16">
        <f>ROUND(IF(O736=1,INDEX(新属性投放!$D$14:$D$33,卡牌属性!P736),INDEX(新属性投放!$D$41:$D$60,卡牌属性!P736))*INDEX($G$5:$G$42,L736)/SQRT(INDEX($I$5:$I$42,L736)),2)</f>
        <v>41.33</v>
      </c>
      <c r="Y736" s="31" t="s">
        <v>190</v>
      </c>
      <c r="Z736" s="16">
        <f>ROUND(IF(O736=1,INDEX(新属性投放!$E$14:$E$33,卡牌属性!P736),INDEX(新属性投放!$E$41:$E$60,卡牌属性!P736))*INDEX($G$5:$G$42,L736),2)</f>
        <v>20.67</v>
      </c>
      <c r="AA736" s="31" t="s">
        <v>191</v>
      </c>
      <c r="AB736" s="16">
        <f>ROUND(IF(O736=1,INDEX(新属性投放!$F$14:$F$33,卡牌属性!P736),INDEX(新属性投放!$F$41:$F$60,卡牌属性!P736))*INDEX($G$5:$G$42,L736)*SQRT(INDEX($I$5:$I$42,L736)),2)</f>
        <v>185</v>
      </c>
      <c r="AD736" s="16">
        <f t="shared" si="190"/>
        <v>413</v>
      </c>
      <c r="AE736" s="16">
        <f t="shared" si="191"/>
        <v>206</v>
      </c>
      <c r="AF736" s="16">
        <f t="shared" si="192"/>
        <v>1850</v>
      </c>
      <c r="AH736" s="16">
        <f t="shared" si="183"/>
        <v>211563</v>
      </c>
      <c r="AI736" s="16">
        <f t="shared" si="184"/>
        <v>105686</v>
      </c>
      <c r="AJ736" s="16">
        <f t="shared" si="185"/>
        <v>928811</v>
      </c>
    </row>
    <row r="737" spans="11:36" ht="16.5" x14ac:dyDescent="0.2">
      <c r="K737" s="15">
        <v>734</v>
      </c>
      <c r="L737" s="15">
        <f t="shared" si="186"/>
        <v>37</v>
      </c>
      <c r="M737" s="16">
        <f t="shared" si="187"/>
        <v>1102021</v>
      </c>
      <c r="N737" s="31" t="s">
        <v>686</v>
      </c>
      <c r="O737" s="16">
        <f t="shared" si="188"/>
        <v>2</v>
      </c>
      <c r="P737" s="16">
        <f t="shared" si="189"/>
        <v>14</v>
      </c>
      <c r="Q737" s="16" t="s">
        <v>51</v>
      </c>
      <c r="R737" s="16">
        <f>ROUND(IF(O737=1,INDEX(新属性投放!$J$14:$J$33,卡牌属性!P737),INDEX(新属性投放!$J$41:$J$60,卡牌属性!P737))*INDEX($G$5:$G$42,L737)/SQRT(INDEX($I$5:$I$42,L737)),2)</f>
        <v>2031.95</v>
      </c>
      <c r="S737" s="31" t="s">
        <v>190</v>
      </c>
      <c r="T737" s="16">
        <f>ROUND(IF(O737=1,INDEX(新属性投放!$K$14:$K$33,卡牌属性!P737),INDEX(新属性投放!$K$41:$K$60,卡牌属性!P737))*INDEX($G$5:$G$42,L737),2)</f>
        <v>996.48</v>
      </c>
      <c r="U737" s="31" t="s">
        <v>191</v>
      </c>
      <c r="V737" s="16">
        <f>ROUND(IF(O737=1,INDEX(新属性投放!$L$14:$L$33,卡牌属性!P737),INDEX(新属性投放!$L$41:$L$60,卡牌属性!P737))*INDEX($G$5:$G$42,L737)*SQRT(INDEX($I$5:$I$42,L737)),2)</f>
        <v>10999</v>
      </c>
      <c r="W737" s="31" t="s">
        <v>189</v>
      </c>
      <c r="X737" s="16">
        <f>ROUND(IF(O737=1,INDEX(新属性投放!$D$14:$D$33,卡牌属性!P737),INDEX(新属性投放!$D$41:$D$60,卡牌属性!P737))*INDEX($G$5:$G$42,L737)/SQRT(INDEX($I$5:$I$42,L737)),2)</f>
        <v>47.8</v>
      </c>
      <c r="Y737" s="31" t="s">
        <v>190</v>
      </c>
      <c r="Z737" s="16">
        <f>ROUND(IF(O737=1,INDEX(新属性投放!$E$14:$E$33,卡牌属性!P737),INDEX(新属性投放!$E$41:$E$60,卡牌属性!P737))*INDEX($G$5:$G$42,L737),2)</f>
        <v>23.9</v>
      </c>
      <c r="AA737" s="31" t="s">
        <v>191</v>
      </c>
      <c r="AB737" s="16">
        <f>ROUND(IF(O737=1,INDEX(新属性投放!$F$14:$F$33,卡牌属性!P737),INDEX(新属性投放!$F$41:$F$60,卡牌属性!P737))*INDEX($G$5:$G$42,L737)*SQRT(INDEX($I$5:$I$42,L737)),2)</f>
        <v>215</v>
      </c>
      <c r="AD737" s="16">
        <f t="shared" si="190"/>
        <v>478</v>
      </c>
      <c r="AE737" s="16">
        <f t="shared" si="191"/>
        <v>239</v>
      </c>
      <c r="AF737" s="16">
        <f t="shared" si="192"/>
        <v>2150</v>
      </c>
      <c r="AH737" s="16">
        <f t="shared" si="183"/>
        <v>212041</v>
      </c>
      <c r="AI737" s="16">
        <f t="shared" si="184"/>
        <v>105925</v>
      </c>
      <c r="AJ737" s="16">
        <f t="shared" si="185"/>
        <v>930961</v>
      </c>
    </row>
    <row r="738" spans="11:36" ht="16.5" x14ac:dyDescent="0.2">
      <c r="K738" s="15">
        <v>735</v>
      </c>
      <c r="L738" s="15">
        <f t="shared" si="186"/>
        <v>37</v>
      </c>
      <c r="M738" s="16">
        <f t="shared" si="187"/>
        <v>1102021</v>
      </c>
      <c r="N738" s="31" t="s">
        <v>686</v>
      </c>
      <c r="O738" s="16">
        <f t="shared" si="188"/>
        <v>2</v>
      </c>
      <c r="P738" s="16">
        <f t="shared" si="189"/>
        <v>15</v>
      </c>
      <c r="Q738" s="16" t="s">
        <v>51</v>
      </c>
      <c r="R738" s="16">
        <f>ROUND(IF(O738=1,INDEX(新属性投放!$J$14:$J$33,卡牌属性!P738),INDEX(新属性投放!$J$41:$J$60,卡牌属性!P738))*INDEX($G$5:$G$42,L738)/SQRT(INDEX($I$5:$I$42,L738)),2)</f>
        <v>2339.9499999999998</v>
      </c>
      <c r="S738" s="31" t="s">
        <v>190</v>
      </c>
      <c r="T738" s="16">
        <f>ROUND(IF(O738=1,INDEX(新属性投放!$K$14:$K$33,卡牌属性!P738),INDEX(新属性投放!$K$41:$K$60,卡牌属性!P738))*INDEX($G$5:$G$42,L738),2)</f>
        <v>1150.98</v>
      </c>
      <c r="U738" s="31" t="s">
        <v>191</v>
      </c>
      <c r="V738" s="16">
        <f>ROUND(IF(O738=1,INDEX(新属性投放!$L$14:$L$33,卡牌属性!P738),INDEX(新属性投放!$L$41:$L$60,卡牌属性!P738))*INDEX($G$5:$G$42,L738)*SQRT(INDEX($I$5:$I$42,L738)),2)</f>
        <v>12695</v>
      </c>
      <c r="W738" s="31" t="s">
        <v>189</v>
      </c>
      <c r="X738" s="16">
        <f>ROUND(IF(O738=1,INDEX(新属性投放!$D$14:$D$33,卡牌属性!P738),INDEX(新属性投放!$D$41:$D$60,卡牌属性!P738))*INDEX($G$5:$G$42,L738)/SQRT(INDEX($I$5:$I$42,L738)),2)</f>
        <v>55.27</v>
      </c>
      <c r="Y738" s="31" t="s">
        <v>190</v>
      </c>
      <c r="Z738" s="16">
        <f>ROUND(IF(O738=1,INDEX(新属性投放!$E$14:$E$33,卡牌属性!P738),INDEX(新属性投放!$E$41:$E$60,卡牌属性!P738))*INDEX($G$5:$G$42,L738),2)</f>
        <v>27.64</v>
      </c>
      <c r="AA738" s="31" t="s">
        <v>191</v>
      </c>
      <c r="AB738" s="16">
        <f>ROUND(IF(O738=1,INDEX(新属性投放!$F$14:$F$33,卡牌属性!P738),INDEX(新属性投放!$F$41:$F$60,卡牌属性!P738))*INDEX($G$5:$G$42,L738)*SQRT(INDEX($I$5:$I$42,L738)),2)</f>
        <v>248</v>
      </c>
      <c r="AD738" s="16">
        <f t="shared" si="190"/>
        <v>552</v>
      </c>
      <c r="AE738" s="16">
        <f t="shared" si="191"/>
        <v>276</v>
      </c>
      <c r="AF738" s="16">
        <f t="shared" si="192"/>
        <v>2480</v>
      </c>
      <c r="AH738" s="16">
        <f t="shared" si="183"/>
        <v>212593</v>
      </c>
      <c r="AI738" s="16">
        <f t="shared" si="184"/>
        <v>106201</v>
      </c>
      <c r="AJ738" s="16">
        <f t="shared" si="185"/>
        <v>933441</v>
      </c>
    </row>
    <row r="739" spans="11:36" ht="16.5" x14ac:dyDescent="0.2">
      <c r="K739" s="15">
        <v>736</v>
      </c>
      <c r="L739" s="15">
        <f t="shared" si="186"/>
        <v>37</v>
      </c>
      <c r="M739" s="16">
        <f t="shared" si="187"/>
        <v>1102021</v>
      </c>
      <c r="N739" s="31" t="s">
        <v>686</v>
      </c>
      <c r="O739" s="16">
        <f t="shared" si="188"/>
        <v>2</v>
      </c>
      <c r="P739" s="16">
        <f t="shared" si="189"/>
        <v>16</v>
      </c>
      <c r="Q739" s="16" t="s">
        <v>51</v>
      </c>
      <c r="R739" s="16">
        <f>ROUND(IF(O739=1,INDEX(新属性投放!$J$14:$J$33,卡牌属性!P739),INDEX(新属性投放!$J$41:$J$60,卡牌属性!P739))*INDEX($G$5:$G$42,L739)/SQRT(INDEX($I$5:$I$42,L739)),2)</f>
        <v>2696.3</v>
      </c>
      <c r="S739" s="31" t="s">
        <v>190</v>
      </c>
      <c r="T739" s="16">
        <f>ROUND(IF(O739=1,INDEX(新属性投放!$K$14:$K$33,卡牌属性!P739),INDEX(新属性投放!$K$41:$K$60,卡牌属性!P739))*INDEX($G$5:$G$42,L739),2)</f>
        <v>1329.15</v>
      </c>
      <c r="U739" s="31" t="s">
        <v>191</v>
      </c>
      <c r="V739" s="16">
        <f>ROUND(IF(O739=1,INDEX(新属性投放!$L$14:$L$33,卡牌属性!P739),INDEX(新属性投放!$L$41:$L$60,卡牌属性!P739))*INDEX($G$5:$G$42,L739)*SQRT(INDEX($I$5:$I$42,L739)),2)</f>
        <v>14655</v>
      </c>
      <c r="W739" s="31" t="s">
        <v>189</v>
      </c>
      <c r="X739" s="16">
        <f>ROUND(IF(O739=1,INDEX(新属性投放!$D$14:$D$33,卡牌属性!P739),INDEX(新属性投放!$D$41:$D$60,卡牌属性!P739))*INDEX($G$5:$G$42,L739)/SQRT(INDEX($I$5:$I$42,L739)),2)</f>
        <v>63.91</v>
      </c>
      <c r="Y739" s="31" t="s">
        <v>190</v>
      </c>
      <c r="Z739" s="16">
        <f>ROUND(IF(O739=1,INDEX(新属性投放!$E$14:$E$33,卡牌属性!P739),INDEX(新属性投放!$E$41:$E$60,卡牌属性!P739))*INDEX($G$5:$G$42,L739),2)</f>
        <v>31.96</v>
      </c>
      <c r="AA739" s="31" t="s">
        <v>191</v>
      </c>
      <c r="AB739" s="16">
        <f>ROUND(IF(O739=1,INDEX(新属性投放!$F$14:$F$33,卡牌属性!P739),INDEX(新属性投放!$F$41:$F$60,卡牌属性!P739))*INDEX($G$5:$G$42,L739)*SQRT(INDEX($I$5:$I$42,L739)),2)</f>
        <v>287</v>
      </c>
      <c r="AD739" s="16">
        <f t="shared" si="190"/>
        <v>639</v>
      </c>
      <c r="AE739" s="16">
        <f t="shared" si="191"/>
        <v>319</v>
      </c>
      <c r="AF739" s="16">
        <f t="shared" si="192"/>
        <v>2870</v>
      </c>
      <c r="AH739" s="16">
        <f t="shared" si="183"/>
        <v>213232</v>
      </c>
      <c r="AI739" s="16">
        <f t="shared" si="184"/>
        <v>106520</v>
      </c>
      <c r="AJ739" s="16">
        <f t="shared" si="185"/>
        <v>936311</v>
      </c>
    </row>
    <row r="740" spans="11:36" ht="16.5" x14ac:dyDescent="0.2">
      <c r="K740" s="15">
        <v>737</v>
      </c>
      <c r="L740" s="15">
        <f t="shared" si="186"/>
        <v>37</v>
      </c>
      <c r="M740" s="16">
        <f t="shared" si="187"/>
        <v>1102021</v>
      </c>
      <c r="N740" s="31" t="s">
        <v>686</v>
      </c>
      <c r="O740" s="16">
        <f t="shared" si="188"/>
        <v>2</v>
      </c>
      <c r="P740" s="16">
        <f t="shared" si="189"/>
        <v>17</v>
      </c>
      <c r="Q740" s="16" t="s">
        <v>51</v>
      </c>
      <c r="R740" s="16">
        <f>ROUND(IF(O740=1,INDEX(新属性投放!$J$14:$J$33,卡牌属性!P740),INDEX(新属性投放!$J$41:$J$60,卡牌属性!P740))*INDEX($G$5:$G$42,L740)/SQRT(INDEX($I$5:$I$42,L740)),2)</f>
        <v>3107.85</v>
      </c>
      <c r="S740" s="31" t="s">
        <v>190</v>
      </c>
      <c r="T740" s="16">
        <f>ROUND(IF(O740=1,INDEX(新属性投放!$K$14:$K$33,卡牌属性!P740),INDEX(新属性投放!$K$41:$K$60,卡牌属性!P740))*INDEX($G$5:$G$42,L740),2)</f>
        <v>1534.93</v>
      </c>
      <c r="U740" s="31" t="s">
        <v>191</v>
      </c>
      <c r="V740" s="16">
        <f>ROUND(IF(O740=1,INDEX(新属性投放!$L$14:$L$33,卡牌属性!P740),INDEX(新属性投放!$L$41:$L$60,卡牌属性!P740))*INDEX($G$5:$G$42,L740)*SQRT(INDEX($I$5:$I$42,L740)),2)</f>
        <v>16918</v>
      </c>
      <c r="W740" s="31" t="s">
        <v>189</v>
      </c>
      <c r="X740" s="16">
        <f>ROUND(IF(O740=1,INDEX(新属性投放!$D$14:$D$33,卡牌属性!P740),INDEX(新属性投放!$D$41:$D$60,卡牌属性!P740))*INDEX($G$5:$G$42,L740)/SQRT(INDEX($I$5:$I$42,L740)),2)</f>
        <v>73.900000000000006</v>
      </c>
      <c r="Y740" s="31" t="s">
        <v>190</v>
      </c>
      <c r="Z740" s="16">
        <f>ROUND(IF(O740=1,INDEX(新属性投放!$E$14:$E$33,卡牌属性!P740),INDEX(新属性投放!$E$41:$E$60,卡牌属性!P740))*INDEX($G$5:$G$42,L740),2)</f>
        <v>36.950000000000003</v>
      </c>
      <c r="AA740" s="31" t="s">
        <v>191</v>
      </c>
      <c r="AB740" s="16">
        <f>ROUND(IF(O740=1,INDEX(新属性投放!$F$14:$F$33,卡牌属性!P740),INDEX(新属性投放!$F$41:$F$60,卡牌属性!P740))*INDEX($G$5:$G$42,L740)*SQRT(INDEX($I$5:$I$42,L740)),2)</f>
        <v>332</v>
      </c>
      <c r="AD740" s="16">
        <f t="shared" si="190"/>
        <v>739</v>
      </c>
      <c r="AE740" s="16">
        <f t="shared" si="191"/>
        <v>369</v>
      </c>
      <c r="AF740" s="16">
        <f t="shared" si="192"/>
        <v>3320</v>
      </c>
      <c r="AH740" s="16">
        <f t="shared" si="183"/>
        <v>213971</v>
      </c>
      <c r="AI740" s="16">
        <f t="shared" si="184"/>
        <v>106889</v>
      </c>
      <c r="AJ740" s="16">
        <f t="shared" si="185"/>
        <v>939631</v>
      </c>
    </row>
    <row r="741" spans="11:36" ht="16.5" x14ac:dyDescent="0.2">
      <c r="K741" s="15">
        <v>738</v>
      </c>
      <c r="L741" s="15">
        <f t="shared" si="186"/>
        <v>37</v>
      </c>
      <c r="M741" s="16">
        <f t="shared" si="187"/>
        <v>1102021</v>
      </c>
      <c r="N741" s="31" t="s">
        <v>686</v>
      </c>
      <c r="O741" s="16">
        <f t="shared" si="188"/>
        <v>2</v>
      </c>
      <c r="P741" s="16">
        <f t="shared" si="189"/>
        <v>18</v>
      </c>
      <c r="Q741" s="16" t="s">
        <v>51</v>
      </c>
      <c r="R741" s="16">
        <f>ROUND(IF(O741=1,INDEX(新属性投放!$J$14:$J$33,卡牌属性!P741),INDEX(新属性投放!$J$41:$J$60,卡牌属性!P741))*INDEX($G$5:$G$42,L741)/SQRT(INDEX($I$5:$I$42,L741)),2)</f>
        <v>3584.35</v>
      </c>
      <c r="S741" s="31" t="s">
        <v>190</v>
      </c>
      <c r="T741" s="16">
        <f>ROUND(IF(O741=1,INDEX(新属性投放!$K$14:$K$33,卡牌属性!P741),INDEX(新属性投放!$K$41:$K$60,卡牌属性!P741))*INDEX($G$5:$G$42,L741),2)</f>
        <v>1772.68</v>
      </c>
      <c r="U741" s="31" t="s">
        <v>191</v>
      </c>
      <c r="V741" s="16">
        <f>ROUND(IF(O741=1,INDEX(新属性投放!$L$14:$L$33,卡牌属性!P741),INDEX(新属性投放!$L$41:$L$60,卡牌属性!P741))*INDEX($G$5:$G$42,L741)*SQRT(INDEX($I$5:$I$42,L741)),2)</f>
        <v>19541</v>
      </c>
      <c r="W741" s="31" t="s">
        <v>189</v>
      </c>
      <c r="X741" s="16">
        <f>ROUND(IF(O741=1,INDEX(新属性投放!$D$14:$D$33,卡牌属性!P741),INDEX(新属性投放!$D$41:$D$60,卡牌属性!P741))*INDEX($G$5:$G$42,L741)/SQRT(INDEX($I$5:$I$42,L741)),2)</f>
        <v>85.43</v>
      </c>
      <c r="Y741" s="31" t="s">
        <v>190</v>
      </c>
      <c r="Z741" s="16">
        <f>ROUND(IF(O741=1,INDEX(新属性投放!$E$14:$E$33,卡牌属性!P741),INDEX(新属性投放!$E$41:$E$60,卡牌属性!P741))*INDEX($G$5:$G$42,L741),2)</f>
        <v>42.72</v>
      </c>
      <c r="AA741" s="31" t="s">
        <v>191</v>
      </c>
      <c r="AB741" s="16">
        <f>ROUND(IF(O741=1,INDEX(新属性投放!$F$14:$F$33,卡牌属性!P741),INDEX(新属性投放!$F$41:$F$60,卡牌属性!P741))*INDEX($G$5:$G$42,L741)*SQRT(INDEX($I$5:$I$42,L741)),2)</f>
        <v>384</v>
      </c>
      <c r="AD741" s="16">
        <f t="shared" si="190"/>
        <v>854</v>
      </c>
      <c r="AE741" s="16">
        <f t="shared" si="191"/>
        <v>427</v>
      </c>
      <c r="AF741" s="16">
        <f t="shared" si="192"/>
        <v>3840</v>
      </c>
      <c r="AH741" s="16">
        <f t="shared" si="183"/>
        <v>214825</v>
      </c>
      <c r="AI741" s="16">
        <f t="shared" si="184"/>
        <v>107316</v>
      </c>
      <c r="AJ741" s="16">
        <f t="shared" si="185"/>
        <v>943471</v>
      </c>
    </row>
    <row r="742" spans="11:36" ht="16.5" x14ac:dyDescent="0.2">
      <c r="K742" s="15">
        <v>739</v>
      </c>
      <c r="L742" s="15">
        <f t="shared" si="186"/>
        <v>37</v>
      </c>
      <c r="M742" s="16">
        <f t="shared" si="187"/>
        <v>1102021</v>
      </c>
      <c r="N742" s="31" t="s">
        <v>686</v>
      </c>
      <c r="O742" s="16">
        <f t="shared" si="188"/>
        <v>2</v>
      </c>
      <c r="P742" s="16">
        <f t="shared" si="189"/>
        <v>19</v>
      </c>
      <c r="Q742" s="16" t="s">
        <v>51</v>
      </c>
      <c r="R742" s="16">
        <f>ROUND(IF(O742=1,INDEX(新属性投放!$J$14:$J$33,卡牌属性!P742),INDEX(新属性投放!$J$41:$J$60,卡牌属性!P742))*INDEX($G$5:$G$42,L742)/SQRT(INDEX($I$5:$I$42,L742)),2)</f>
        <v>4134.5</v>
      </c>
      <c r="S742" s="31" t="s">
        <v>190</v>
      </c>
      <c r="T742" s="16">
        <f>ROUND(IF(O742=1,INDEX(新属性投放!$K$14:$K$33,卡牌属性!P742),INDEX(新属性投放!$K$41:$K$60,卡牌属性!P742))*INDEX($G$5:$G$42,L742),2)</f>
        <v>2048.25</v>
      </c>
      <c r="U742" s="31" t="s">
        <v>191</v>
      </c>
      <c r="V742" s="16">
        <f>ROUND(IF(O742=1,INDEX(新属性投放!$L$14:$L$33,卡牌属性!P742),INDEX(新属性投放!$L$41:$L$60,卡牌属性!P742))*INDEX($G$5:$G$42,L742)*SQRT(INDEX($I$5:$I$42,L742)),2)</f>
        <v>22568</v>
      </c>
      <c r="W742" s="31" t="s">
        <v>189</v>
      </c>
      <c r="X742" s="16">
        <f>ROUND(IF(O742=1,INDEX(新属性投放!$D$14:$D$33,卡牌属性!P742),INDEX(新属性投放!$D$41:$D$60,卡牌属性!P742))*INDEX($G$5:$G$42,L742)/SQRT(INDEX($I$5:$I$42,L742)),2)</f>
        <v>98.79</v>
      </c>
      <c r="Y742" s="31" t="s">
        <v>190</v>
      </c>
      <c r="Z742" s="16">
        <f>ROUND(IF(O742=1,INDEX(新属性投放!$E$14:$E$33,卡牌属性!P742),INDEX(新属性投放!$E$41:$E$60,卡牌属性!P742))*INDEX($G$5:$G$42,L742),2)</f>
        <v>49.4</v>
      </c>
      <c r="AA742" s="31" t="s">
        <v>191</v>
      </c>
      <c r="AB742" s="16">
        <f>ROUND(IF(O742=1,INDEX(新属性投放!$F$14:$F$33,卡牌属性!P742),INDEX(新属性投放!$F$41:$F$60,卡牌属性!P742))*INDEX($G$5:$G$42,L742)*SQRT(INDEX($I$5:$I$42,L742)),2)</f>
        <v>444</v>
      </c>
      <c r="AD742" s="16">
        <f t="shared" si="190"/>
        <v>987</v>
      </c>
      <c r="AE742" s="16">
        <f t="shared" si="191"/>
        <v>494</v>
      </c>
      <c r="AF742" s="16">
        <f t="shared" si="192"/>
        <v>4440</v>
      </c>
      <c r="AH742" s="16">
        <f t="shared" si="183"/>
        <v>215812</v>
      </c>
      <c r="AI742" s="16">
        <f t="shared" si="184"/>
        <v>107810</v>
      </c>
      <c r="AJ742" s="16">
        <f t="shared" si="185"/>
        <v>947911</v>
      </c>
    </row>
    <row r="743" spans="11:36" ht="16.5" x14ac:dyDescent="0.2">
      <c r="K743" s="15">
        <v>740</v>
      </c>
      <c r="L743" s="15">
        <f t="shared" si="186"/>
        <v>37</v>
      </c>
      <c r="M743" s="16">
        <f t="shared" si="187"/>
        <v>1102021</v>
      </c>
      <c r="N743" s="31" t="s">
        <v>686</v>
      </c>
      <c r="O743" s="16">
        <f t="shared" si="188"/>
        <v>2</v>
      </c>
      <c r="P743" s="16">
        <f t="shared" si="189"/>
        <v>20</v>
      </c>
      <c r="Q743" s="16" t="s">
        <v>51</v>
      </c>
      <c r="R743" s="16">
        <f>ROUND(IF(O743=1,INDEX(新属性投放!$J$14:$J$33,卡牌属性!P743),INDEX(新属性投放!$J$41:$J$60,卡牌属性!P743))*INDEX($G$5:$G$42,L743)/SQRT(INDEX($I$5:$I$42,L743)),2)</f>
        <v>4771.45</v>
      </c>
      <c r="S743" s="31" t="s">
        <v>190</v>
      </c>
      <c r="T743" s="16">
        <f>ROUND(IF(O743=1,INDEX(新属性投放!$K$14:$K$33,卡牌属性!P743),INDEX(新属性投放!$K$41:$K$60,卡牌属性!P743))*INDEX($G$5:$G$42,L743),2)</f>
        <v>2366.23</v>
      </c>
      <c r="U743" s="31" t="s">
        <v>191</v>
      </c>
      <c r="V743" s="16">
        <f>ROUND(IF(O743=1,INDEX(新属性投放!$L$14:$L$33,卡牌属性!P743),INDEX(新属性投放!$L$41:$L$60,卡牌属性!P743))*INDEX($G$5:$G$42,L743)*SQRT(INDEX($I$5:$I$42,L743)),2)</f>
        <v>26075</v>
      </c>
      <c r="W743" s="31" t="s">
        <v>189</v>
      </c>
      <c r="X743" s="16">
        <f>ROUND(IF(O743=1,INDEX(新属性投放!$D$14:$D$33,卡牌属性!P743),INDEX(新属性投放!$D$41:$D$60,卡牌属性!P743))*INDEX($G$5:$G$42,L743)/SQRT(INDEX($I$5:$I$42,L743)),2)</f>
        <v>114.21</v>
      </c>
      <c r="Y743" s="31" t="s">
        <v>190</v>
      </c>
      <c r="Z743" s="16">
        <f>ROUND(IF(O743=1,INDEX(新属性投放!$E$14:$E$33,卡牌属性!P743),INDEX(新属性投放!$E$41:$E$60,卡牌属性!P743))*INDEX($G$5:$G$42,L743),2)</f>
        <v>57.11</v>
      </c>
      <c r="AA743" s="31" t="s">
        <v>191</v>
      </c>
      <c r="AB743" s="16">
        <f>ROUND(IF(O743=1,INDEX(新属性投放!$F$14:$F$33,卡牌属性!P743),INDEX(新属性投放!$F$41:$F$60,卡牌属性!P743))*INDEX($G$5:$G$42,L743)*SQRT(INDEX($I$5:$I$42,L743)),2)</f>
        <v>513</v>
      </c>
      <c r="AD743" s="16">
        <f t="shared" si="190"/>
        <v>1142</v>
      </c>
      <c r="AE743" s="16">
        <f t="shared" si="191"/>
        <v>571</v>
      </c>
      <c r="AF743" s="16">
        <f t="shared" si="192"/>
        <v>5130</v>
      </c>
      <c r="AH743" s="16">
        <f t="shared" si="183"/>
        <v>216954</v>
      </c>
      <c r="AI743" s="16">
        <f t="shared" si="184"/>
        <v>108381</v>
      </c>
      <c r="AJ743" s="16">
        <f t="shared" si="185"/>
        <v>953041</v>
      </c>
    </row>
    <row r="744" spans="11:36" ht="16.5" x14ac:dyDescent="0.2">
      <c r="K744" s="15">
        <v>741</v>
      </c>
      <c r="L744" s="15">
        <f t="shared" si="186"/>
        <v>38</v>
      </c>
      <c r="M744" s="16">
        <f t="shared" si="187"/>
        <v>1102050</v>
      </c>
      <c r="N744" s="31" t="s">
        <v>686</v>
      </c>
      <c r="O744" s="16">
        <f t="shared" si="188"/>
        <v>2</v>
      </c>
      <c r="P744" s="16">
        <f t="shared" si="189"/>
        <v>1</v>
      </c>
      <c r="Q744" s="16" t="s">
        <v>51</v>
      </c>
      <c r="R744" s="16">
        <f>ROUND(IF(O744=1,INDEX(新属性投放!$J$14:$J$33,卡牌属性!P744),INDEX(新属性投放!$J$41:$J$60,卡牌属性!P744))*INDEX($G$5:$G$42,L744)/SQRT(INDEX($I$5:$I$42,L744)),2)</f>
        <v>70</v>
      </c>
      <c r="S744" s="31" t="s">
        <v>190</v>
      </c>
      <c r="T744" s="16">
        <f>ROUND(IF(O744=1,INDEX(新属性投放!$K$14:$K$33,卡牌属性!P744),INDEX(新属性投放!$K$41:$K$60,卡牌属性!P744))*INDEX($G$5:$G$42,L744),2)</f>
        <v>20</v>
      </c>
      <c r="U744" s="31" t="s">
        <v>191</v>
      </c>
      <c r="V744" s="16">
        <f>ROUND(IF(O744=1,INDEX(新属性投放!$L$14:$L$33,卡牌属性!P744),INDEX(新属性投放!$L$41:$L$60,卡牌属性!P744))*INDEX($G$5:$G$42,L744)*SQRT(INDEX($I$5:$I$42,L744)),2)</f>
        <v>150</v>
      </c>
      <c r="W744" s="31" t="s">
        <v>189</v>
      </c>
      <c r="X744" s="16">
        <f>ROUND(IF(O744=1,INDEX(新属性投放!$D$14:$D$33,卡牌属性!P744),INDEX(新属性投放!$D$41:$D$60,卡牌属性!P744))*INDEX($G$5:$G$42,L744)/SQRT(INDEX($I$5:$I$42,L744)),2)</f>
        <v>2.5</v>
      </c>
      <c r="Y744" s="31" t="s">
        <v>190</v>
      </c>
      <c r="Z744" s="16">
        <f>ROUND(IF(O744=1,INDEX(新属性投放!$E$14:$E$33,卡牌属性!P744),INDEX(新属性投放!$E$41:$E$60,卡牌属性!P744))*INDEX($G$5:$G$42,L744),2)</f>
        <v>1.25</v>
      </c>
      <c r="AA744" s="31" t="s">
        <v>191</v>
      </c>
      <c r="AB744" s="16">
        <f>ROUND(IF(O744=1,INDEX(新属性投放!$F$14:$F$33,卡牌属性!P744),INDEX(新属性投放!$F$41:$F$60,卡牌属性!P744))*INDEX($G$5:$G$42,L744)*SQRT(INDEX($I$5:$I$42,L744)),2)</f>
        <v>11</v>
      </c>
      <c r="AD744" s="16">
        <f t="shared" si="190"/>
        <v>25</v>
      </c>
      <c r="AE744" s="16">
        <f t="shared" si="191"/>
        <v>12</v>
      </c>
      <c r="AF744" s="16">
        <f t="shared" si="192"/>
        <v>110</v>
      </c>
      <c r="AH744" s="16">
        <f t="shared" si="183"/>
        <v>216979</v>
      </c>
      <c r="AI744" s="16">
        <f t="shared" si="184"/>
        <v>108393</v>
      </c>
      <c r="AJ744" s="16">
        <f t="shared" si="185"/>
        <v>953151</v>
      </c>
    </row>
    <row r="745" spans="11:36" ht="16.5" x14ac:dyDescent="0.2">
      <c r="K745" s="15">
        <v>742</v>
      </c>
      <c r="L745" s="15">
        <f t="shared" si="186"/>
        <v>38</v>
      </c>
      <c r="M745" s="16">
        <f t="shared" si="187"/>
        <v>1102050</v>
      </c>
      <c r="N745" s="31" t="s">
        <v>686</v>
      </c>
      <c r="O745" s="16">
        <f t="shared" si="188"/>
        <v>2</v>
      </c>
      <c r="P745" s="16">
        <f t="shared" si="189"/>
        <v>2</v>
      </c>
      <c r="Q745" s="16" t="s">
        <v>51</v>
      </c>
      <c r="R745" s="16">
        <f>ROUND(IF(O745=1,INDEX(新属性投放!$J$14:$J$33,卡牌属性!P745),INDEX(新属性投放!$J$41:$J$60,卡牌属性!P745))*INDEX($G$5:$G$42,L745)/SQRT(INDEX($I$5:$I$42,L745)),2)</f>
        <v>114</v>
      </c>
      <c r="S745" s="31" t="s">
        <v>190</v>
      </c>
      <c r="T745" s="16">
        <f>ROUND(IF(O745=1,INDEX(新属性投放!$K$14:$K$33,卡牌属性!P745),INDEX(新属性投放!$K$41:$K$60,卡牌属性!P745))*INDEX($G$5:$G$42,L745),2)</f>
        <v>37.5</v>
      </c>
      <c r="U745" s="31" t="s">
        <v>191</v>
      </c>
      <c r="V745" s="16">
        <f>ROUND(IF(O745=1,INDEX(新属性投放!$L$14:$L$33,卡牌属性!P745),INDEX(新属性投放!$L$41:$L$60,卡牌属性!P745))*INDEX($G$5:$G$42,L745)*SQRT(INDEX($I$5:$I$42,L745)),2)</f>
        <v>385</v>
      </c>
      <c r="W745" s="31" t="s">
        <v>189</v>
      </c>
      <c r="X745" s="16">
        <f>ROUND(IF(O745=1,INDEX(新属性投放!$D$14:$D$33,卡牌属性!P745),INDEX(新属性投放!$D$41:$D$60,卡牌属性!P745))*INDEX($G$5:$G$42,L745)/SQRT(INDEX($I$5:$I$42,L745)),2)</f>
        <v>4</v>
      </c>
      <c r="Y745" s="31" t="s">
        <v>190</v>
      </c>
      <c r="Z745" s="16">
        <f>ROUND(IF(O745=1,INDEX(新属性投放!$E$14:$E$33,卡牌属性!P745),INDEX(新属性投放!$E$41:$E$60,卡牌属性!P745))*INDEX($G$5:$G$42,L745),2)</f>
        <v>2</v>
      </c>
      <c r="AA745" s="31" t="s">
        <v>191</v>
      </c>
      <c r="AB745" s="16">
        <f>ROUND(IF(O745=1,INDEX(新属性投放!$F$14:$F$33,卡牌属性!P745),INDEX(新属性投放!$F$41:$F$60,卡牌属性!P745))*INDEX($G$5:$G$42,L745)*SQRT(INDEX($I$5:$I$42,L745)),2)</f>
        <v>18</v>
      </c>
      <c r="AD745" s="16">
        <f t="shared" si="190"/>
        <v>40</v>
      </c>
      <c r="AE745" s="16">
        <f t="shared" si="191"/>
        <v>20</v>
      </c>
      <c r="AF745" s="16">
        <f t="shared" si="192"/>
        <v>180</v>
      </c>
      <c r="AH745" s="16">
        <f t="shared" ref="AH745:AH763" si="193">AH744+AD745</f>
        <v>217019</v>
      </c>
      <c r="AI745" s="16">
        <f t="shared" ref="AI745:AI763" si="194">AI744+AE745</f>
        <v>108413</v>
      </c>
      <c r="AJ745" s="16">
        <f t="shared" ref="AJ745:AJ763" si="195">AJ744+AF745</f>
        <v>953331</v>
      </c>
    </row>
    <row r="746" spans="11:36" ht="16.5" x14ac:dyDescent="0.2">
      <c r="K746" s="15">
        <v>743</v>
      </c>
      <c r="L746" s="15">
        <f t="shared" si="186"/>
        <v>38</v>
      </c>
      <c r="M746" s="16">
        <f t="shared" si="187"/>
        <v>1102050</v>
      </c>
      <c r="N746" s="31" t="s">
        <v>686</v>
      </c>
      <c r="O746" s="16">
        <f t="shared" si="188"/>
        <v>2</v>
      </c>
      <c r="P746" s="16">
        <f t="shared" si="189"/>
        <v>3</v>
      </c>
      <c r="Q746" s="16" t="s">
        <v>51</v>
      </c>
      <c r="R746" s="16">
        <f>ROUND(IF(O746=1,INDEX(新属性投放!$J$14:$J$33,卡牌属性!P746),INDEX(新属性投放!$J$41:$J$60,卡牌属性!P746))*INDEX($G$5:$G$42,L746)/SQRT(INDEX($I$5:$I$42,L746)),2)</f>
        <v>197</v>
      </c>
      <c r="S746" s="31" t="s">
        <v>190</v>
      </c>
      <c r="T746" s="16">
        <f>ROUND(IF(O746=1,INDEX(新属性投放!$K$14:$K$33,卡牌属性!P746),INDEX(新属性投放!$K$41:$K$60,卡牌属性!P746))*INDEX($G$5:$G$42,L746),2)</f>
        <v>78.5</v>
      </c>
      <c r="U746" s="31" t="s">
        <v>191</v>
      </c>
      <c r="V746" s="16">
        <f>ROUND(IF(O746=1,INDEX(新属性投放!$L$14:$L$33,卡牌属性!P746),INDEX(新属性投放!$L$41:$L$60,卡牌属性!P746))*INDEX($G$5:$G$42,L746)*SQRT(INDEX($I$5:$I$42,L746)),2)</f>
        <v>862</v>
      </c>
      <c r="W746" s="31" t="s">
        <v>189</v>
      </c>
      <c r="X746" s="16">
        <f>ROUND(IF(O746=1,INDEX(新属性投放!$D$14:$D$33,卡牌属性!P746),INDEX(新属性投放!$D$41:$D$60,卡牌属性!P746))*INDEX($G$5:$G$42,L746)/SQRT(INDEX($I$5:$I$42,L746)),2)</f>
        <v>6.03</v>
      </c>
      <c r="Y746" s="31" t="s">
        <v>190</v>
      </c>
      <c r="Z746" s="16">
        <f>ROUND(IF(O746=1,INDEX(新属性投放!$E$14:$E$33,卡牌属性!P746),INDEX(新属性投放!$E$41:$E$60,卡牌属性!P746))*INDEX($G$5:$G$42,L746),2)</f>
        <v>3.02</v>
      </c>
      <c r="AA746" s="31" t="s">
        <v>191</v>
      </c>
      <c r="AB746" s="16">
        <f>ROUND(IF(O746=1,INDEX(新属性投放!$F$14:$F$33,卡牌属性!P746),INDEX(新属性投放!$F$41:$F$60,卡牌属性!P746))*INDEX($G$5:$G$42,L746)*SQRT(INDEX($I$5:$I$42,L746)),2)</f>
        <v>27</v>
      </c>
      <c r="AD746" s="16">
        <f t="shared" si="190"/>
        <v>60</v>
      </c>
      <c r="AE746" s="16">
        <f t="shared" si="191"/>
        <v>30</v>
      </c>
      <c r="AF746" s="16">
        <f t="shared" si="192"/>
        <v>270</v>
      </c>
      <c r="AH746" s="16">
        <f t="shared" si="193"/>
        <v>217079</v>
      </c>
      <c r="AI746" s="16">
        <f t="shared" si="194"/>
        <v>108443</v>
      </c>
      <c r="AJ746" s="16">
        <f t="shared" si="195"/>
        <v>953601</v>
      </c>
    </row>
    <row r="747" spans="11:36" ht="16.5" x14ac:dyDescent="0.2">
      <c r="K747" s="15">
        <v>744</v>
      </c>
      <c r="L747" s="15">
        <f t="shared" si="186"/>
        <v>38</v>
      </c>
      <c r="M747" s="16">
        <f t="shared" si="187"/>
        <v>1102050</v>
      </c>
      <c r="N747" s="31" t="s">
        <v>686</v>
      </c>
      <c r="O747" s="16">
        <f t="shared" si="188"/>
        <v>2</v>
      </c>
      <c r="P747" s="16">
        <f t="shared" si="189"/>
        <v>4</v>
      </c>
      <c r="Q747" s="16" t="s">
        <v>51</v>
      </c>
      <c r="R747" s="16">
        <f>ROUND(IF(O747=1,INDEX(新属性投放!$J$14:$J$33,卡牌属性!P747),INDEX(新属性投放!$J$41:$J$60,卡牌属性!P747))*INDEX($G$5:$G$42,L747)/SQRT(INDEX($I$5:$I$42,L747)),2)</f>
        <v>277.3</v>
      </c>
      <c r="S747" s="31" t="s">
        <v>190</v>
      </c>
      <c r="T747" s="16">
        <f>ROUND(IF(O747=1,INDEX(新属性投放!$K$14:$K$33,卡牌属性!P747),INDEX(新属性投放!$K$41:$K$60,卡牌属性!P747))*INDEX($G$5:$G$42,L747),2)</f>
        <v>118.65</v>
      </c>
      <c r="U747" s="31" t="s">
        <v>191</v>
      </c>
      <c r="V747" s="16">
        <f>ROUND(IF(O747=1,INDEX(新属性投放!$L$14:$L$33,卡牌属性!P747),INDEX(新属性投放!$L$41:$L$60,卡牌属性!P747))*INDEX($G$5:$G$42,L747)*SQRT(INDEX($I$5:$I$42,L747)),2)</f>
        <v>1312</v>
      </c>
      <c r="W747" s="31" t="s">
        <v>189</v>
      </c>
      <c r="X747" s="16">
        <f>ROUND(IF(O747=1,INDEX(新属性投放!$D$14:$D$33,卡牌属性!P747),INDEX(新属性投放!$D$41:$D$60,卡牌属性!P747))*INDEX($G$5:$G$42,L747)/SQRT(INDEX($I$5:$I$42,L747)),2)</f>
        <v>8</v>
      </c>
      <c r="Y747" s="31" t="s">
        <v>190</v>
      </c>
      <c r="Z747" s="16">
        <f>ROUND(IF(O747=1,INDEX(新属性投放!$E$14:$E$33,卡牌属性!P747),INDEX(新属性投放!$E$41:$E$60,卡牌属性!P747))*INDEX($G$5:$G$42,L747),2)</f>
        <v>4</v>
      </c>
      <c r="AA747" s="31" t="s">
        <v>191</v>
      </c>
      <c r="AB747" s="16">
        <f>ROUND(IF(O747=1,INDEX(新属性投放!$F$14:$F$33,卡牌属性!P747),INDEX(新属性投放!$F$41:$F$60,卡牌属性!P747))*INDEX($G$5:$G$42,L747)*SQRT(INDEX($I$5:$I$42,L747)),2)</f>
        <v>36</v>
      </c>
      <c r="AD747" s="16">
        <f t="shared" si="190"/>
        <v>80</v>
      </c>
      <c r="AE747" s="16">
        <f t="shared" si="191"/>
        <v>40</v>
      </c>
      <c r="AF747" s="16">
        <f t="shared" si="192"/>
        <v>360</v>
      </c>
      <c r="AH747" s="16">
        <f t="shared" si="193"/>
        <v>217159</v>
      </c>
      <c r="AI747" s="16">
        <f t="shared" si="194"/>
        <v>108483</v>
      </c>
      <c r="AJ747" s="16">
        <f t="shared" si="195"/>
        <v>953961</v>
      </c>
    </row>
    <row r="748" spans="11:36" ht="16.5" x14ac:dyDescent="0.2">
      <c r="K748" s="15">
        <v>745</v>
      </c>
      <c r="L748" s="15">
        <f t="shared" si="186"/>
        <v>38</v>
      </c>
      <c r="M748" s="16">
        <f t="shared" si="187"/>
        <v>1102050</v>
      </c>
      <c r="N748" s="31" t="s">
        <v>686</v>
      </c>
      <c r="O748" s="16">
        <f t="shared" si="188"/>
        <v>2</v>
      </c>
      <c r="P748" s="16">
        <f t="shared" si="189"/>
        <v>5</v>
      </c>
      <c r="Q748" s="16" t="s">
        <v>51</v>
      </c>
      <c r="R748" s="16">
        <f>ROUND(IF(O748=1,INDEX(新属性投放!$J$14:$J$33,卡牌属性!P748),INDEX(新属性投放!$J$41:$J$60,卡牌属性!P748))*INDEX($G$5:$G$42,L748)/SQRT(INDEX($I$5:$I$42,L748)),2)</f>
        <v>382.3</v>
      </c>
      <c r="S748" s="31" t="s">
        <v>190</v>
      </c>
      <c r="T748" s="16">
        <f>ROUND(IF(O748=1,INDEX(新属性投放!$K$14:$K$33,卡牌属性!P748),INDEX(新属性投放!$K$41:$K$60,卡牌属性!P748))*INDEX($G$5:$G$42,L748),2)</f>
        <v>171.65</v>
      </c>
      <c r="U748" s="31" t="s">
        <v>191</v>
      </c>
      <c r="V748" s="16">
        <f>ROUND(IF(O748=1,INDEX(新属性投放!$L$14:$L$33,卡牌属性!P748),INDEX(新属性投放!$L$41:$L$60,卡牌属性!P748))*INDEX($G$5:$G$42,L748)*SQRT(INDEX($I$5:$I$42,L748)),2)</f>
        <v>1897</v>
      </c>
      <c r="W748" s="31" t="s">
        <v>189</v>
      </c>
      <c r="X748" s="16">
        <f>ROUND(IF(O748=1,INDEX(新属性投放!$D$14:$D$33,卡牌属性!P748),INDEX(新属性投放!$D$41:$D$60,卡牌属性!P748))*INDEX($G$5:$G$42,L748)/SQRT(INDEX($I$5:$I$42,L748)),2)</f>
        <v>10.02</v>
      </c>
      <c r="Y748" s="31" t="s">
        <v>190</v>
      </c>
      <c r="Z748" s="16">
        <f>ROUND(IF(O748=1,INDEX(新属性投放!$E$14:$E$33,卡牌属性!P748),INDEX(新属性投放!$E$41:$E$60,卡牌属性!P748))*INDEX($G$5:$G$42,L748),2)</f>
        <v>5.01</v>
      </c>
      <c r="AA748" s="31" t="s">
        <v>191</v>
      </c>
      <c r="AB748" s="16">
        <f>ROUND(IF(O748=1,INDEX(新属性投放!$F$14:$F$33,卡牌属性!P748),INDEX(新属性投放!$F$41:$F$60,卡牌属性!P748))*INDEX($G$5:$G$42,L748)*SQRT(INDEX($I$5:$I$42,L748)),2)</f>
        <v>45</v>
      </c>
      <c r="AD748" s="16">
        <f t="shared" si="190"/>
        <v>100</v>
      </c>
      <c r="AE748" s="16">
        <f t="shared" si="191"/>
        <v>50</v>
      </c>
      <c r="AF748" s="16">
        <f t="shared" si="192"/>
        <v>450</v>
      </c>
      <c r="AH748" s="16">
        <f t="shared" si="193"/>
        <v>217259</v>
      </c>
      <c r="AI748" s="16">
        <f t="shared" si="194"/>
        <v>108533</v>
      </c>
      <c r="AJ748" s="16">
        <f t="shared" si="195"/>
        <v>954411</v>
      </c>
    </row>
    <row r="749" spans="11:36" ht="16.5" x14ac:dyDescent="0.2">
      <c r="K749" s="15">
        <v>746</v>
      </c>
      <c r="L749" s="15">
        <f t="shared" si="186"/>
        <v>38</v>
      </c>
      <c r="M749" s="16">
        <f t="shared" si="187"/>
        <v>1102050</v>
      </c>
      <c r="N749" s="31" t="s">
        <v>686</v>
      </c>
      <c r="O749" s="16">
        <f t="shared" si="188"/>
        <v>2</v>
      </c>
      <c r="P749" s="16">
        <f t="shared" si="189"/>
        <v>6</v>
      </c>
      <c r="Q749" s="16" t="s">
        <v>51</v>
      </c>
      <c r="R749" s="16">
        <f>ROUND(IF(O749=1,INDEX(新属性投放!$J$14:$J$33,卡牌属性!P749),INDEX(新属性投放!$J$41:$J$60,卡牌属性!P749))*INDEX($G$5:$G$42,L749)/SQRT(INDEX($I$5:$I$42,L749)),2)</f>
        <v>513.5</v>
      </c>
      <c r="S749" s="31" t="s">
        <v>190</v>
      </c>
      <c r="T749" s="16">
        <f>ROUND(IF(O749=1,INDEX(新属性投放!$K$14:$K$33,卡牌属性!P749),INDEX(新属性投放!$K$41:$K$60,卡牌属性!P749))*INDEX($G$5:$G$42,L749),2)</f>
        <v>237.75</v>
      </c>
      <c r="U749" s="31" t="s">
        <v>191</v>
      </c>
      <c r="V749" s="16">
        <f>ROUND(IF(O749=1,INDEX(新属性投放!$L$14:$L$33,卡牌属性!P749),INDEX(新属性投放!$L$41:$L$60,卡牌属性!P749))*INDEX($G$5:$G$42,L749)*SQRT(INDEX($I$5:$I$42,L749)),2)</f>
        <v>2626</v>
      </c>
      <c r="W749" s="31" t="s">
        <v>189</v>
      </c>
      <c r="X749" s="16">
        <f>ROUND(IF(O749=1,INDEX(新属性投放!$D$14:$D$33,卡牌属性!P749),INDEX(新属性投放!$D$41:$D$60,卡牌属性!P749))*INDEX($G$5:$G$42,L749)/SQRT(INDEX($I$5:$I$42,L749)),2)</f>
        <v>12.53</v>
      </c>
      <c r="Y749" s="31" t="s">
        <v>190</v>
      </c>
      <c r="Z749" s="16">
        <f>ROUND(IF(O749=1,INDEX(新属性投放!$E$14:$E$33,卡牌属性!P749),INDEX(新属性投放!$E$41:$E$60,卡牌属性!P749))*INDEX($G$5:$G$42,L749),2)</f>
        <v>6.27</v>
      </c>
      <c r="AA749" s="31" t="s">
        <v>191</v>
      </c>
      <c r="AB749" s="16">
        <f>ROUND(IF(O749=1,INDEX(新属性投放!$F$14:$F$33,卡牌属性!P749),INDEX(新属性投放!$F$41:$F$60,卡牌属性!P749))*INDEX($G$5:$G$42,L749)*SQRT(INDEX($I$5:$I$42,L749)),2)</f>
        <v>56</v>
      </c>
      <c r="AD749" s="16">
        <f t="shared" si="190"/>
        <v>125</v>
      </c>
      <c r="AE749" s="16">
        <f t="shared" si="191"/>
        <v>62</v>
      </c>
      <c r="AF749" s="16">
        <f t="shared" si="192"/>
        <v>560</v>
      </c>
      <c r="AH749" s="16">
        <f t="shared" si="193"/>
        <v>217384</v>
      </c>
      <c r="AI749" s="16">
        <f t="shared" si="194"/>
        <v>108595</v>
      </c>
      <c r="AJ749" s="16">
        <f t="shared" si="195"/>
        <v>954971</v>
      </c>
    </row>
    <row r="750" spans="11:36" ht="16.5" x14ac:dyDescent="0.2">
      <c r="K750" s="15">
        <v>747</v>
      </c>
      <c r="L750" s="15">
        <f t="shared" si="186"/>
        <v>38</v>
      </c>
      <c r="M750" s="16">
        <f t="shared" si="187"/>
        <v>1102050</v>
      </c>
      <c r="N750" s="31" t="s">
        <v>686</v>
      </c>
      <c r="O750" s="16">
        <f t="shared" si="188"/>
        <v>2</v>
      </c>
      <c r="P750" s="16">
        <f t="shared" si="189"/>
        <v>7</v>
      </c>
      <c r="Q750" s="16" t="s">
        <v>51</v>
      </c>
      <c r="R750" s="16">
        <f>ROUND(IF(O750=1,INDEX(新属性投放!$J$14:$J$33,卡牌属性!P750),INDEX(新属性投放!$J$41:$J$60,卡牌属性!P750))*INDEX($G$5:$G$42,L750)/SQRT(INDEX($I$5:$I$42,L750)),2)</f>
        <v>677.8</v>
      </c>
      <c r="S750" s="31" t="s">
        <v>190</v>
      </c>
      <c r="T750" s="16">
        <f>ROUND(IF(O750=1,INDEX(新属性投放!$K$14:$K$33,卡牌属性!P750),INDEX(新属性投放!$K$41:$K$60,卡牌属性!P750))*INDEX($G$5:$G$42,L750),2)</f>
        <v>320.39999999999998</v>
      </c>
      <c r="U750" s="31" t="s">
        <v>191</v>
      </c>
      <c r="V750" s="16">
        <f>ROUND(IF(O750=1,INDEX(新属性投放!$L$14:$L$33,卡牌属性!P750),INDEX(新属性投放!$L$41:$L$60,卡牌属性!P750))*INDEX($G$5:$G$42,L750)*SQRT(INDEX($I$5:$I$42,L750)),2)</f>
        <v>3537</v>
      </c>
      <c r="W750" s="31" t="s">
        <v>189</v>
      </c>
      <c r="X750" s="16">
        <f>ROUND(IF(O750=1,INDEX(新属性投放!$D$14:$D$33,卡牌属性!P750),INDEX(新属性投放!$D$41:$D$60,卡牌属性!P750))*INDEX($G$5:$G$42,L750)/SQRT(INDEX($I$5:$I$42,L750)),2)</f>
        <v>15.7</v>
      </c>
      <c r="Y750" s="31" t="s">
        <v>190</v>
      </c>
      <c r="Z750" s="16">
        <f>ROUND(IF(O750=1,INDEX(新属性投放!$E$14:$E$33,卡牌属性!P750),INDEX(新属性投放!$E$41:$E$60,卡牌属性!P750))*INDEX($G$5:$G$42,L750),2)</f>
        <v>7.85</v>
      </c>
      <c r="AA750" s="31" t="s">
        <v>191</v>
      </c>
      <c r="AB750" s="16">
        <f>ROUND(IF(O750=1,INDEX(新属性投放!$F$14:$F$33,卡牌属性!P750),INDEX(新属性投放!$F$41:$F$60,卡牌属性!P750))*INDEX($G$5:$G$42,L750)*SQRT(INDEX($I$5:$I$42,L750)),2)</f>
        <v>70</v>
      </c>
      <c r="AD750" s="16">
        <f t="shared" si="190"/>
        <v>157</v>
      </c>
      <c r="AE750" s="16">
        <f t="shared" si="191"/>
        <v>78</v>
      </c>
      <c r="AF750" s="16">
        <f t="shared" si="192"/>
        <v>700</v>
      </c>
      <c r="AH750" s="16">
        <f t="shared" si="193"/>
        <v>217541</v>
      </c>
      <c r="AI750" s="16">
        <f t="shared" si="194"/>
        <v>108673</v>
      </c>
      <c r="AJ750" s="16">
        <f t="shared" si="195"/>
        <v>955671</v>
      </c>
    </row>
    <row r="751" spans="11:36" ht="16.5" x14ac:dyDescent="0.2">
      <c r="K751" s="15">
        <v>748</v>
      </c>
      <c r="L751" s="15">
        <f t="shared" si="186"/>
        <v>38</v>
      </c>
      <c r="M751" s="16">
        <f t="shared" si="187"/>
        <v>1102050</v>
      </c>
      <c r="N751" s="31" t="s">
        <v>686</v>
      </c>
      <c r="O751" s="16">
        <f t="shared" si="188"/>
        <v>2</v>
      </c>
      <c r="P751" s="16">
        <f t="shared" si="189"/>
        <v>8</v>
      </c>
      <c r="Q751" s="16" t="s">
        <v>51</v>
      </c>
      <c r="R751" s="16">
        <f>ROUND(IF(O751=1,INDEX(新属性投放!$J$14:$J$33,卡牌属性!P751),INDEX(新属性投放!$J$41:$J$60,卡牌属性!P751))*INDEX($G$5:$G$42,L751)/SQRT(INDEX($I$5:$I$42,L751)),2)</f>
        <v>884.8</v>
      </c>
      <c r="S751" s="31" t="s">
        <v>190</v>
      </c>
      <c r="T751" s="16">
        <f>ROUND(IF(O751=1,INDEX(新属性投放!$K$14:$K$33,卡牌属性!P751),INDEX(新属性投放!$K$41:$K$60,卡牌属性!P751))*INDEX($G$5:$G$42,L751),2)</f>
        <v>423.9</v>
      </c>
      <c r="U751" s="31" t="s">
        <v>191</v>
      </c>
      <c r="V751" s="16">
        <f>ROUND(IF(O751=1,INDEX(新属性投放!$L$14:$L$33,卡牌属性!P751),INDEX(新属性投放!$L$41:$L$60,卡牌属性!P751))*INDEX($G$5:$G$42,L751)*SQRT(INDEX($I$5:$I$42,L751)),2)</f>
        <v>4687</v>
      </c>
      <c r="W751" s="31" t="s">
        <v>189</v>
      </c>
      <c r="X751" s="16">
        <f>ROUND(IF(O751=1,INDEX(新属性投放!$D$14:$D$33,卡牌属性!P751),INDEX(新属性投放!$D$41:$D$60,卡牌属性!P751))*INDEX($G$5:$G$42,L751)/SQRT(INDEX($I$5:$I$42,L751)),2)</f>
        <v>20</v>
      </c>
      <c r="Y751" s="31" t="s">
        <v>190</v>
      </c>
      <c r="Z751" s="16">
        <f>ROUND(IF(O751=1,INDEX(新属性投放!$E$14:$E$33,卡牌属性!P751),INDEX(新属性投放!$E$41:$E$60,卡牌属性!P751))*INDEX($G$5:$G$42,L751),2)</f>
        <v>10</v>
      </c>
      <c r="AA751" s="31" t="s">
        <v>191</v>
      </c>
      <c r="AB751" s="16">
        <f>ROUND(IF(O751=1,INDEX(新属性投放!$F$14:$F$33,卡牌属性!P751),INDEX(新属性投放!$F$41:$F$60,卡牌属性!P751))*INDEX($G$5:$G$42,L751)*SQRT(INDEX($I$5:$I$42,L751)),2)</f>
        <v>90</v>
      </c>
      <c r="AD751" s="16">
        <f t="shared" si="190"/>
        <v>200</v>
      </c>
      <c r="AE751" s="16">
        <f t="shared" si="191"/>
        <v>100</v>
      </c>
      <c r="AF751" s="16">
        <f t="shared" si="192"/>
        <v>900</v>
      </c>
      <c r="AH751" s="16">
        <f t="shared" si="193"/>
        <v>217741</v>
      </c>
      <c r="AI751" s="16">
        <f t="shared" si="194"/>
        <v>108773</v>
      </c>
      <c r="AJ751" s="16">
        <f t="shared" si="195"/>
        <v>956571</v>
      </c>
    </row>
    <row r="752" spans="11:36" ht="16.5" x14ac:dyDescent="0.2">
      <c r="K752" s="15">
        <v>749</v>
      </c>
      <c r="L752" s="15">
        <f t="shared" si="186"/>
        <v>38</v>
      </c>
      <c r="M752" s="16">
        <f t="shared" si="187"/>
        <v>1102050</v>
      </c>
      <c r="N752" s="31" t="s">
        <v>686</v>
      </c>
      <c r="O752" s="16">
        <f t="shared" si="188"/>
        <v>2</v>
      </c>
      <c r="P752" s="16">
        <f t="shared" si="189"/>
        <v>9</v>
      </c>
      <c r="Q752" s="16" t="s">
        <v>51</v>
      </c>
      <c r="R752" s="16">
        <f>ROUND(IF(O752=1,INDEX(新属性投放!$J$14:$J$33,卡牌属性!P752),INDEX(新属性投放!$J$41:$J$60,卡牌属性!P752))*INDEX($G$5:$G$42,L752)/SQRT(INDEX($I$5:$I$42,L752)),2)</f>
        <v>1013.8</v>
      </c>
      <c r="S752" s="31" t="s">
        <v>190</v>
      </c>
      <c r="T752" s="16">
        <f>ROUND(IF(O752=1,INDEX(新属性投放!$K$14:$K$33,卡牌属性!P752),INDEX(新属性投放!$K$41:$K$60,卡牌属性!P752))*INDEX($G$5:$G$42,L752),2)</f>
        <v>487.9</v>
      </c>
      <c r="U752" s="31" t="s">
        <v>191</v>
      </c>
      <c r="V752" s="16">
        <f>ROUND(IF(O752=1,INDEX(新属性投放!$L$14:$L$33,卡牌属性!P752),INDEX(新属性投放!$L$41:$L$60,卡牌属性!P752))*INDEX($G$5:$G$42,L752)*SQRT(INDEX($I$5:$I$42,L752)),2)</f>
        <v>5398</v>
      </c>
      <c r="W752" s="31" t="s">
        <v>189</v>
      </c>
      <c r="X752" s="16">
        <f>ROUND(IF(O752=1,INDEX(新属性投放!$D$14:$D$33,卡牌属性!P752),INDEX(新属性投放!$D$41:$D$60,卡牌属性!P752))*INDEX($G$5:$G$42,L752)/SQRT(INDEX($I$5:$I$42,L752)),2)</f>
        <v>23.12</v>
      </c>
      <c r="Y752" s="31" t="s">
        <v>190</v>
      </c>
      <c r="Z752" s="16">
        <f>ROUND(IF(O752=1,INDEX(新属性投放!$E$14:$E$33,卡牌属性!P752),INDEX(新属性投放!$E$41:$E$60,卡牌属性!P752))*INDEX($G$5:$G$42,L752),2)</f>
        <v>11.56</v>
      </c>
      <c r="AA752" s="31" t="s">
        <v>191</v>
      </c>
      <c r="AB752" s="16">
        <f>ROUND(IF(O752=1,INDEX(新属性投放!$F$14:$F$33,卡牌属性!P752),INDEX(新属性投放!$F$41:$F$60,卡牌属性!P752))*INDEX($G$5:$G$42,L752)*SQRT(INDEX($I$5:$I$42,L752)),2)</f>
        <v>104</v>
      </c>
      <c r="AD752" s="16">
        <f t="shared" si="190"/>
        <v>231</v>
      </c>
      <c r="AE752" s="16">
        <f t="shared" si="191"/>
        <v>115</v>
      </c>
      <c r="AF752" s="16">
        <f t="shared" si="192"/>
        <v>1040</v>
      </c>
      <c r="AH752" s="16">
        <f t="shared" si="193"/>
        <v>217972</v>
      </c>
      <c r="AI752" s="16">
        <f t="shared" si="194"/>
        <v>108888</v>
      </c>
      <c r="AJ752" s="16">
        <f t="shared" si="195"/>
        <v>957611</v>
      </c>
    </row>
    <row r="753" spans="11:36" ht="16.5" x14ac:dyDescent="0.2">
      <c r="K753" s="15">
        <v>750</v>
      </c>
      <c r="L753" s="15">
        <f t="shared" si="186"/>
        <v>38</v>
      </c>
      <c r="M753" s="16">
        <f t="shared" si="187"/>
        <v>1102050</v>
      </c>
      <c r="N753" s="31" t="s">
        <v>686</v>
      </c>
      <c r="O753" s="16">
        <f t="shared" si="188"/>
        <v>2</v>
      </c>
      <c r="P753" s="16">
        <f t="shared" si="189"/>
        <v>10</v>
      </c>
      <c r="Q753" s="16" t="s">
        <v>51</v>
      </c>
      <c r="R753" s="16">
        <f>ROUND(IF(O753=1,INDEX(新属性投放!$J$14:$J$33,卡牌属性!P753),INDEX(新属性投放!$J$41:$J$60,卡牌属性!P753))*INDEX($G$5:$G$42,L753)/SQRT(INDEX($I$5:$I$42,L753)),2)</f>
        <v>1162.4000000000001</v>
      </c>
      <c r="S753" s="31" t="s">
        <v>190</v>
      </c>
      <c r="T753" s="16">
        <f>ROUND(IF(O753=1,INDEX(新属性投放!$K$14:$K$33,卡牌属性!P753),INDEX(新属性投放!$K$41:$K$60,卡牌属性!P753))*INDEX($G$5:$G$42,L753),2)</f>
        <v>562.70000000000005</v>
      </c>
      <c r="U753" s="31" t="s">
        <v>191</v>
      </c>
      <c r="V753" s="16">
        <f>ROUND(IF(O753=1,INDEX(新属性投放!$L$14:$L$33,卡牌属性!P753),INDEX(新属性投放!$L$41:$L$60,卡牌属性!P753))*INDEX($G$5:$G$42,L753)*SQRT(INDEX($I$5:$I$42,L753)),2)</f>
        <v>6215</v>
      </c>
      <c r="W753" s="31" t="s">
        <v>189</v>
      </c>
      <c r="X753" s="16">
        <f>ROUND(IF(O753=1,INDEX(新属性投放!$D$14:$D$33,卡牌属性!P753),INDEX(新属性投放!$D$41:$D$60,卡牌属性!P753))*INDEX($G$5:$G$42,L753)/SQRT(INDEX($I$5:$I$42,L753)),2)</f>
        <v>26.74</v>
      </c>
      <c r="Y753" s="31" t="s">
        <v>190</v>
      </c>
      <c r="Z753" s="16">
        <f>ROUND(IF(O753=1,INDEX(新属性投放!$E$14:$E$33,卡牌属性!P753),INDEX(新属性投放!$E$41:$E$60,卡牌属性!P753))*INDEX($G$5:$G$42,L753),2)</f>
        <v>13.37</v>
      </c>
      <c r="AA753" s="31" t="s">
        <v>191</v>
      </c>
      <c r="AB753" s="16">
        <f>ROUND(IF(O753=1,INDEX(新属性投放!$F$14:$F$33,卡牌属性!P753),INDEX(新属性投放!$F$41:$F$60,卡牌属性!P753))*INDEX($G$5:$G$42,L753)*SQRT(INDEX($I$5:$I$42,L753)),2)</f>
        <v>120</v>
      </c>
      <c r="AD753" s="16">
        <f t="shared" si="190"/>
        <v>267</v>
      </c>
      <c r="AE753" s="16">
        <f t="shared" si="191"/>
        <v>133</v>
      </c>
      <c r="AF753" s="16">
        <f t="shared" si="192"/>
        <v>1200</v>
      </c>
      <c r="AH753" s="16">
        <f t="shared" si="193"/>
        <v>218239</v>
      </c>
      <c r="AI753" s="16">
        <f t="shared" si="194"/>
        <v>109021</v>
      </c>
      <c r="AJ753" s="16">
        <f t="shared" si="195"/>
        <v>958811</v>
      </c>
    </row>
    <row r="754" spans="11:36" ht="16.5" x14ac:dyDescent="0.2">
      <c r="K754" s="15">
        <v>751</v>
      </c>
      <c r="L754" s="15">
        <f t="shared" si="186"/>
        <v>38</v>
      </c>
      <c r="M754" s="16">
        <f t="shared" si="187"/>
        <v>1102050</v>
      </c>
      <c r="N754" s="31" t="s">
        <v>686</v>
      </c>
      <c r="O754" s="16">
        <f t="shared" si="188"/>
        <v>2</v>
      </c>
      <c r="P754" s="16">
        <f t="shared" si="189"/>
        <v>11</v>
      </c>
      <c r="Q754" s="16" t="s">
        <v>51</v>
      </c>
      <c r="R754" s="16">
        <f>ROUND(IF(O754=1,INDEX(新属性投放!$J$14:$J$33,卡牌属性!P754),INDEX(新属性投放!$J$41:$J$60,卡牌属性!P754))*INDEX($G$5:$G$42,L754)/SQRT(INDEX($I$5:$I$42,L754)),2)</f>
        <v>1335.1</v>
      </c>
      <c r="S754" s="31" t="s">
        <v>190</v>
      </c>
      <c r="T754" s="16">
        <f>ROUND(IF(O754=1,INDEX(新属性投放!$K$14:$K$33,卡牌属性!P754),INDEX(新属性投放!$K$41:$K$60,卡牌属性!P754))*INDEX($G$5:$G$42,L754),2)</f>
        <v>648.54999999999995</v>
      </c>
      <c r="U754" s="31" t="s">
        <v>191</v>
      </c>
      <c r="V754" s="16">
        <f>ROUND(IF(O754=1,INDEX(新属性投放!$L$14:$L$33,卡牌属性!P754),INDEX(新属性投放!$L$41:$L$60,卡牌属性!P754))*INDEX($G$5:$G$42,L754)*SQRT(INDEX($I$5:$I$42,L754)),2)</f>
        <v>7166</v>
      </c>
      <c r="W754" s="31" t="s">
        <v>189</v>
      </c>
      <c r="X754" s="16">
        <f>ROUND(IF(O754=1,INDEX(新属性投放!$D$14:$D$33,卡牌属性!P754),INDEX(新属性投放!$D$41:$D$60,卡牌属性!P754))*INDEX($G$5:$G$42,L754)/SQRT(INDEX($I$5:$I$42,L754)),2)</f>
        <v>30.9</v>
      </c>
      <c r="Y754" s="31" t="s">
        <v>190</v>
      </c>
      <c r="Z754" s="16">
        <f>ROUND(IF(O754=1,INDEX(新属性投放!$E$14:$E$33,卡牌属性!P754),INDEX(新属性投放!$E$41:$E$60,卡牌属性!P754))*INDEX($G$5:$G$42,L754),2)</f>
        <v>15.45</v>
      </c>
      <c r="AA754" s="31" t="s">
        <v>191</v>
      </c>
      <c r="AB754" s="16">
        <f>ROUND(IF(O754=1,INDEX(新属性投放!$F$14:$F$33,卡牌属性!P754),INDEX(新属性投放!$F$41:$F$60,卡牌属性!P754))*INDEX($G$5:$G$42,L754)*SQRT(INDEX($I$5:$I$42,L754)),2)</f>
        <v>139</v>
      </c>
      <c r="AD754" s="16">
        <f t="shared" si="190"/>
        <v>309</v>
      </c>
      <c r="AE754" s="16">
        <f t="shared" si="191"/>
        <v>154</v>
      </c>
      <c r="AF754" s="16">
        <f t="shared" si="192"/>
        <v>1390</v>
      </c>
      <c r="AH754" s="16">
        <f t="shared" si="193"/>
        <v>218548</v>
      </c>
      <c r="AI754" s="16">
        <f t="shared" si="194"/>
        <v>109175</v>
      </c>
      <c r="AJ754" s="16">
        <f t="shared" si="195"/>
        <v>960201</v>
      </c>
    </row>
    <row r="755" spans="11:36" ht="16.5" x14ac:dyDescent="0.2">
      <c r="K755" s="15">
        <v>752</v>
      </c>
      <c r="L755" s="15">
        <f t="shared" si="186"/>
        <v>38</v>
      </c>
      <c r="M755" s="16">
        <f t="shared" si="187"/>
        <v>1102050</v>
      </c>
      <c r="N755" s="31" t="s">
        <v>686</v>
      </c>
      <c r="O755" s="16">
        <f t="shared" si="188"/>
        <v>2</v>
      </c>
      <c r="P755" s="16">
        <f t="shared" si="189"/>
        <v>12</v>
      </c>
      <c r="Q755" s="16" t="s">
        <v>51</v>
      </c>
      <c r="R755" s="16">
        <f>ROUND(IF(O755=1,INDEX(新属性投放!$J$14:$J$33,卡牌属性!P755),INDEX(新属性投放!$J$41:$J$60,卡牌属性!P755))*INDEX($G$5:$G$42,L755)/SQRT(INDEX($I$5:$I$42,L755)),2)</f>
        <v>1534.6</v>
      </c>
      <c r="S755" s="31" t="s">
        <v>190</v>
      </c>
      <c r="T755" s="16">
        <f>ROUND(IF(O755=1,INDEX(新属性投放!$K$14:$K$33,卡牌属性!P755),INDEX(新属性投放!$K$41:$K$60,卡牌属性!P755))*INDEX($G$5:$G$42,L755),2)</f>
        <v>747.8</v>
      </c>
      <c r="U755" s="31" t="s">
        <v>191</v>
      </c>
      <c r="V755" s="16">
        <f>ROUND(IF(O755=1,INDEX(新属性投放!$L$14:$L$33,卡牌属性!P755),INDEX(新属性投放!$L$41:$L$60,卡牌属性!P755))*INDEX($G$5:$G$42,L755)*SQRT(INDEX($I$5:$I$42,L755)),2)</f>
        <v>8266</v>
      </c>
      <c r="W755" s="31" t="s">
        <v>189</v>
      </c>
      <c r="X755" s="16">
        <f>ROUND(IF(O755=1,INDEX(新属性投放!$D$14:$D$33,卡牌属性!P755),INDEX(新属性投放!$D$41:$D$60,卡牌属性!P755))*INDEX($G$5:$G$42,L755)/SQRT(INDEX($I$5:$I$42,L755)),2)</f>
        <v>35.74</v>
      </c>
      <c r="Y755" s="31" t="s">
        <v>190</v>
      </c>
      <c r="Z755" s="16">
        <f>ROUND(IF(O755=1,INDEX(新属性投放!$E$14:$E$33,卡牌属性!P755),INDEX(新属性投放!$E$41:$E$60,卡牌属性!P755))*INDEX($G$5:$G$42,L755),2)</f>
        <v>17.87</v>
      </c>
      <c r="AA755" s="31" t="s">
        <v>191</v>
      </c>
      <c r="AB755" s="16">
        <f>ROUND(IF(O755=1,INDEX(新属性投放!$F$14:$F$33,卡牌属性!P755),INDEX(新属性投放!$F$41:$F$60,卡牌属性!P755))*INDEX($G$5:$G$42,L755)*SQRT(INDEX($I$5:$I$42,L755)),2)</f>
        <v>160</v>
      </c>
      <c r="AD755" s="16">
        <f t="shared" si="190"/>
        <v>357</v>
      </c>
      <c r="AE755" s="16">
        <f t="shared" si="191"/>
        <v>178</v>
      </c>
      <c r="AF755" s="16">
        <f t="shared" si="192"/>
        <v>1600</v>
      </c>
      <c r="AH755" s="16">
        <f t="shared" si="193"/>
        <v>218905</v>
      </c>
      <c r="AI755" s="16">
        <f t="shared" si="194"/>
        <v>109353</v>
      </c>
      <c r="AJ755" s="16">
        <f t="shared" si="195"/>
        <v>961801</v>
      </c>
    </row>
    <row r="756" spans="11:36" ht="16.5" x14ac:dyDescent="0.2">
      <c r="K756" s="15">
        <v>753</v>
      </c>
      <c r="L756" s="15">
        <f t="shared" si="186"/>
        <v>38</v>
      </c>
      <c r="M756" s="16">
        <f t="shared" si="187"/>
        <v>1102050</v>
      </c>
      <c r="N756" s="31" t="s">
        <v>686</v>
      </c>
      <c r="O756" s="16">
        <f t="shared" si="188"/>
        <v>2</v>
      </c>
      <c r="P756" s="16">
        <f t="shared" si="189"/>
        <v>13</v>
      </c>
      <c r="Q756" s="16" t="s">
        <v>51</v>
      </c>
      <c r="R756" s="16">
        <f>ROUND(IF(O756=1,INDEX(新属性投放!$J$14:$J$33,卡牌属性!P756),INDEX(新属性投放!$J$41:$J$60,卡牌属性!P756))*INDEX($G$5:$G$42,L756)/SQRT(INDEX($I$5:$I$42,L756)),2)</f>
        <v>1765.3</v>
      </c>
      <c r="S756" s="31" t="s">
        <v>190</v>
      </c>
      <c r="T756" s="16">
        <f>ROUND(IF(O756=1,INDEX(新属性投放!$K$14:$K$33,卡牌属性!P756),INDEX(新属性投放!$K$41:$K$60,卡牌属性!P756))*INDEX($G$5:$G$42,L756),2)</f>
        <v>863.15</v>
      </c>
      <c r="U756" s="31" t="s">
        <v>191</v>
      </c>
      <c r="V756" s="16">
        <f>ROUND(IF(O756=1,INDEX(新属性投放!$L$14:$L$33,卡牌属性!P756),INDEX(新属性投放!$L$41:$L$60,卡牌属性!P756))*INDEX($G$5:$G$42,L756)*SQRT(INDEX($I$5:$I$42,L756)),2)</f>
        <v>9534</v>
      </c>
      <c r="W756" s="31" t="s">
        <v>189</v>
      </c>
      <c r="X756" s="16">
        <f>ROUND(IF(O756=1,INDEX(新属性投放!$D$14:$D$33,卡牌属性!P756),INDEX(新属性投放!$D$41:$D$60,卡牌属性!P756))*INDEX($G$5:$G$42,L756)/SQRT(INDEX($I$5:$I$42,L756)),2)</f>
        <v>41.33</v>
      </c>
      <c r="Y756" s="31" t="s">
        <v>190</v>
      </c>
      <c r="Z756" s="16">
        <f>ROUND(IF(O756=1,INDEX(新属性投放!$E$14:$E$33,卡牌属性!P756),INDEX(新属性投放!$E$41:$E$60,卡牌属性!P756))*INDEX($G$5:$G$42,L756),2)</f>
        <v>20.67</v>
      </c>
      <c r="AA756" s="31" t="s">
        <v>191</v>
      </c>
      <c r="AB756" s="16">
        <f>ROUND(IF(O756=1,INDEX(新属性投放!$F$14:$F$33,卡牌属性!P756),INDEX(新属性投放!$F$41:$F$60,卡牌属性!P756))*INDEX($G$5:$G$42,L756)*SQRT(INDEX($I$5:$I$42,L756)),2)</f>
        <v>185</v>
      </c>
      <c r="AD756" s="16">
        <f t="shared" si="190"/>
        <v>413</v>
      </c>
      <c r="AE756" s="16">
        <f t="shared" si="191"/>
        <v>206</v>
      </c>
      <c r="AF756" s="16">
        <f t="shared" si="192"/>
        <v>1850</v>
      </c>
      <c r="AH756" s="16">
        <f t="shared" si="193"/>
        <v>219318</v>
      </c>
      <c r="AI756" s="16">
        <f t="shared" si="194"/>
        <v>109559</v>
      </c>
      <c r="AJ756" s="16">
        <f t="shared" si="195"/>
        <v>963651</v>
      </c>
    </row>
    <row r="757" spans="11:36" ht="16.5" x14ac:dyDescent="0.2">
      <c r="K757" s="15">
        <v>754</v>
      </c>
      <c r="L757" s="15">
        <f t="shared" si="186"/>
        <v>38</v>
      </c>
      <c r="M757" s="16">
        <f t="shared" si="187"/>
        <v>1102050</v>
      </c>
      <c r="N757" s="31" t="s">
        <v>686</v>
      </c>
      <c r="O757" s="16">
        <f t="shared" si="188"/>
        <v>2</v>
      </c>
      <c r="P757" s="16">
        <f t="shared" si="189"/>
        <v>14</v>
      </c>
      <c r="Q757" s="16" t="s">
        <v>51</v>
      </c>
      <c r="R757" s="16">
        <f>ROUND(IF(O757=1,INDEX(新属性投放!$J$14:$J$33,卡牌属性!P757),INDEX(新属性投放!$J$41:$J$60,卡牌属性!P757))*INDEX($G$5:$G$42,L757)/SQRT(INDEX($I$5:$I$42,L757)),2)</f>
        <v>2031.95</v>
      </c>
      <c r="S757" s="31" t="s">
        <v>190</v>
      </c>
      <c r="T757" s="16">
        <f>ROUND(IF(O757=1,INDEX(新属性投放!$K$14:$K$33,卡牌属性!P757),INDEX(新属性投放!$K$41:$K$60,卡牌属性!P757))*INDEX($G$5:$G$42,L757),2)</f>
        <v>996.48</v>
      </c>
      <c r="U757" s="31" t="s">
        <v>191</v>
      </c>
      <c r="V757" s="16">
        <f>ROUND(IF(O757=1,INDEX(新属性投放!$L$14:$L$33,卡牌属性!P757),INDEX(新属性投放!$L$41:$L$60,卡牌属性!P757))*INDEX($G$5:$G$42,L757)*SQRT(INDEX($I$5:$I$42,L757)),2)</f>
        <v>10999</v>
      </c>
      <c r="W757" s="31" t="s">
        <v>189</v>
      </c>
      <c r="X757" s="16">
        <f>ROUND(IF(O757=1,INDEX(新属性投放!$D$14:$D$33,卡牌属性!P757),INDEX(新属性投放!$D$41:$D$60,卡牌属性!P757))*INDEX($G$5:$G$42,L757)/SQRT(INDEX($I$5:$I$42,L757)),2)</f>
        <v>47.8</v>
      </c>
      <c r="Y757" s="31" t="s">
        <v>190</v>
      </c>
      <c r="Z757" s="16">
        <f>ROUND(IF(O757=1,INDEX(新属性投放!$E$14:$E$33,卡牌属性!P757),INDEX(新属性投放!$E$41:$E$60,卡牌属性!P757))*INDEX($G$5:$G$42,L757),2)</f>
        <v>23.9</v>
      </c>
      <c r="AA757" s="31" t="s">
        <v>191</v>
      </c>
      <c r="AB757" s="16">
        <f>ROUND(IF(O757=1,INDEX(新属性投放!$F$14:$F$33,卡牌属性!P757),INDEX(新属性投放!$F$41:$F$60,卡牌属性!P757))*INDEX($G$5:$G$42,L757)*SQRT(INDEX($I$5:$I$42,L757)),2)</f>
        <v>215</v>
      </c>
      <c r="AD757" s="16">
        <f t="shared" si="190"/>
        <v>478</v>
      </c>
      <c r="AE757" s="16">
        <f t="shared" si="191"/>
        <v>239</v>
      </c>
      <c r="AF757" s="16">
        <f t="shared" si="192"/>
        <v>2150</v>
      </c>
      <c r="AH757" s="16">
        <f t="shared" si="193"/>
        <v>219796</v>
      </c>
      <c r="AI757" s="16">
        <f t="shared" si="194"/>
        <v>109798</v>
      </c>
      <c r="AJ757" s="16">
        <f t="shared" si="195"/>
        <v>965801</v>
      </c>
    </row>
    <row r="758" spans="11:36" ht="16.5" x14ac:dyDescent="0.2">
      <c r="K758" s="15">
        <v>755</v>
      </c>
      <c r="L758" s="15">
        <f t="shared" si="186"/>
        <v>38</v>
      </c>
      <c r="M758" s="16">
        <f t="shared" si="187"/>
        <v>1102050</v>
      </c>
      <c r="N758" s="31" t="s">
        <v>686</v>
      </c>
      <c r="O758" s="16">
        <f t="shared" si="188"/>
        <v>2</v>
      </c>
      <c r="P758" s="16">
        <f t="shared" si="189"/>
        <v>15</v>
      </c>
      <c r="Q758" s="16" t="s">
        <v>51</v>
      </c>
      <c r="R758" s="16">
        <f>ROUND(IF(O758=1,INDEX(新属性投放!$J$14:$J$33,卡牌属性!P758),INDEX(新属性投放!$J$41:$J$60,卡牌属性!P758))*INDEX($G$5:$G$42,L758)/SQRT(INDEX($I$5:$I$42,L758)),2)</f>
        <v>2339.9499999999998</v>
      </c>
      <c r="S758" s="31" t="s">
        <v>190</v>
      </c>
      <c r="T758" s="16">
        <f>ROUND(IF(O758=1,INDEX(新属性投放!$K$14:$K$33,卡牌属性!P758),INDEX(新属性投放!$K$41:$K$60,卡牌属性!P758))*INDEX($G$5:$G$42,L758),2)</f>
        <v>1150.98</v>
      </c>
      <c r="U758" s="31" t="s">
        <v>191</v>
      </c>
      <c r="V758" s="16">
        <f>ROUND(IF(O758=1,INDEX(新属性投放!$L$14:$L$33,卡牌属性!P758),INDEX(新属性投放!$L$41:$L$60,卡牌属性!P758))*INDEX($G$5:$G$42,L758)*SQRT(INDEX($I$5:$I$42,L758)),2)</f>
        <v>12695</v>
      </c>
      <c r="W758" s="31" t="s">
        <v>189</v>
      </c>
      <c r="X758" s="16">
        <f>ROUND(IF(O758=1,INDEX(新属性投放!$D$14:$D$33,卡牌属性!P758),INDEX(新属性投放!$D$41:$D$60,卡牌属性!P758))*INDEX($G$5:$G$42,L758)/SQRT(INDEX($I$5:$I$42,L758)),2)</f>
        <v>55.27</v>
      </c>
      <c r="Y758" s="31" t="s">
        <v>190</v>
      </c>
      <c r="Z758" s="16">
        <f>ROUND(IF(O758=1,INDEX(新属性投放!$E$14:$E$33,卡牌属性!P758),INDEX(新属性投放!$E$41:$E$60,卡牌属性!P758))*INDEX($G$5:$G$42,L758),2)</f>
        <v>27.64</v>
      </c>
      <c r="AA758" s="31" t="s">
        <v>191</v>
      </c>
      <c r="AB758" s="16">
        <f>ROUND(IF(O758=1,INDEX(新属性投放!$F$14:$F$33,卡牌属性!P758),INDEX(新属性投放!$F$41:$F$60,卡牌属性!P758))*INDEX($G$5:$G$42,L758)*SQRT(INDEX($I$5:$I$42,L758)),2)</f>
        <v>248</v>
      </c>
      <c r="AD758" s="16">
        <f t="shared" si="190"/>
        <v>552</v>
      </c>
      <c r="AE758" s="16">
        <f t="shared" si="191"/>
        <v>276</v>
      </c>
      <c r="AF758" s="16">
        <f t="shared" si="192"/>
        <v>2480</v>
      </c>
      <c r="AH758" s="16">
        <f t="shared" si="193"/>
        <v>220348</v>
      </c>
      <c r="AI758" s="16">
        <f t="shared" si="194"/>
        <v>110074</v>
      </c>
      <c r="AJ758" s="16">
        <f t="shared" si="195"/>
        <v>968281</v>
      </c>
    </row>
    <row r="759" spans="11:36" ht="16.5" x14ac:dyDescent="0.2">
      <c r="K759" s="15">
        <v>756</v>
      </c>
      <c r="L759" s="15">
        <f t="shared" si="186"/>
        <v>38</v>
      </c>
      <c r="M759" s="16">
        <f t="shared" si="187"/>
        <v>1102050</v>
      </c>
      <c r="N759" s="31" t="s">
        <v>686</v>
      </c>
      <c r="O759" s="16">
        <f t="shared" si="188"/>
        <v>2</v>
      </c>
      <c r="P759" s="16">
        <f t="shared" si="189"/>
        <v>16</v>
      </c>
      <c r="Q759" s="16" t="s">
        <v>51</v>
      </c>
      <c r="R759" s="16">
        <f>ROUND(IF(O759=1,INDEX(新属性投放!$J$14:$J$33,卡牌属性!P759),INDEX(新属性投放!$J$41:$J$60,卡牌属性!P759))*INDEX($G$5:$G$42,L759)/SQRT(INDEX($I$5:$I$42,L759)),2)</f>
        <v>2696.3</v>
      </c>
      <c r="S759" s="31" t="s">
        <v>190</v>
      </c>
      <c r="T759" s="16">
        <f>ROUND(IF(O759=1,INDEX(新属性投放!$K$14:$K$33,卡牌属性!P759),INDEX(新属性投放!$K$41:$K$60,卡牌属性!P759))*INDEX($G$5:$G$42,L759),2)</f>
        <v>1329.15</v>
      </c>
      <c r="U759" s="31" t="s">
        <v>191</v>
      </c>
      <c r="V759" s="16">
        <f>ROUND(IF(O759=1,INDEX(新属性投放!$L$14:$L$33,卡牌属性!P759),INDEX(新属性投放!$L$41:$L$60,卡牌属性!P759))*INDEX($G$5:$G$42,L759)*SQRT(INDEX($I$5:$I$42,L759)),2)</f>
        <v>14655</v>
      </c>
      <c r="W759" s="31" t="s">
        <v>189</v>
      </c>
      <c r="X759" s="16">
        <f>ROUND(IF(O759=1,INDEX(新属性投放!$D$14:$D$33,卡牌属性!P759),INDEX(新属性投放!$D$41:$D$60,卡牌属性!P759))*INDEX($G$5:$G$42,L759)/SQRT(INDEX($I$5:$I$42,L759)),2)</f>
        <v>63.91</v>
      </c>
      <c r="Y759" s="31" t="s">
        <v>190</v>
      </c>
      <c r="Z759" s="16">
        <f>ROUND(IF(O759=1,INDEX(新属性投放!$E$14:$E$33,卡牌属性!P759),INDEX(新属性投放!$E$41:$E$60,卡牌属性!P759))*INDEX($G$5:$G$42,L759),2)</f>
        <v>31.96</v>
      </c>
      <c r="AA759" s="31" t="s">
        <v>191</v>
      </c>
      <c r="AB759" s="16">
        <f>ROUND(IF(O759=1,INDEX(新属性投放!$F$14:$F$33,卡牌属性!P759),INDEX(新属性投放!$F$41:$F$60,卡牌属性!P759))*INDEX($G$5:$G$42,L759)*SQRT(INDEX($I$5:$I$42,L759)),2)</f>
        <v>287</v>
      </c>
      <c r="AD759" s="16">
        <f t="shared" si="190"/>
        <v>639</v>
      </c>
      <c r="AE759" s="16">
        <f t="shared" si="191"/>
        <v>319</v>
      </c>
      <c r="AF759" s="16">
        <f t="shared" si="192"/>
        <v>2870</v>
      </c>
      <c r="AH759" s="16">
        <f t="shared" si="193"/>
        <v>220987</v>
      </c>
      <c r="AI759" s="16">
        <f t="shared" si="194"/>
        <v>110393</v>
      </c>
      <c r="AJ759" s="16">
        <f t="shared" si="195"/>
        <v>971151</v>
      </c>
    </row>
    <row r="760" spans="11:36" ht="16.5" x14ac:dyDescent="0.2">
      <c r="K760" s="15">
        <v>757</v>
      </c>
      <c r="L760" s="15">
        <f t="shared" ref="L760:L763" si="196">MATCH(K760-1,$F$4:$F$41,1)</f>
        <v>38</v>
      </c>
      <c r="M760" s="16">
        <f t="shared" si="187"/>
        <v>1102050</v>
      </c>
      <c r="N760" s="31" t="s">
        <v>686</v>
      </c>
      <c r="O760" s="16">
        <f t="shared" si="188"/>
        <v>2</v>
      </c>
      <c r="P760" s="16">
        <f t="shared" si="189"/>
        <v>17</v>
      </c>
      <c r="Q760" s="16" t="s">
        <v>51</v>
      </c>
      <c r="R760" s="16">
        <f>ROUND(IF(O760=1,INDEX(新属性投放!$J$14:$J$33,卡牌属性!P760),INDEX(新属性投放!$J$41:$J$60,卡牌属性!P760))*INDEX($G$5:$G$42,L760)/SQRT(INDEX($I$5:$I$42,L760)),2)</f>
        <v>3107.85</v>
      </c>
      <c r="S760" s="31" t="s">
        <v>190</v>
      </c>
      <c r="T760" s="16">
        <f>ROUND(IF(O760=1,INDEX(新属性投放!$K$14:$K$33,卡牌属性!P760),INDEX(新属性投放!$K$41:$K$60,卡牌属性!P760))*INDEX($G$5:$G$42,L760),2)</f>
        <v>1534.93</v>
      </c>
      <c r="U760" s="31" t="s">
        <v>191</v>
      </c>
      <c r="V760" s="16">
        <f>ROUND(IF(O760=1,INDEX(新属性投放!$L$14:$L$33,卡牌属性!P760),INDEX(新属性投放!$L$41:$L$60,卡牌属性!P760))*INDEX($G$5:$G$42,L760)*SQRT(INDEX($I$5:$I$42,L760)),2)</f>
        <v>16918</v>
      </c>
      <c r="W760" s="31" t="s">
        <v>189</v>
      </c>
      <c r="X760" s="16">
        <f>ROUND(IF(O760=1,INDEX(新属性投放!$D$14:$D$33,卡牌属性!P760),INDEX(新属性投放!$D$41:$D$60,卡牌属性!P760))*INDEX($G$5:$G$42,L760)/SQRT(INDEX($I$5:$I$42,L760)),2)</f>
        <v>73.900000000000006</v>
      </c>
      <c r="Y760" s="31" t="s">
        <v>190</v>
      </c>
      <c r="Z760" s="16">
        <f>ROUND(IF(O760=1,INDEX(新属性投放!$E$14:$E$33,卡牌属性!P760),INDEX(新属性投放!$E$41:$E$60,卡牌属性!P760))*INDEX($G$5:$G$42,L760),2)</f>
        <v>36.950000000000003</v>
      </c>
      <c r="AA760" s="31" t="s">
        <v>191</v>
      </c>
      <c r="AB760" s="16">
        <f>ROUND(IF(O760=1,INDEX(新属性投放!$F$14:$F$33,卡牌属性!P760),INDEX(新属性投放!$F$41:$F$60,卡牌属性!P760))*INDEX($G$5:$G$42,L760)*SQRT(INDEX($I$5:$I$42,L760)),2)</f>
        <v>332</v>
      </c>
      <c r="AD760" s="16">
        <f t="shared" ref="AD760:AD763" si="197">INT(X760*AD$2*10)</f>
        <v>739</v>
      </c>
      <c r="AE760" s="16">
        <f t="shared" ref="AE760:AE763" si="198">INT(Z760*AD$2*10)</f>
        <v>369</v>
      </c>
      <c r="AF760" s="16">
        <f t="shared" ref="AF760:AF763" si="199">INT(AB760*AD$2*10)</f>
        <v>3320</v>
      </c>
      <c r="AH760" s="16">
        <f t="shared" si="193"/>
        <v>221726</v>
      </c>
      <c r="AI760" s="16">
        <f t="shared" si="194"/>
        <v>110762</v>
      </c>
      <c r="AJ760" s="16">
        <f t="shared" si="195"/>
        <v>974471</v>
      </c>
    </row>
    <row r="761" spans="11:36" ht="16.5" x14ac:dyDescent="0.2">
      <c r="K761" s="15">
        <v>758</v>
      </c>
      <c r="L761" s="15">
        <f t="shared" si="196"/>
        <v>38</v>
      </c>
      <c r="M761" s="16">
        <f t="shared" si="187"/>
        <v>1102050</v>
      </c>
      <c r="N761" s="31" t="s">
        <v>686</v>
      </c>
      <c r="O761" s="16">
        <f t="shared" si="188"/>
        <v>2</v>
      </c>
      <c r="P761" s="16">
        <f t="shared" si="189"/>
        <v>18</v>
      </c>
      <c r="Q761" s="16" t="s">
        <v>51</v>
      </c>
      <c r="R761" s="16">
        <f>ROUND(IF(O761=1,INDEX(新属性投放!$J$14:$J$33,卡牌属性!P761),INDEX(新属性投放!$J$41:$J$60,卡牌属性!P761))*INDEX($G$5:$G$42,L761)/SQRT(INDEX($I$5:$I$42,L761)),2)</f>
        <v>3584.35</v>
      </c>
      <c r="S761" s="31" t="s">
        <v>190</v>
      </c>
      <c r="T761" s="16">
        <f>ROUND(IF(O761=1,INDEX(新属性投放!$K$14:$K$33,卡牌属性!P761),INDEX(新属性投放!$K$41:$K$60,卡牌属性!P761))*INDEX($G$5:$G$42,L761),2)</f>
        <v>1772.68</v>
      </c>
      <c r="U761" s="31" t="s">
        <v>191</v>
      </c>
      <c r="V761" s="16">
        <f>ROUND(IF(O761=1,INDEX(新属性投放!$L$14:$L$33,卡牌属性!P761),INDEX(新属性投放!$L$41:$L$60,卡牌属性!P761))*INDEX($G$5:$G$42,L761)*SQRT(INDEX($I$5:$I$42,L761)),2)</f>
        <v>19541</v>
      </c>
      <c r="W761" s="31" t="s">
        <v>189</v>
      </c>
      <c r="X761" s="16">
        <f>ROUND(IF(O761=1,INDEX(新属性投放!$D$14:$D$33,卡牌属性!P761),INDEX(新属性投放!$D$41:$D$60,卡牌属性!P761))*INDEX($G$5:$G$42,L761)/SQRT(INDEX($I$5:$I$42,L761)),2)</f>
        <v>85.43</v>
      </c>
      <c r="Y761" s="31" t="s">
        <v>190</v>
      </c>
      <c r="Z761" s="16">
        <f>ROUND(IF(O761=1,INDEX(新属性投放!$E$14:$E$33,卡牌属性!P761),INDEX(新属性投放!$E$41:$E$60,卡牌属性!P761))*INDEX($G$5:$G$42,L761),2)</f>
        <v>42.72</v>
      </c>
      <c r="AA761" s="31" t="s">
        <v>191</v>
      </c>
      <c r="AB761" s="16">
        <f>ROUND(IF(O761=1,INDEX(新属性投放!$F$14:$F$33,卡牌属性!P761),INDEX(新属性投放!$F$41:$F$60,卡牌属性!P761))*INDEX($G$5:$G$42,L761)*SQRT(INDEX($I$5:$I$42,L761)),2)</f>
        <v>384</v>
      </c>
      <c r="AD761" s="16">
        <f t="shared" si="197"/>
        <v>854</v>
      </c>
      <c r="AE761" s="16">
        <f t="shared" si="198"/>
        <v>427</v>
      </c>
      <c r="AF761" s="16">
        <f t="shared" si="199"/>
        <v>3840</v>
      </c>
      <c r="AH761" s="16">
        <f t="shared" si="193"/>
        <v>222580</v>
      </c>
      <c r="AI761" s="16">
        <f t="shared" si="194"/>
        <v>111189</v>
      </c>
      <c r="AJ761" s="16">
        <f t="shared" si="195"/>
        <v>978311</v>
      </c>
    </row>
    <row r="762" spans="11:36" ht="16.5" x14ac:dyDescent="0.2">
      <c r="K762" s="15">
        <v>759</v>
      </c>
      <c r="L762" s="15">
        <f t="shared" si="196"/>
        <v>38</v>
      </c>
      <c r="M762" s="16">
        <f t="shared" si="187"/>
        <v>1102050</v>
      </c>
      <c r="N762" s="31" t="s">
        <v>686</v>
      </c>
      <c r="O762" s="16">
        <f t="shared" si="188"/>
        <v>2</v>
      </c>
      <c r="P762" s="16">
        <f t="shared" si="189"/>
        <v>19</v>
      </c>
      <c r="Q762" s="16" t="s">
        <v>51</v>
      </c>
      <c r="R762" s="16">
        <f>ROUND(IF(O762=1,INDEX(新属性投放!$J$14:$J$33,卡牌属性!P762),INDEX(新属性投放!$J$41:$J$60,卡牌属性!P762))*INDEX($G$5:$G$42,L762)/SQRT(INDEX($I$5:$I$42,L762)),2)</f>
        <v>4134.5</v>
      </c>
      <c r="S762" s="31" t="s">
        <v>190</v>
      </c>
      <c r="T762" s="16">
        <f>ROUND(IF(O762=1,INDEX(新属性投放!$K$14:$K$33,卡牌属性!P762),INDEX(新属性投放!$K$41:$K$60,卡牌属性!P762))*INDEX($G$5:$G$42,L762),2)</f>
        <v>2048.25</v>
      </c>
      <c r="U762" s="31" t="s">
        <v>191</v>
      </c>
      <c r="V762" s="16">
        <f>ROUND(IF(O762=1,INDEX(新属性投放!$L$14:$L$33,卡牌属性!P762),INDEX(新属性投放!$L$41:$L$60,卡牌属性!P762))*INDEX($G$5:$G$42,L762)*SQRT(INDEX($I$5:$I$42,L762)),2)</f>
        <v>22568</v>
      </c>
      <c r="W762" s="31" t="s">
        <v>189</v>
      </c>
      <c r="X762" s="16">
        <f>ROUND(IF(O762=1,INDEX(新属性投放!$D$14:$D$33,卡牌属性!P762),INDEX(新属性投放!$D$41:$D$60,卡牌属性!P762))*INDEX($G$5:$G$42,L762)/SQRT(INDEX($I$5:$I$42,L762)),2)</f>
        <v>98.79</v>
      </c>
      <c r="Y762" s="31" t="s">
        <v>190</v>
      </c>
      <c r="Z762" s="16">
        <f>ROUND(IF(O762=1,INDEX(新属性投放!$E$14:$E$33,卡牌属性!P762),INDEX(新属性投放!$E$41:$E$60,卡牌属性!P762))*INDEX($G$5:$G$42,L762),2)</f>
        <v>49.4</v>
      </c>
      <c r="AA762" s="31" t="s">
        <v>191</v>
      </c>
      <c r="AB762" s="16">
        <f>ROUND(IF(O762=1,INDEX(新属性投放!$F$14:$F$33,卡牌属性!P762),INDEX(新属性投放!$F$41:$F$60,卡牌属性!P762))*INDEX($G$5:$G$42,L762)*SQRT(INDEX($I$5:$I$42,L762)),2)</f>
        <v>444</v>
      </c>
      <c r="AD762" s="16">
        <f t="shared" si="197"/>
        <v>987</v>
      </c>
      <c r="AE762" s="16">
        <f t="shared" si="198"/>
        <v>494</v>
      </c>
      <c r="AF762" s="16">
        <f t="shared" si="199"/>
        <v>4440</v>
      </c>
      <c r="AH762" s="16">
        <f t="shared" si="193"/>
        <v>223567</v>
      </c>
      <c r="AI762" s="16">
        <f t="shared" si="194"/>
        <v>111683</v>
      </c>
      <c r="AJ762" s="16">
        <f t="shared" si="195"/>
        <v>982751</v>
      </c>
    </row>
    <row r="763" spans="11:36" ht="16.5" x14ac:dyDescent="0.2">
      <c r="K763" s="15">
        <v>760</v>
      </c>
      <c r="L763" s="15">
        <f t="shared" si="196"/>
        <v>38</v>
      </c>
      <c r="M763" s="16">
        <f t="shared" si="187"/>
        <v>1102050</v>
      </c>
      <c r="N763" s="31" t="s">
        <v>686</v>
      </c>
      <c r="O763" s="16">
        <f t="shared" si="188"/>
        <v>2</v>
      </c>
      <c r="P763" s="16">
        <f t="shared" si="189"/>
        <v>20</v>
      </c>
      <c r="Q763" s="16" t="s">
        <v>51</v>
      </c>
      <c r="R763" s="16">
        <f>ROUND(IF(O763=1,INDEX(新属性投放!$J$14:$J$33,卡牌属性!P763),INDEX(新属性投放!$J$41:$J$60,卡牌属性!P763))*INDEX($G$5:$G$42,L763)/SQRT(INDEX($I$5:$I$42,L763)),2)</f>
        <v>4771.45</v>
      </c>
      <c r="S763" s="31" t="s">
        <v>190</v>
      </c>
      <c r="T763" s="16">
        <f>ROUND(IF(O763=1,INDEX(新属性投放!$K$14:$K$33,卡牌属性!P763),INDEX(新属性投放!$K$41:$K$60,卡牌属性!P763))*INDEX($G$5:$G$42,L763),2)</f>
        <v>2366.23</v>
      </c>
      <c r="U763" s="31" t="s">
        <v>191</v>
      </c>
      <c r="V763" s="16">
        <f>ROUND(IF(O763=1,INDEX(新属性投放!$L$14:$L$33,卡牌属性!P763),INDEX(新属性投放!$L$41:$L$60,卡牌属性!P763))*INDEX($G$5:$G$42,L763)*SQRT(INDEX($I$5:$I$42,L763)),2)</f>
        <v>26075</v>
      </c>
      <c r="W763" s="31" t="s">
        <v>189</v>
      </c>
      <c r="X763" s="16">
        <f>ROUND(IF(O763=1,INDEX(新属性投放!$D$14:$D$33,卡牌属性!P763),INDEX(新属性投放!$D$41:$D$60,卡牌属性!P763))*INDEX($G$5:$G$42,L763)/SQRT(INDEX($I$5:$I$42,L763)),2)</f>
        <v>114.21</v>
      </c>
      <c r="Y763" s="31" t="s">
        <v>190</v>
      </c>
      <c r="Z763" s="16">
        <f>ROUND(IF(O763=1,INDEX(新属性投放!$E$14:$E$33,卡牌属性!P763),INDEX(新属性投放!$E$41:$E$60,卡牌属性!P763))*INDEX($G$5:$G$42,L763),2)</f>
        <v>57.11</v>
      </c>
      <c r="AA763" s="31" t="s">
        <v>191</v>
      </c>
      <c r="AB763" s="16">
        <f>ROUND(IF(O763=1,INDEX(新属性投放!$F$14:$F$33,卡牌属性!P763),INDEX(新属性投放!$F$41:$F$60,卡牌属性!P763))*INDEX($G$5:$G$42,L763)*SQRT(INDEX($I$5:$I$42,L763)),2)</f>
        <v>513</v>
      </c>
      <c r="AD763" s="16">
        <f t="shared" si="197"/>
        <v>1142</v>
      </c>
      <c r="AE763" s="16">
        <f t="shared" si="198"/>
        <v>571</v>
      </c>
      <c r="AF763" s="16">
        <f t="shared" si="199"/>
        <v>5130</v>
      </c>
      <c r="AH763" s="16">
        <f t="shared" si="193"/>
        <v>224709</v>
      </c>
      <c r="AI763" s="16">
        <f t="shared" si="194"/>
        <v>112254</v>
      </c>
      <c r="AJ763" s="16">
        <f t="shared" si="195"/>
        <v>987881</v>
      </c>
    </row>
  </sheetData>
  <mergeCells count="1">
    <mergeCell ref="AT2:AY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workbookViewId="0">
      <selection activeCell="AG30" sqref="AG30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9" t="s">
        <v>192</v>
      </c>
      <c r="B2" s="129"/>
      <c r="C2" s="129"/>
      <c r="D2" s="129"/>
      <c r="E2" s="129"/>
      <c r="F2" s="129"/>
      <c r="K2" s="129" t="s">
        <v>226</v>
      </c>
      <c r="L2" s="129"/>
      <c r="M2" s="129"/>
      <c r="N2" s="129"/>
      <c r="O2" s="129"/>
      <c r="P2" s="129"/>
      <c r="V2" s="129" t="s">
        <v>227</v>
      </c>
      <c r="W2" s="129"/>
      <c r="X2" s="129"/>
      <c r="Y2" s="129"/>
      <c r="Z2" s="129"/>
      <c r="AA2" s="129"/>
      <c r="AB2" s="129"/>
      <c r="AC2" s="129"/>
      <c r="AD2" s="129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4948</v>
      </c>
      <c r="F4" s="29">
        <f>INT(新属性投放!I79/1.5)</f>
        <v>2463</v>
      </c>
      <c r="G4" s="29">
        <f>INT(新属性投放!J79/1.5)</f>
        <v>14881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4948</v>
      </c>
      <c r="F11" s="16">
        <f t="shared" si="2"/>
        <v>2463</v>
      </c>
      <c r="G11" s="16">
        <f t="shared" si="2"/>
        <v>14881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E12" s="22">
        <f>E11/F11</f>
        <v>2.0089321965083231</v>
      </c>
      <c r="G12" s="22">
        <f>G11/F11</f>
        <v>6.0418189200162402</v>
      </c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9" t="s">
        <v>215</v>
      </c>
      <c r="B14" s="129"/>
      <c r="C14" s="129"/>
      <c r="D14" s="129"/>
      <c r="E14" s="129"/>
      <c r="F14" s="129"/>
      <c r="K14" s="129" t="s">
        <v>213</v>
      </c>
      <c r="L14" s="129"/>
      <c r="M14" s="129"/>
      <c r="N14" s="129"/>
      <c r="O14" s="129"/>
      <c r="P14" s="129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678</v>
      </c>
      <c r="R15" s="13" t="s">
        <v>679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520</v>
      </c>
      <c r="R16" s="15" t="s">
        <v>521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520</v>
      </c>
      <c r="R17" s="15" t="s">
        <v>522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520</v>
      </c>
      <c r="R18" s="15" t="s">
        <v>521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520</v>
      </c>
      <c r="R19" s="15" t="s">
        <v>522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520</v>
      </c>
      <c r="R20" s="15" t="s">
        <v>521</v>
      </c>
      <c r="S20" s="15" t="s">
        <v>522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520</v>
      </c>
      <c r="R21" s="15" t="s">
        <v>521</v>
      </c>
      <c r="S21" s="15" t="s">
        <v>522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520</v>
      </c>
      <c r="R22" s="15" t="s">
        <v>521</v>
      </c>
      <c r="S22" s="15" t="s">
        <v>522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9" t="s">
        <v>216</v>
      </c>
      <c r="B25" s="129"/>
      <c r="C25" s="129"/>
      <c r="D25" s="129"/>
      <c r="E25" s="129"/>
      <c r="F25" s="129"/>
      <c r="G25" s="129"/>
      <c r="K25" s="129" t="s">
        <v>214</v>
      </c>
      <c r="L25" s="129"/>
      <c r="M25" s="129"/>
      <c r="N25" s="129"/>
      <c r="O25" s="129"/>
      <c r="P25" s="129"/>
      <c r="Q25" s="129"/>
      <c r="R25" s="129"/>
      <c r="S25" s="129"/>
      <c r="T25" s="129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677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10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7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18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10</v>
      </c>
      <c r="AD40" s="16" t="str">
        <f t="shared" si="25"/>
        <v>DefExt</v>
      </c>
      <c r="AE40" s="29">
        <f t="shared" si="26"/>
        <v>26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14</v>
      </c>
      <c r="AD41" s="16" t="str">
        <f t="shared" si="25"/>
        <v>DefExt</v>
      </c>
      <c r="AE41" s="29">
        <f t="shared" si="26"/>
        <v>34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17</v>
      </c>
      <c r="AD42" s="16" t="str">
        <f t="shared" si="25"/>
        <v>DefExt</v>
      </c>
      <c r="AE42" s="29">
        <f t="shared" si="26"/>
        <v>41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20</v>
      </c>
      <c r="AD43" s="16" t="str">
        <f t="shared" si="25"/>
        <v>DefExt</v>
      </c>
      <c r="AE43" s="29">
        <f t="shared" si="26"/>
        <v>49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23</v>
      </c>
      <c r="AD44" s="16" t="str">
        <f t="shared" si="25"/>
        <v>DefExt</v>
      </c>
      <c r="AE44" s="29">
        <f t="shared" si="26"/>
        <v>57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26</v>
      </c>
      <c r="AD45" s="16" t="str">
        <f t="shared" si="25"/>
        <v>DefExt</v>
      </c>
      <c r="AE45" s="29">
        <f t="shared" si="26"/>
        <v>65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29</v>
      </c>
      <c r="AD46" s="16" t="str">
        <f t="shared" si="25"/>
        <v>DefExt</v>
      </c>
      <c r="AE46" s="29">
        <f t="shared" si="26"/>
        <v>72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32</v>
      </c>
      <c r="AD47" s="16" t="str">
        <f t="shared" si="25"/>
        <v>DefExt</v>
      </c>
      <c r="AE47" s="29">
        <f t="shared" si="26"/>
        <v>80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35</v>
      </c>
      <c r="AD48" s="16" t="str">
        <f t="shared" si="25"/>
        <v>DefExt</v>
      </c>
      <c r="AE48" s="29">
        <f t="shared" si="26"/>
        <v>88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38</v>
      </c>
      <c r="AD49" s="16" t="str">
        <f t="shared" si="25"/>
        <v>DefExt</v>
      </c>
      <c r="AE49" s="29">
        <f t="shared" si="26"/>
        <v>96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42</v>
      </c>
      <c r="AD50" s="16" t="str">
        <f t="shared" si="25"/>
        <v>DefExt</v>
      </c>
      <c r="AE50" s="29">
        <f t="shared" si="26"/>
        <v>103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45</v>
      </c>
      <c r="AD51" s="16" t="str">
        <f t="shared" si="25"/>
        <v>DefExt</v>
      </c>
      <c r="AE51" s="29">
        <f t="shared" si="26"/>
        <v>111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48</v>
      </c>
      <c r="AD52" s="16" t="str">
        <f t="shared" si="25"/>
        <v>DefExt</v>
      </c>
      <c r="AE52" s="29">
        <f t="shared" si="26"/>
        <v>119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51</v>
      </c>
      <c r="AD53" s="16" t="str">
        <f t="shared" si="25"/>
        <v>DefExt</v>
      </c>
      <c r="AE53" s="29">
        <f t="shared" si="26"/>
        <v>127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54</v>
      </c>
      <c r="AD54" s="16" t="str">
        <f t="shared" si="25"/>
        <v>DefExt</v>
      </c>
      <c r="AE54" s="29">
        <f t="shared" si="26"/>
        <v>135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57</v>
      </c>
      <c r="AD55" s="16" t="str">
        <f t="shared" si="25"/>
        <v>DefExt</v>
      </c>
      <c r="AE55" s="29">
        <f t="shared" si="26"/>
        <v>142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60</v>
      </c>
      <c r="AD56" s="16" t="str">
        <f t="shared" si="25"/>
        <v>DefExt</v>
      </c>
      <c r="AE56" s="29">
        <f t="shared" si="26"/>
        <v>150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63</v>
      </c>
      <c r="AD57" s="16" t="str">
        <f t="shared" si="25"/>
        <v>DefExt</v>
      </c>
      <c r="AE57" s="29">
        <f t="shared" si="26"/>
        <v>158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67</v>
      </c>
      <c r="AD58" s="16" t="str">
        <f t="shared" si="25"/>
        <v>DefExt</v>
      </c>
      <c r="AE58" s="29">
        <f t="shared" si="26"/>
        <v>166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70</v>
      </c>
      <c r="AD59" s="16" t="str">
        <f t="shared" si="25"/>
        <v>DefExt</v>
      </c>
      <c r="AE59" s="29">
        <f t="shared" si="26"/>
        <v>173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73</v>
      </c>
      <c r="AD60" s="16" t="str">
        <f t="shared" si="25"/>
        <v>DefExt</v>
      </c>
      <c r="AE60" s="29">
        <f t="shared" si="26"/>
        <v>181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76</v>
      </c>
      <c r="AD61" s="16" t="str">
        <f t="shared" si="25"/>
        <v>DefExt</v>
      </c>
      <c r="AE61" s="29">
        <f t="shared" si="26"/>
        <v>189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79</v>
      </c>
      <c r="AD62" s="16" t="str">
        <f t="shared" si="25"/>
        <v>DefExt</v>
      </c>
      <c r="AE62" s="29">
        <f t="shared" si="26"/>
        <v>197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82</v>
      </c>
      <c r="AD63" s="16" t="str">
        <f t="shared" si="25"/>
        <v>DefExt</v>
      </c>
      <c r="AE63" s="29">
        <f t="shared" si="26"/>
        <v>204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85</v>
      </c>
      <c r="AD64" s="16" t="str">
        <f t="shared" si="25"/>
        <v>DefExt</v>
      </c>
      <c r="AE64" s="29">
        <f t="shared" si="26"/>
        <v>212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88</v>
      </c>
      <c r="AD65" s="16" t="str">
        <f t="shared" si="25"/>
        <v>DefExt</v>
      </c>
      <c r="AE65" s="29">
        <f t="shared" si="26"/>
        <v>220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91</v>
      </c>
      <c r="AD66" s="16" t="str">
        <f t="shared" si="25"/>
        <v>DefExt</v>
      </c>
      <c r="AE66" s="29">
        <f t="shared" si="26"/>
        <v>228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95</v>
      </c>
      <c r="AD67" s="16" t="str">
        <f t="shared" si="25"/>
        <v>DefExt</v>
      </c>
      <c r="AE67" s="29">
        <f t="shared" si="26"/>
        <v>235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98</v>
      </c>
      <c r="AD68" s="16" t="str">
        <f t="shared" si="25"/>
        <v>DefExt</v>
      </c>
      <c r="AE68" s="29">
        <f t="shared" si="26"/>
        <v>243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101</v>
      </c>
      <c r="AD69" s="16" t="str">
        <f t="shared" si="25"/>
        <v>DefExt</v>
      </c>
      <c r="AE69" s="29">
        <f t="shared" si="26"/>
        <v>251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104</v>
      </c>
      <c r="AD70" s="16" t="str">
        <f t="shared" si="25"/>
        <v>DefExt</v>
      </c>
      <c r="AE70" s="29">
        <f t="shared" si="26"/>
        <v>259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107</v>
      </c>
      <c r="AD71" s="16" t="str">
        <f t="shared" si="25"/>
        <v>DefExt</v>
      </c>
      <c r="AE71" s="29">
        <f t="shared" si="26"/>
        <v>266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110</v>
      </c>
      <c r="AD72" s="16" t="str">
        <f t="shared" si="25"/>
        <v>DefExt</v>
      </c>
      <c r="AE72" s="29">
        <f t="shared" si="26"/>
        <v>274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113</v>
      </c>
      <c r="AD73" s="16" t="str">
        <f t="shared" si="25"/>
        <v>DefExt</v>
      </c>
      <c r="AE73" s="29">
        <f t="shared" si="26"/>
        <v>282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116</v>
      </c>
      <c r="AD74" s="16" t="str">
        <f t="shared" si="25"/>
        <v>DefExt</v>
      </c>
      <c r="AE74" s="29">
        <f t="shared" si="26"/>
        <v>290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120</v>
      </c>
      <c r="AD75" s="16" t="str">
        <f t="shared" si="25"/>
        <v>DefExt</v>
      </c>
      <c r="AE75" s="29">
        <f t="shared" si="26"/>
        <v>298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123</v>
      </c>
      <c r="AD76" s="16" t="str">
        <f t="shared" si="25"/>
        <v>DefExt</v>
      </c>
      <c r="AE76" s="29">
        <f t="shared" si="26"/>
        <v>305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126</v>
      </c>
      <c r="AD77" s="16" t="str">
        <f t="shared" si="25"/>
        <v>DefExt</v>
      </c>
      <c r="AE77" s="29">
        <f t="shared" si="26"/>
        <v>313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12</v>
      </c>
      <c r="AD78" s="16" t="str">
        <f t="shared" si="25"/>
        <v>HPExt</v>
      </c>
      <c r="AE78" s="29">
        <f t="shared" si="26"/>
        <v>38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22</v>
      </c>
      <c r="AD79" s="16" t="str">
        <f t="shared" si="25"/>
        <v>HPExt</v>
      </c>
      <c r="AE79" s="29">
        <f t="shared" si="26"/>
        <v>66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31</v>
      </c>
      <c r="AD80" s="16" t="str">
        <f t="shared" si="25"/>
        <v>HPExt</v>
      </c>
      <c r="AE80" s="29">
        <f t="shared" si="26"/>
        <v>94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41</v>
      </c>
      <c r="AD81" s="16" t="str">
        <f t="shared" si="25"/>
        <v>HPExt</v>
      </c>
      <c r="AE81" s="29">
        <f t="shared" si="26"/>
        <v>122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50</v>
      </c>
      <c r="AD82" s="16" t="str">
        <f t="shared" si="25"/>
        <v>HPExt</v>
      </c>
      <c r="AE82" s="29">
        <f t="shared" si="26"/>
        <v>150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59</v>
      </c>
      <c r="AD83" s="16" t="str">
        <f t="shared" si="25"/>
        <v>HPExt</v>
      </c>
      <c r="AE83" s="29">
        <f t="shared" si="26"/>
        <v>178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69</v>
      </c>
      <c r="AD84" s="16" t="str">
        <f t="shared" si="25"/>
        <v>HPExt</v>
      </c>
      <c r="AE84" s="29">
        <f t="shared" si="26"/>
        <v>206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78</v>
      </c>
      <c r="AD85" s="16" t="str">
        <f t="shared" si="25"/>
        <v>HPExt</v>
      </c>
      <c r="AE85" s="29">
        <f t="shared" si="26"/>
        <v>234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87</v>
      </c>
      <c r="AD86" s="16" t="str">
        <f t="shared" si="25"/>
        <v>HPExt</v>
      </c>
      <c r="AE86" s="29">
        <f t="shared" si="26"/>
        <v>263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97</v>
      </c>
      <c r="AD87" s="16" t="str">
        <f t="shared" si="25"/>
        <v>HPExt</v>
      </c>
      <c r="AE87" s="29">
        <f t="shared" si="26"/>
        <v>291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106</v>
      </c>
      <c r="AD88" s="16" t="str">
        <f t="shared" si="25"/>
        <v>HPExt</v>
      </c>
      <c r="AE88" s="29">
        <f t="shared" si="26"/>
        <v>319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115</v>
      </c>
      <c r="AD89" s="16" t="str">
        <f t="shared" si="25"/>
        <v>HPExt</v>
      </c>
      <c r="AE89" s="29">
        <f t="shared" si="26"/>
        <v>347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125</v>
      </c>
      <c r="AD90" s="16" t="str">
        <f t="shared" si="25"/>
        <v>HPExt</v>
      </c>
      <c r="AE90" s="29">
        <f t="shared" si="26"/>
        <v>375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134</v>
      </c>
      <c r="AD91" s="16" t="str">
        <f t="shared" si="25"/>
        <v>HPExt</v>
      </c>
      <c r="AE91" s="29">
        <f t="shared" si="26"/>
        <v>403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143</v>
      </c>
      <c r="AD92" s="16" t="str">
        <f t="shared" si="25"/>
        <v>HPExt</v>
      </c>
      <c r="AE92" s="29">
        <f t="shared" si="26"/>
        <v>431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153</v>
      </c>
      <c r="AD93" s="16" t="str">
        <f t="shared" si="25"/>
        <v>HPExt</v>
      </c>
      <c r="AE93" s="29">
        <f t="shared" si="26"/>
        <v>460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162</v>
      </c>
      <c r="AD94" s="16" t="str">
        <f t="shared" si="25"/>
        <v>HPExt</v>
      </c>
      <c r="AE94" s="29">
        <f t="shared" si="26"/>
        <v>488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172</v>
      </c>
      <c r="AD95" s="16" t="str">
        <f t="shared" si="25"/>
        <v>HPExt</v>
      </c>
      <c r="AE95" s="29">
        <f t="shared" si="26"/>
        <v>516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181</v>
      </c>
      <c r="AD96" s="16" t="str">
        <f t="shared" si="25"/>
        <v>HPExt</v>
      </c>
      <c r="AE96" s="29">
        <f t="shared" si="26"/>
        <v>544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190</v>
      </c>
      <c r="AD97" s="16" t="str">
        <f t="shared" si="25"/>
        <v>HPExt</v>
      </c>
      <c r="AE97" s="29">
        <f t="shared" si="26"/>
        <v>572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200</v>
      </c>
      <c r="AD98" s="16" t="str">
        <f t="shared" si="25"/>
        <v>HPExt</v>
      </c>
      <c r="AE98" s="29">
        <f t="shared" si="26"/>
        <v>600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209</v>
      </c>
      <c r="AD99" s="16" t="str">
        <f t="shared" si="25"/>
        <v>HPExt</v>
      </c>
      <c r="AE99" s="29">
        <f t="shared" si="26"/>
        <v>628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218</v>
      </c>
      <c r="AD100" s="16" t="str">
        <f t="shared" si="25"/>
        <v>HPExt</v>
      </c>
      <c r="AE100" s="29">
        <f t="shared" si="26"/>
        <v>657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228</v>
      </c>
      <c r="AD101" s="16" t="str">
        <f t="shared" si="25"/>
        <v>HPExt</v>
      </c>
      <c r="AE101" s="29">
        <f t="shared" si="26"/>
        <v>685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237</v>
      </c>
      <c r="AD102" s="16" t="str">
        <f t="shared" si="25"/>
        <v>HPExt</v>
      </c>
      <c r="AE102" s="29">
        <f t="shared" si="26"/>
        <v>713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246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741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256</v>
      </c>
      <c r="AD104" s="16" t="str">
        <f t="shared" si="43"/>
        <v>HPExt</v>
      </c>
      <c r="AE104" s="29">
        <f t="shared" si="44"/>
        <v>769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265</v>
      </c>
      <c r="AD105" s="16" t="str">
        <f t="shared" si="43"/>
        <v>HPExt</v>
      </c>
      <c r="AE105" s="29">
        <f t="shared" si="44"/>
        <v>797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274</v>
      </c>
      <c r="AD106" s="16" t="str">
        <f t="shared" si="43"/>
        <v>HPExt</v>
      </c>
      <c r="AE106" s="29">
        <f t="shared" si="44"/>
        <v>825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284</v>
      </c>
      <c r="AD107" s="16" t="str">
        <f t="shared" si="43"/>
        <v>HPExt</v>
      </c>
      <c r="AE107" s="29">
        <f t="shared" si="44"/>
        <v>853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293</v>
      </c>
      <c r="AD108" s="16" t="str">
        <f t="shared" si="43"/>
        <v>HPExt</v>
      </c>
      <c r="AE108" s="29">
        <f t="shared" si="44"/>
        <v>882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302</v>
      </c>
      <c r="AD109" s="16" t="str">
        <f t="shared" si="43"/>
        <v>HPExt</v>
      </c>
      <c r="AE109" s="29">
        <f t="shared" si="44"/>
        <v>910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312</v>
      </c>
      <c r="AD110" s="16" t="str">
        <f t="shared" si="43"/>
        <v>HPExt</v>
      </c>
      <c r="AE110" s="29">
        <f t="shared" si="44"/>
        <v>938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321</v>
      </c>
      <c r="AD111" s="16" t="str">
        <f t="shared" si="43"/>
        <v>HPExt</v>
      </c>
      <c r="AE111" s="29">
        <f t="shared" si="44"/>
        <v>966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331</v>
      </c>
      <c r="AD112" s="16" t="str">
        <f t="shared" si="43"/>
        <v>HPExt</v>
      </c>
      <c r="AE112" s="29">
        <f t="shared" si="44"/>
        <v>994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340</v>
      </c>
      <c r="AD113" s="16" t="str">
        <f t="shared" si="43"/>
        <v>HPExt</v>
      </c>
      <c r="AE113" s="29">
        <f t="shared" si="44"/>
        <v>1022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349</v>
      </c>
      <c r="AD114" s="16" t="str">
        <f t="shared" si="43"/>
        <v>HPExt</v>
      </c>
      <c r="AE114" s="29">
        <f t="shared" si="44"/>
        <v>1050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359</v>
      </c>
      <c r="AD115" s="16" t="str">
        <f t="shared" si="43"/>
        <v>HPExt</v>
      </c>
      <c r="AE115" s="29">
        <f t="shared" si="44"/>
        <v>1079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368</v>
      </c>
      <c r="AD116" s="16" t="str">
        <f t="shared" si="43"/>
        <v>HPExt</v>
      </c>
      <c r="AE116" s="29">
        <f t="shared" si="44"/>
        <v>1107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377</v>
      </c>
      <c r="AD117" s="16" t="str">
        <f t="shared" si="43"/>
        <v>HPExt</v>
      </c>
      <c r="AE117" s="29">
        <f t="shared" si="44"/>
        <v>1135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19</v>
      </c>
      <c r="AD118" s="16" t="str">
        <f t="shared" si="43"/>
        <v>DefExt</v>
      </c>
      <c r="AE118" s="29">
        <f t="shared" si="44"/>
        <v>6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33</v>
      </c>
      <c r="AD119" s="16" t="str">
        <f t="shared" si="43"/>
        <v>DefExt</v>
      </c>
      <c r="AE119" s="29">
        <f t="shared" si="44"/>
        <v>11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47</v>
      </c>
      <c r="AD120" s="16" t="str">
        <f t="shared" si="43"/>
        <v>DefExt</v>
      </c>
      <c r="AE120" s="29">
        <f t="shared" si="44"/>
        <v>16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61</v>
      </c>
      <c r="AD121" s="16" t="str">
        <f t="shared" si="43"/>
        <v>DefExt</v>
      </c>
      <c r="AE121" s="29">
        <f t="shared" si="44"/>
        <v>20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75</v>
      </c>
      <c r="AD122" s="16" t="str">
        <f t="shared" si="43"/>
        <v>DefExt</v>
      </c>
      <c r="AE122" s="29">
        <f t="shared" si="44"/>
        <v>25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89</v>
      </c>
      <c r="AD123" s="16" t="str">
        <f t="shared" si="43"/>
        <v>DefExt</v>
      </c>
      <c r="AE123" s="29">
        <f t="shared" si="44"/>
        <v>29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103</v>
      </c>
      <c r="AD124" s="16" t="str">
        <f t="shared" si="43"/>
        <v>DefExt</v>
      </c>
      <c r="AE124" s="29">
        <f t="shared" si="44"/>
        <v>34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117</v>
      </c>
      <c r="AD125" s="16" t="str">
        <f t="shared" si="43"/>
        <v>DefExt</v>
      </c>
      <c r="AE125" s="29">
        <f t="shared" si="44"/>
        <v>39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131</v>
      </c>
      <c r="AD126" s="16" t="str">
        <f t="shared" si="43"/>
        <v>DefExt</v>
      </c>
      <c r="AE126" s="29">
        <f t="shared" si="44"/>
        <v>43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145</v>
      </c>
      <c r="AD127" s="16" t="str">
        <f t="shared" si="43"/>
        <v>DefExt</v>
      </c>
      <c r="AE127" s="29">
        <f t="shared" si="44"/>
        <v>48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159</v>
      </c>
      <c r="AD128" s="16" t="str">
        <f t="shared" si="43"/>
        <v>DefExt</v>
      </c>
      <c r="AE128" s="29">
        <f t="shared" si="44"/>
        <v>53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173</v>
      </c>
      <c r="AD129" s="16" t="str">
        <f t="shared" si="43"/>
        <v>DefExt</v>
      </c>
      <c r="AE129" s="29">
        <f t="shared" si="44"/>
        <v>57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187</v>
      </c>
      <c r="AD130" s="16" t="str">
        <f t="shared" si="43"/>
        <v>DefExt</v>
      </c>
      <c r="AE130" s="29">
        <f t="shared" si="44"/>
        <v>62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201</v>
      </c>
      <c r="AD131" s="16" t="str">
        <f t="shared" si="43"/>
        <v>DefExt</v>
      </c>
      <c r="AE131" s="29">
        <f t="shared" si="44"/>
        <v>67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215</v>
      </c>
      <c r="AD132" s="16" t="str">
        <f t="shared" si="43"/>
        <v>DefExt</v>
      </c>
      <c r="AE132" s="29">
        <f t="shared" si="44"/>
        <v>71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229</v>
      </c>
      <c r="AD133" s="16" t="str">
        <f t="shared" si="43"/>
        <v>DefExt</v>
      </c>
      <c r="AE133" s="29">
        <f t="shared" si="44"/>
        <v>76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243</v>
      </c>
      <c r="AD134" s="16" t="str">
        <f t="shared" si="43"/>
        <v>DefExt</v>
      </c>
      <c r="AE134" s="29">
        <f t="shared" si="44"/>
        <v>81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257</v>
      </c>
      <c r="AD135" s="16" t="str">
        <f t="shared" si="43"/>
        <v>DefExt</v>
      </c>
      <c r="AE135" s="29">
        <f t="shared" si="44"/>
        <v>85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271</v>
      </c>
      <c r="AD136" s="16" t="str">
        <f t="shared" si="43"/>
        <v>DefExt</v>
      </c>
      <c r="AE136" s="29">
        <f t="shared" si="44"/>
        <v>90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285</v>
      </c>
      <c r="AD137" s="16" t="str">
        <f t="shared" si="43"/>
        <v>DefExt</v>
      </c>
      <c r="AE137" s="29">
        <f t="shared" si="44"/>
        <v>95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299</v>
      </c>
      <c r="AD138" s="16" t="str">
        <f t="shared" si="43"/>
        <v>DefExt</v>
      </c>
      <c r="AE138" s="29">
        <f t="shared" si="44"/>
        <v>99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313</v>
      </c>
      <c r="AD139" s="16" t="str">
        <f t="shared" si="43"/>
        <v>DefExt</v>
      </c>
      <c r="AE139" s="29">
        <f t="shared" si="44"/>
        <v>104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327</v>
      </c>
      <c r="AD140" s="16" t="str">
        <f t="shared" si="43"/>
        <v>DefExt</v>
      </c>
      <c r="AE140" s="29">
        <f t="shared" si="44"/>
        <v>109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341</v>
      </c>
      <c r="AD141" s="16" t="str">
        <f t="shared" si="43"/>
        <v>DefExt</v>
      </c>
      <c r="AE141" s="29">
        <f t="shared" si="44"/>
        <v>113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356</v>
      </c>
      <c r="AD142" s="16" t="str">
        <f t="shared" si="43"/>
        <v>DefExt</v>
      </c>
      <c r="AE142" s="29">
        <f t="shared" si="44"/>
        <v>118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370</v>
      </c>
      <c r="AD143" s="16" t="str">
        <f t="shared" si="43"/>
        <v>DefExt</v>
      </c>
      <c r="AE143" s="29">
        <f t="shared" si="44"/>
        <v>123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384</v>
      </c>
      <c r="AD144" s="16" t="str">
        <f t="shared" si="43"/>
        <v>DefExt</v>
      </c>
      <c r="AE144" s="29">
        <f t="shared" si="44"/>
        <v>127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398</v>
      </c>
      <c r="AD145" s="16" t="str">
        <f t="shared" si="43"/>
        <v>DefExt</v>
      </c>
      <c r="AE145" s="29">
        <f t="shared" si="44"/>
        <v>132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412</v>
      </c>
      <c r="AD146" s="16" t="str">
        <f t="shared" si="43"/>
        <v>DefExt</v>
      </c>
      <c r="AE146" s="29">
        <f t="shared" si="44"/>
        <v>137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426</v>
      </c>
      <c r="AD147" s="16" t="str">
        <f t="shared" si="43"/>
        <v>DefExt</v>
      </c>
      <c r="AE147" s="29">
        <f t="shared" si="44"/>
        <v>141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440</v>
      </c>
      <c r="AD148" s="16" t="str">
        <f t="shared" si="43"/>
        <v>DefExt</v>
      </c>
      <c r="AE148" s="29">
        <f t="shared" si="44"/>
        <v>146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454</v>
      </c>
      <c r="AD149" s="16" t="str">
        <f t="shared" si="43"/>
        <v>DefExt</v>
      </c>
      <c r="AE149" s="29">
        <f t="shared" si="44"/>
        <v>151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468</v>
      </c>
      <c r="AD150" s="16" t="str">
        <f t="shared" si="43"/>
        <v>DefExt</v>
      </c>
      <c r="AE150" s="29">
        <f t="shared" si="44"/>
        <v>155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482</v>
      </c>
      <c r="AD151" s="16" t="str">
        <f t="shared" si="43"/>
        <v>DefExt</v>
      </c>
      <c r="AE151" s="29">
        <f t="shared" si="44"/>
        <v>160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496</v>
      </c>
      <c r="AD152" s="16" t="str">
        <f t="shared" si="43"/>
        <v>DefExt</v>
      </c>
      <c r="AE152" s="29">
        <f t="shared" si="44"/>
        <v>165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510</v>
      </c>
      <c r="AD153" s="16" t="str">
        <f t="shared" si="43"/>
        <v>DefExt</v>
      </c>
      <c r="AE153" s="29">
        <f t="shared" si="44"/>
        <v>169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524</v>
      </c>
      <c r="AD154" s="16" t="str">
        <f t="shared" si="43"/>
        <v>DefExt</v>
      </c>
      <c r="AE154" s="29">
        <f t="shared" si="44"/>
        <v>174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538</v>
      </c>
      <c r="AD155" s="16" t="str">
        <f t="shared" si="43"/>
        <v>DefExt</v>
      </c>
      <c r="AE155" s="29">
        <f t="shared" si="44"/>
        <v>179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552</v>
      </c>
      <c r="AD156" s="16" t="str">
        <f t="shared" si="43"/>
        <v>DefExt</v>
      </c>
      <c r="AE156" s="29">
        <f t="shared" si="44"/>
        <v>183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566</v>
      </c>
      <c r="AD157" s="16" t="str">
        <f t="shared" si="43"/>
        <v>DefExt</v>
      </c>
      <c r="AE157" s="29">
        <f t="shared" si="44"/>
        <v>188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6</v>
      </c>
      <c r="AD158" s="16" t="str">
        <f t="shared" si="43"/>
        <v>HPExt</v>
      </c>
      <c r="AE158" s="29">
        <f t="shared" si="44"/>
        <v>63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11</v>
      </c>
      <c r="AD159" s="16" t="str">
        <f t="shared" si="43"/>
        <v>HPExt</v>
      </c>
      <c r="AE159" s="29">
        <f t="shared" si="44"/>
        <v>109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16</v>
      </c>
      <c r="AD160" s="16" t="str">
        <f t="shared" si="43"/>
        <v>HPExt</v>
      </c>
      <c r="AE160" s="29">
        <f t="shared" si="44"/>
        <v>156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20</v>
      </c>
      <c r="AD161" s="16" t="str">
        <f t="shared" si="43"/>
        <v>HPExt</v>
      </c>
      <c r="AE161" s="29">
        <f t="shared" si="44"/>
        <v>203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25</v>
      </c>
      <c r="AD162" s="16" t="str">
        <f t="shared" si="43"/>
        <v>HPExt</v>
      </c>
      <c r="AE162" s="29">
        <f t="shared" si="44"/>
        <v>250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30</v>
      </c>
      <c r="AD163" s="16" t="str">
        <f t="shared" si="43"/>
        <v>HPExt</v>
      </c>
      <c r="AE163" s="29">
        <f t="shared" si="44"/>
        <v>297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34</v>
      </c>
      <c r="AD164" s="16" t="str">
        <f t="shared" si="43"/>
        <v>HPExt</v>
      </c>
      <c r="AE164" s="29">
        <f t="shared" si="44"/>
        <v>344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39</v>
      </c>
      <c r="AD165" s="16" t="str">
        <f t="shared" si="43"/>
        <v>HPExt</v>
      </c>
      <c r="AE165" s="29">
        <f t="shared" si="44"/>
        <v>391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44</v>
      </c>
      <c r="AD166" s="16" t="str">
        <f t="shared" si="43"/>
        <v>HPExt</v>
      </c>
      <c r="AE166" s="29">
        <f t="shared" si="44"/>
        <v>438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48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485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53</v>
      </c>
      <c r="AD168" s="16" t="str">
        <f t="shared" si="62"/>
        <v>HPExt</v>
      </c>
      <c r="AE168" s="29">
        <f t="shared" si="63"/>
        <v>531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58</v>
      </c>
      <c r="AD169" s="16" t="str">
        <f t="shared" si="62"/>
        <v>HPExt</v>
      </c>
      <c r="AE169" s="29">
        <f t="shared" si="63"/>
        <v>578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62</v>
      </c>
      <c r="AD170" s="16" t="str">
        <f t="shared" si="62"/>
        <v>HPExt</v>
      </c>
      <c r="AE170" s="29">
        <f t="shared" si="63"/>
        <v>625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67</v>
      </c>
      <c r="AD171" s="16" t="str">
        <f t="shared" si="62"/>
        <v>HPExt</v>
      </c>
      <c r="AE171" s="29">
        <f t="shared" si="63"/>
        <v>672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72</v>
      </c>
      <c r="AD172" s="16" t="str">
        <f t="shared" si="62"/>
        <v>HPExt</v>
      </c>
      <c r="AE172" s="29">
        <f t="shared" si="63"/>
        <v>719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76</v>
      </c>
      <c r="AD173" s="16" t="str">
        <f t="shared" si="62"/>
        <v>HPExt</v>
      </c>
      <c r="AE173" s="29">
        <f t="shared" si="63"/>
        <v>766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81</v>
      </c>
      <c r="AD174" s="16" t="str">
        <f t="shared" si="62"/>
        <v>HPExt</v>
      </c>
      <c r="AE174" s="29">
        <f t="shared" si="63"/>
        <v>813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86</v>
      </c>
      <c r="AD175" s="16" t="str">
        <f t="shared" si="62"/>
        <v>HPExt</v>
      </c>
      <c r="AE175" s="29">
        <f t="shared" si="63"/>
        <v>860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90</v>
      </c>
      <c r="AD176" s="16" t="str">
        <f t="shared" si="62"/>
        <v>HPExt</v>
      </c>
      <c r="AE176" s="29">
        <f t="shared" si="63"/>
        <v>907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95</v>
      </c>
      <c r="AD177" s="16" t="str">
        <f t="shared" si="62"/>
        <v>HPExt</v>
      </c>
      <c r="AE177" s="29">
        <f t="shared" si="63"/>
        <v>954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100</v>
      </c>
      <c r="AD178" s="16" t="str">
        <f t="shared" si="62"/>
        <v>HPExt</v>
      </c>
      <c r="AE178" s="29">
        <f t="shared" si="63"/>
        <v>1000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104</v>
      </c>
      <c r="AD179" s="16" t="str">
        <f t="shared" si="62"/>
        <v>HPExt</v>
      </c>
      <c r="AE179" s="29">
        <f t="shared" si="63"/>
        <v>1047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109</v>
      </c>
      <c r="AD180" s="16" t="str">
        <f t="shared" si="62"/>
        <v>HPExt</v>
      </c>
      <c r="AE180" s="29">
        <f t="shared" si="63"/>
        <v>1094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114</v>
      </c>
      <c r="AD181" s="16" t="str">
        <f t="shared" si="62"/>
        <v>HPExt</v>
      </c>
      <c r="AE181" s="29">
        <f t="shared" si="63"/>
        <v>1141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119</v>
      </c>
      <c r="AD182" s="16" t="str">
        <f t="shared" si="62"/>
        <v>HPExt</v>
      </c>
      <c r="AE182" s="29">
        <f t="shared" si="63"/>
        <v>1188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123</v>
      </c>
      <c r="AD183" s="16" t="str">
        <f t="shared" si="62"/>
        <v>HPExt</v>
      </c>
      <c r="AE183" s="29">
        <f t="shared" si="63"/>
        <v>1235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128</v>
      </c>
      <c r="AD184" s="16" t="str">
        <f t="shared" si="62"/>
        <v>HPExt</v>
      </c>
      <c r="AE184" s="29">
        <f t="shared" si="63"/>
        <v>1282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133</v>
      </c>
      <c r="AD185" s="16" t="str">
        <f t="shared" si="62"/>
        <v>HPExt</v>
      </c>
      <c r="AE185" s="29">
        <f t="shared" si="63"/>
        <v>1329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137</v>
      </c>
      <c r="AD186" s="16" t="str">
        <f t="shared" si="62"/>
        <v>HPExt</v>
      </c>
      <c r="AE186" s="29">
        <f t="shared" si="63"/>
        <v>1376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142</v>
      </c>
      <c r="AD187" s="16" t="str">
        <f t="shared" si="62"/>
        <v>HPExt</v>
      </c>
      <c r="AE187" s="29">
        <f t="shared" si="63"/>
        <v>1422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147</v>
      </c>
      <c r="AD188" s="16" t="str">
        <f t="shared" si="62"/>
        <v>HPExt</v>
      </c>
      <c r="AE188" s="29">
        <f t="shared" si="63"/>
        <v>1469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151</v>
      </c>
      <c r="AD189" s="16" t="str">
        <f t="shared" si="62"/>
        <v>HPExt</v>
      </c>
      <c r="AE189" s="29">
        <f t="shared" si="63"/>
        <v>1516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156</v>
      </c>
      <c r="AD190" s="16" t="str">
        <f t="shared" si="62"/>
        <v>HPExt</v>
      </c>
      <c r="AE190" s="29">
        <f t="shared" si="63"/>
        <v>1563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161</v>
      </c>
      <c r="AD191" s="16" t="str">
        <f t="shared" si="62"/>
        <v>HPExt</v>
      </c>
      <c r="AE191" s="29">
        <f t="shared" si="63"/>
        <v>1610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165</v>
      </c>
      <c r="AD192" s="16" t="str">
        <f t="shared" si="62"/>
        <v>HPExt</v>
      </c>
      <c r="AE192" s="29">
        <f t="shared" si="63"/>
        <v>1657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170</v>
      </c>
      <c r="AD193" s="16" t="str">
        <f t="shared" si="62"/>
        <v>HPExt</v>
      </c>
      <c r="AE193" s="29">
        <f t="shared" si="63"/>
        <v>1704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175</v>
      </c>
      <c r="AD194" s="16" t="str">
        <f t="shared" si="62"/>
        <v>HPExt</v>
      </c>
      <c r="AE194" s="29">
        <f t="shared" si="63"/>
        <v>1751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179</v>
      </c>
      <c r="AD195" s="16" t="str">
        <f t="shared" si="62"/>
        <v>HPExt</v>
      </c>
      <c r="AE195" s="29">
        <f t="shared" si="63"/>
        <v>1798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184</v>
      </c>
      <c r="AD196" s="16" t="str">
        <f t="shared" si="62"/>
        <v>HPExt</v>
      </c>
      <c r="AE196" s="29">
        <f t="shared" si="63"/>
        <v>1844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189</v>
      </c>
      <c r="AD197" s="16" t="str">
        <f t="shared" si="62"/>
        <v>HPExt</v>
      </c>
      <c r="AE197" s="29">
        <f t="shared" si="63"/>
        <v>1891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21</v>
      </c>
      <c r="AD198" s="16" t="str">
        <f t="shared" si="62"/>
        <v>DefExt</v>
      </c>
      <c r="AE198" s="29">
        <f t="shared" si="63"/>
        <v>8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36</v>
      </c>
      <c r="AD199" s="16" t="str">
        <f t="shared" si="62"/>
        <v>DefExt</v>
      </c>
      <c r="AE199" s="29">
        <f t="shared" si="63"/>
        <v>14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52</v>
      </c>
      <c r="AD200" s="16" t="str">
        <f t="shared" si="62"/>
        <v>DefExt</v>
      </c>
      <c r="AE200" s="29">
        <f t="shared" si="63"/>
        <v>21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68</v>
      </c>
      <c r="AD201" s="16" t="str">
        <f t="shared" si="62"/>
        <v>DefExt</v>
      </c>
      <c r="AE201" s="29">
        <f t="shared" si="63"/>
        <v>27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83</v>
      </c>
      <c r="AD202" s="16" t="str">
        <f t="shared" si="62"/>
        <v>DefExt</v>
      </c>
      <c r="AE202" s="29">
        <f t="shared" si="63"/>
        <v>33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99</v>
      </c>
      <c r="AD203" s="16" t="str">
        <f t="shared" si="62"/>
        <v>DefExt</v>
      </c>
      <c r="AE203" s="29">
        <f t="shared" si="63"/>
        <v>39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114</v>
      </c>
      <c r="AD204" s="16" t="str">
        <f t="shared" si="62"/>
        <v>DefExt</v>
      </c>
      <c r="AE204" s="29">
        <f t="shared" si="63"/>
        <v>46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130</v>
      </c>
      <c r="AD205" s="16" t="str">
        <f t="shared" si="62"/>
        <v>DefExt</v>
      </c>
      <c r="AE205" s="29">
        <f t="shared" si="63"/>
        <v>52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146</v>
      </c>
      <c r="AD206" s="16" t="str">
        <f t="shared" si="62"/>
        <v>DefExt</v>
      </c>
      <c r="AE206" s="29">
        <f t="shared" si="63"/>
        <v>58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161</v>
      </c>
      <c r="AD207" s="16" t="str">
        <f t="shared" si="62"/>
        <v>DefExt</v>
      </c>
      <c r="AE207" s="29">
        <f t="shared" si="63"/>
        <v>64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177</v>
      </c>
      <c r="AD208" s="16" t="str">
        <f t="shared" si="62"/>
        <v>DefExt</v>
      </c>
      <c r="AE208" s="29">
        <f t="shared" si="63"/>
        <v>70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192</v>
      </c>
      <c r="AD209" s="16" t="str">
        <f t="shared" si="62"/>
        <v>DefExt</v>
      </c>
      <c r="AE209" s="29">
        <f t="shared" si="63"/>
        <v>77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208</v>
      </c>
      <c r="AD210" s="16" t="str">
        <f t="shared" si="62"/>
        <v>DefExt</v>
      </c>
      <c r="AE210" s="29">
        <f t="shared" si="63"/>
        <v>83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223</v>
      </c>
      <c r="AD211" s="16" t="str">
        <f t="shared" si="62"/>
        <v>DefExt</v>
      </c>
      <c r="AE211" s="29">
        <f t="shared" si="63"/>
        <v>89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239</v>
      </c>
      <c r="AD212" s="16" t="str">
        <f t="shared" si="62"/>
        <v>DefExt</v>
      </c>
      <c r="AE212" s="29">
        <f t="shared" si="63"/>
        <v>95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255</v>
      </c>
      <c r="AD213" s="16" t="str">
        <f t="shared" si="62"/>
        <v>DefExt</v>
      </c>
      <c r="AE213" s="29">
        <f t="shared" si="63"/>
        <v>101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270</v>
      </c>
      <c r="AD214" s="16" t="str">
        <f t="shared" si="62"/>
        <v>DefExt</v>
      </c>
      <c r="AE214" s="29">
        <f t="shared" si="63"/>
        <v>108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286</v>
      </c>
      <c r="AD215" s="16" t="str">
        <f t="shared" si="62"/>
        <v>DefExt</v>
      </c>
      <c r="AE215" s="29">
        <f t="shared" si="63"/>
        <v>114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301</v>
      </c>
      <c r="AD216" s="16" t="str">
        <f t="shared" si="62"/>
        <v>DefExt</v>
      </c>
      <c r="AE216" s="29">
        <f t="shared" si="63"/>
        <v>120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317</v>
      </c>
      <c r="AD217" s="16" t="str">
        <f t="shared" si="62"/>
        <v>DefExt</v>
      </c>
      <c r="AE217" s="29">
        <f t="shared" si="63"/>
        <v>126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333</v>
      </c>
      <c r="AD218" s="16" t="str">
        <f t="shared" si="62"/>
        <v>DefExt</v>
      </c>
      <c r="AE218" s="29">
        <f t="shared" si="63"/>
        <v>132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348</v>
      </c>
      <c r="AD219" s="16" t="str">
        <f t="shared" si="62"/>
        <v>DefExt</v>
      </c>
      <c r="AE219" s="29">
        <f t="shared" si="63"/>
        <v>139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364</v>
      </c>
      <c r="AD220" s="16" t="str">
        <f t="shared" si="62"/>
        <v>DefExt</v>
      </c>
      <c r="AE220" s="29">
        <f t="shared" si="63"/>
        <v>145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379</v>
      </c>
      <c r="AD221" s="16" t="str">
        <f t="shared" si="62"/>
        <v>DefExt</v>
      </c>
      <c r="AE221" s="29">
        <f t="shared" si="63"/>
        <v>151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395</v>
      </c>
      <c r="AD222" s="16" t="str">
        <f t="shared" si="62"/>
        <v>DefExt</v>
      </c>
      <c r="AE222" s="29">
        <f t="shared" si="63"/>
        <v>157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411</v>
      </c>
      <c r="AD223" s="16" t="str">
        <f t="shared" si="62"/>
        <v>DefExt</v>
      </c>
      <c r="AE223" s="29">
        <f t="shared" si="63"/>
        <v>164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426</v>
      </c>
      <c r="AD224" s="16" t="str">
        <f t="shared" si="62"/>
        <v>DefExt</v>
      </c>
      <c r="AE224" s="29">
        <f t="shared" si="63"/>
        <v>170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442</v>
      </c>
      <c r="AD225" s="16" t="str">
        <f t="shared" si="62"/>
        <v>DefExt</v>
      </c>
      <c r="AE225" s="29">
        <f t="shared" si="63"/>
        <v>176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457</v>
      </c>
      <c r="AD226" s="16" t="str">
        <f t="shared" si="62"/>
        <v>DefExt</v>
      </c>
      <c r="AE226" s="29">
        <f t="shared" si="63"/>
        <v>182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473</v>
      </c>
      <c r="AD227" s="16" t="str">
        <f t="shared" si="62"/>
        <v>DefExt</v>
      </c>
      <c r="AE227" s="29">
        <f t="shared" si="63"/>
        <v>188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489</v>
      </c>
      <c r="AD228" s="16" t="str">
        <f t="shared" si="62"/>
        <v>DefExt</v>
      </c>
      <c r="AE228" s="29">
        <f t="shared" si="63"/>
        <v>195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504</v>
      </c>
      <c r="AD229" s="16" t="str">
        <f t="shared" si="62"/>
        <v>DefExt</v>
      </c>
      <c r="AE229" s="29">
        <f t="shared" si="63"/>
        <v>201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520</v>
      </c>
      <c r="AD230" s="16" t="str">
        <f t="shared" si="62"/>
        <v>DefExt</v>
      </c>
      <c r="AE230" s="29">
        <f t="shared" si="63"/>
        <v>207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535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213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551</v>
      </c>
      <c r="AD232" s="16" t="str">
        <f t="shared" si="85"/>
        <v>DefExt</v>
      </c>
      <c r="AE232" s="29">
        <f t="shared" si="86"/>
        <v>219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567</v>
      </c>
      <c r="AD233" s="16" t="str">
        <f t="shared" si="85"/>
        <v>DefExt</v>
      </c>
      <c r="AE233" s="29">
        <f t="shared" si="86"/>
        <v>226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582</v>
      </c>
      <c r="AD234" s="16" t="str">
        <f t="shared" si="85"/>
        <v>DefExt</v>
      </c>
      <c r="AE234" s="29">
        <f t="shared" si="86"/>
        <v>232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598</v>
      </c>
      <c r="AD235" s="16" t="str">
        <f t="shared" si="85"/>
        <v>DefExt</v>
      </c>
      <c r="AE235" s="29">
        <f t="shared" si="86"/>
        <v>238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613</v>
      </c>
      <c r="AD236" s="16" t="str">
        <f t="shared" si="85"/>
        <v>DefExt</v>
      </c>
      <c r="AE236" s="29">
        <f t="shared" si="86"/>
        <v>244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629</v>
      </c>
      <c r="AD237" s="16" t="str">
        <f t="shared" si="85"/>
        <v>DefExt</v>
      </c>
      <c r="AE237" s="29">
        <f t="shared" si="86"/>
        <v>250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10</v>
      </c>
      <c r="AD238" s="16" t="str">
        <f t="shared" si="85"/>
        <v>HPExt</v>
      </c>
      <c r="AE238" s="29">
        <f t="shared" si="86"/>
        <v>50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18</v>
      </c>
      <c r="AD239" s="16" t="str">
        <f t="shared" si="85"/>
        <v>HPExt</v>
      </c>
      <c r="AE239" s="29">
        <f t="shared" si="86"/>
        <v>88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26</v>
      </c>
      <c r="AD240" s="16" t="str">
        <f t="shared" si="85"/>
        <v>HPExt</v>
      </c>
      <c r="AE240" s="29">
        <f t="shared" si="86"/>
        <v>125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34</v>
      </c>
      <c r="AD241" s="16" t="str">
        <f t="shared" si="85"/>
        <v>HPExt</v>
      </c>
      <c r="AE241" s="29">
        <f t="shared" si="86"/>
        <v>163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41</v>
      </c>
      <c r="AD242" s="16" t="str">
        <f t="shared" si="85"/>
        <v>HPExt</v>
      </c>
      <c r="AE242" s="29">
        <f t="shared" si="86"/>
        <v>200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49</v>
      </c>
      <c r="AD243" s="16" t="str">
        <f t="shared" si="85"/>
        <v>HPExt</v>
      </c>
      <c r="AE243" s="29">
        <f t="shared" si="86"/>
        <v>238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57</v>
      </c>
      <c r="AD244" s="16" t="str">
        <f t="shared" si="85"/>
        <v>HPExt</v>
      </c>
      <c r="AE244" s="29">
        <f t="shared" si="86"/>
        <v>275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65</v>
      </c>
      <c r="AD245" s="16" t="str">
        <f t="shared" si="85"/>
        <v>HPExt</v>
      </c>
      <c r="AE245" s="29">
        <f t="shared" si="86"/>
        <v>313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72</v>
      </c>
      <c r="AD246" s="16" t="str">
        <f t="shared" si="85"/>
        <v>HPExt</v>
      </c>
      <c r="AE246" s="29">
        <f t="shared" si="86"/>
        <v>350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80</v>
      </c>
      <c r="AD247" s="16" t="str">
        <f t="shared" si="85"/>
        <v>HPExt</v>
      </c>
      <c r="AE247" s="29">
        <f t="shared" si="86"/>
        <v>388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88</v>
      </c>
      <c r="AD248" s="16" t="str">
        <f t="shared" si="85"/>
        <v>HPExt</v>
      </c>
      <c r="AE248" s="29">
        <f t="shared" si="86"/>
        <v>425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96</v>
      </c>
      <c r="AD249" s="16" t="str">
        <f t="shared" si="85"/>
        <v>HPExt</v>
      </c>
      <c r="AE249" s="29">
        <f t="shared" si="86"/>
        <v>463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103</v>
      </c>
      <c r="AD250" s="16" t="str">
        <f t="shared" si="85"/>
        <v>HPExt</v>
      </c>
      <c r="AE250" s="29">
        <f t="shared" si="86"/>
        <v>500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111</v>
      </c>
      <c r="AD251" s="16" t="str">
        <f t="shared" si="85"/>
        <v>HPExt</v>
      </c>
      <c r="AE251" s="29">
        <f t="shared" si="86"/>
        <v>538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119</v>
      </c>
      <c r="AD252" s="16" t="str">
        <f t="shared" si="85"/>
        <v>HPExt</v>
      </c>
      <c r="AE252" s="29">
        <f t="shared" si="86"/>
        <v>575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127</v>
      </c>
      <c r="AD253" s="16" t="str">
        <f t="shared" si="85"/>
        <v>HPExt</v>
      </c>
      <c r="AE253" s="29">
        <f t="shared" si="86"/>
        <v>613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135</v>
      </c>
      <c r="AD254" s="16" t="str">
        <f t="shared" si="85"/>
        <v>HPExt</v>
      </c>
      <c r="AE254" s="29">
        <f t="shared" si="86"/>
        <v>650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142</v>
      </c>
      <c r="AD255" s="16" t="str">
        <f t="shared" si="85"/>
        <v>HPExt</v>
      </c>
      <c r="AE255" s="29">
        <f t="shared" si="86"/>
        <v>688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150</v>
      </c>
      <c r="AD256" s="16" t="str">
        <f t="shared" si="85"/>
        <v>HPExt</v>
      </c>
      <c r="AE256" s="29">
        <f t="shared" si="86"/>
        <v>725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158</v>
      </c>
      <c r="AD257" s="16" t="str">
        <f t="shared" si="85"/>
        <v>HPExt</v>
      </c>
      <c r="AE257" s="29">
        <f t="shared" si="86"/>
        <v>763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166</v>
      </c>
      <c r="AD258" s="16" t="str">
        <f t="shared" si="85"/>
        <v>HPExt</v>
      </c>
      <c r="AE258" s="29">
        <f t="shared" si="86"/>
        <v>800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173</v>
      </c>
      <c r="AD259" s="16" t="str">
        <f t="shared" si="85"/>
        <v>HPExt</v>
      </c>
      <c r="AE259" s="29">
        <f t="shared" si="86"/>
        <v>838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181</v>
      </c>
      <c r="AD260" s="16" t="str">
        <f t="shared" si="85"/>
        <v>HPExt</v>
      </c>
      <c r="AE260" s="29">
        <f t="shared" si="86"/>
        <v>875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189</v>
      </c>
      <c r="AD261" s="16" t="str">
        <f t="shared" si="85"/>
        <v>HPExt</v>
      </c>
      <c r="AE261" s="29">
        <f t="shared" si="86"/>
        <v>913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197</v>
      </c>
      <c r="AD262" s="16" t="str">
        <f t="shared" si="85"/>
        <v>HPExt</v>
      </c>
      <c r="AE262" s="29">
        <f t="shared" si="86"/>
        <v>950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204</v>
      </c>
      <c r="AD263" s="16" t="str">
        <f t="shared" si="85"/>
        <v>HPExt</v>
      </c>
      <c r="AE263" s="29">
        <f t="shared" si="86"/>
        <v>988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212</v>
      </c>
      <c r="AD264" s="16" t="str">
        <f t="shared" si="85"/>
        <v>HPExt</v>
      </c>
      <c r="AE264" s="29">
        <f t="shared" si="86"/>
        <v>1025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220</v>
      </c>
      <c r="AD265" s="16" t="str">
        <f t="shared" si="85"/>
        <v>HPExt</v>
      </c>
      <c r="AE265" s="29">
        <f t="shared" si="86"/>
        <v>1063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228</v>
      </c>
      <c r="AD266" s="16" t="str">
        <f t="shared" si="85"/>
        <v>HPExt</v>
      </c>
      <c r="AE266" s="29">
        <f t="shared" si="86"/>
        <v>1100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235</v>
      </c>
      <c r="AD267" s="16" t="str">
        <f t="shared" si="85"/>
        <v>HPExt</v>
      </c>
      <c r="AE267" s="29">
        <f t="shared" si="86"/>
        <v>1138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243</v>
      </c>
      <c r="AD268" s="16" t="str">
        <f t="shared" si="85"/>
        <v>HPExt</v>
      </c>
      <c r="AE268" s="29">
        <f t="shared" si="86"/>
        <v>1175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251</v>
      </c>
      <c r="AD269" s="16" t="str">
        <f t="shared" si="85"/>
        <v>HPExt</v>
      </c>
      <c r="AE269" s="29">
        <f t="shared" si="86"/>
        <v>1213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259</v>
      </c>
      <c r="AD270" s="16" t="str">
        <f t="shared" si="85"/>
        <v>HPExt</v>
      </c>
      <c r="AE270" s="29">
        <f t="shared" si="86"/>
        <v>1251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266</v>
      </c>
      <c r="AD271" s="16" t="str">
        <f t="shared" si="85"/>
        <v>HPExt</v>
      </c>
      <c r="AE271" s="29">
        <f t="shared" si="86"/>
        <v>1288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274</v>
      </c>
      <c r="AD272" s="16" t="str">
        <f t="shared" si="85"/>
        <v>HPExt</v>
      </c>
      <c r="AE272" s="29">
        <f t="shared" si="86"/>
        <v>1326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282</v>
      </c>
      <c r="AD273" s="16" t="str">
        <f t="shared" si="85"/>
        <v>HPExt</v>
      </c>
      <c r="AE273" s="29">
        <f t="shared" si="86"/>
        <v>1363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290</v>
      </c>
      <c r="AD274" s="16" t="str">
        <f t="shared" si="85"/>
        <v>HPExt</v>
      </c>
      <c r="AE274" s="29">
        <f t="shared" si="86"/>
        <v>1401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298</v>
      </c>
      <c r="AD275" s="16" t="str">
        <f t="shared" si="85"/>
        <v>HPExt</v>
      </c>
      <c r="AE275" s="29">
        <f t="shared" si="86"/>
        <v>1438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305</v>
      </c>
      <c r="AD276" s="16" t="str">
        <f t="shared" si="85"/>
        <v>HPExt</v>
      </c>
      <c r="AE276" s="29">
        <f t="shared" si="86"/>
        <v>1476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313</v>
      </c>
      <c r="AD277" s="16" t="str">
        <f t="shared" si="85"/>
        <v>HPExt</v>
      </c>
      <c r="AE277" s="29">
        <f t="shared" si="86"/>
        <v>1513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21</v>
      </c>
      <c r="AD278" s="16" t="str">
        <f t="shared" si="85"/>
        <v>HPExt</v>
      </c>
      <c r="AE278" s="29">
        <f t="shared" si="86"/>
        <v>75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36</v>
      </c>
      <c r="AD279" s="16" t="str">
        <f t="shared" si="85"/>
        <v>HPExt</v>
      </c>
      <c r="AE279" s="29">
        <f t="shared" si="86"/>
        <v>131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52</v>
      </c>
      <c r="AD280" s="16" t="str">
        <f t="shared" si="85"/>
        <v>HPExt</v>
      </c>
      <c r="AE280" s="29">
        <f t="shared" si="86"/>
        <v>188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68</v>
      </c>
      <c r="AD281" s="16" t="str">
        <f t="shared" si="85"/>
        <v>HPExt</v>
      </c>
      <c r="AE281" s="29">
        <f t="shared" si="86"/>
        <v>244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83</v>
      </c>
      <c r="AD282" s="16" t="str">
        <f t="shared" si="85"/>
        <v>HPExt</v>
      </c>
      <c r="AE282" s="29">
        <f t="shared" si="86"/>
        <v>300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99</v>
      </c>
      <c r="AD283" s="16" t="str">
        <f t="shared" si="85"/>
        <v>HPExt</v>
      </c>
      <c r="AE283" s="29">
        <f t="shared" si="86"/>
        <v>356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114</v>
      </c>
      <c r="AD284" s="16" t="str">
        <f t="shared" si="85"/>
        <v>HPExt</v>
      </c>
      <c r="AE284" s="29">
        <f t="shared" si="86"/>
        <v>413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130</v>
      </c>
      <c r="AD285" s="16" t="str">
        <f t="shared" si="85"/>
        <v>HPExt</v>
      </c>
      <c r="AE285" s="29">
        <f t="shared" si="86"/>
        <v>469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146</v>
      </c>
      <c r="AD286" s="16" t="str">
        <f t="shared" si="85"/>
        <v>HPExt</v>
      </c>
      <c r="AE286" s="29">
        <f t="shared" si="86"/>
        <v>525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161</v>
      </c>
      <c r="AD287" s="16" t="str">
        <f t="shared" si="85"/>
        <v>HPExt</v>
      </c>
      <c r="AE287" s="29">
        <f t="shared" si="86"/>
        <v>581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177</v>
      </c>
      <c r="AD288" s="16" t="str">
        <f t="shared" si="85"/>
        <v>HPExt</v>
      </c>
      <c r="AE288" s="29">
        <f t="shared" si="86"/>
        <v>638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192</v>
      </c>
      <c r="AD289" s="16" t="str">
        <f t="shared" si="85"/>
        <v>HPExt</v>
      </c>
      <c r="AE289" s="29">
        <f t="shared" si="86"/>
        <v>694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208</v>
      </c>
      <c r="AD290" s="16" t="str">
        <f t="shared" si="85"/>
        <v>HPExt</v>
      </c>
      <c r="AE290" s="29">
        <f t="shared" si="86"/>
        <v>750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223</v>
      </c>
      <c r="AD291" s="16" t="str">
        <f t="shared" si="85"/>
        <v>HPExt</v>
      </c>
      <c r="AE291" s="29">
        <f t="shared" si="86"/>
        <v>807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239</v>
      </c>
      <c r="AD292" s="16" t="str">
        <f t="shared" si="85"/>
        <v>HPExt</v>
      </c>
      <c r="AE292" s="29">
        <f t="shared" si="86"/>
        <v>863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255</v>
      </c>
      <c r="AD293" s="16" t="str">
        <f t="shared" si="85"/>
        <v>HPExt</v>
      </c>
      <c r="AE293" s="29">
        <f t="shared" si="86"/>
        <v>919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270</v>
      </c>
      <c r="AD294" s="16" t="str">
        <f t="shared" si="85"/>
        <v>HPExt</v>
      </c>
      <c r="AE294" s="29">
        <f t="shared" si="86"/>
        <v>975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286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1032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301</v>
      </c>
      <c r="AD296" s="16" t="str">
        <f t="shared" si="104"/>
        <v>HPExt</v>
      </c>
      <c r="AE296" s="29">
        <f t="shared" si="105"/>
        <v>1088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317</v>
      </c>
      <c r="AD297" s="16" t="str">
        <f t="shared" si="104"/>
        <v>HPExt</v>
      </c>
      <c r="AE297" s="29">
        <f t="shared" si="105"/>
        <v>1144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333</v>
      </c>
      <c r="AD298" s="16" t="str">
        <f t="shared" si="104"/>
        <v>HPExt</v>
      </c>
      <c r="AE298" s="29">
        <f t="shared" si="105"/>
        <v>1200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348</v>
      </c>
      <c r="AD299" s="16" t="str">
        <f t="shared" si="104"/>
        <v>HPExt</v>
      </c>
      <c r="AE299" s="29">
        <f t="shared" si="105"/>
        <v>1257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364</v>
      </c>
      <c r="AD300" s="16" t="str">
        <f t="shared" si="104"/>
        <v>HPExt</v>
      </c>
      <c r="AE300" s="29">
        <f t="shared" si="105"/>
        <v>1313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379</v>
      </c>
      <c r="AD301" s="16" t="str">
        <f t="shared" si="104"/>
        <v>HPExt</v>
      </c>
      <c r="AE301" s="29">
        <f t="shared" si="105"/>
        <v>1369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395</v>
      </c>
      <c r="AD302" s="16" t="str">
        <f t="shared" si="104"/>
        <v>HPExt</v>
      </c>
      <c r="AE302" s="29">
        <f t="shared" si="105"/>
        <v>1426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411</v>
      </c>
      <c r="AD303" s="16" t="str">
        <f t="shared" si="104"/>
        <v>HPExt</v>
      </c>
      <c r="AE303" s="29">
        <f t="shared" si="105"/>
        <v>1482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426</v>
      </c>
      <c r="AD304" s="16" t="str">
        <f t="shared" si="104"/>
        <v>HPExt</v>
      </c>
      <c r="AE304" s="29">
        <f t="shared" si="105"/>
        <v>1538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442</v>
      </c>
      <c r="AD305" s="16" t="str">
        <f t="shared" si="104"/>
        <v>HPExt</v>
      </c>
      <c r="AE305" s="29">
        <f t="shared" si="105"/>
        <v>1594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457</v>
      </c>
      <c r="AD306" s="16" t="str">
        <f t="shared" si="104"/>
        <v>HPExt</v>
      </c>
      <c r="AE306" s="29">
        <f t="shared" si="105"/>
        <v>1651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473</v>
      </c>
      <c r="AD307" s="16" t="str">
        <f t="shared" si="104"/>
        <v>HPExt</v>
      </c>
      <c r="AE307" s="29">
        <f t="shared" si="105"/>
        <v>1707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489</v>
      </c>
      <c r="AD308" s="16" t="str">
        <f t="shared" si="104"/>
        <v>HPExt</v>
      </c>
      <c r="AE308" s="29">
        <f t="shared" si="105"/>
        <v>1763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504</v>
      </c>
      <c r="AD309" s="16" t="str">
        <f t="shared" si="104"/>
        <v>HPExt</v>
      </c>
      <c r="AE309" s="29">
        <f t="shared" si="105"/>
        <v>1819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520</v>
      </c>
      <c r="AD310" s="16" t="str">
        <f t="shared" si="104"/>
        <v>HPExt</v>
      </c>
      <c r="AE310" s="29">
        <f t="shared" si="105"/>
        <v>1876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535</v>
      </c>
      <c r="AD311" s="16" t="str">
        <f t="shared" si="104"/>
        <v>HPExt</v>
      </c>
      <c r="AE311" s="29">
        <f t="shared" si="105"/>
        <v>1932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551</v>
      </c>
      <c r="AD312" s="16" t="str">
        <f t="shared" si="104"/>
        <v>HPExt</v>
      </c>
      <c r="AE312" s="29">
        <f t="shared" si="105"/>
        <v>1988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567</v>
      </c>
      <c r="AD313" s="16" t="str">
        <f t="shared" si="104"/>
        <v>HPExt</v>
      </c>
      <c r="AE313" s="29">
        <f t="shared" si="105"/>
        <v>2045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582</v>
      </c>
      <c r="AD314" s="16" t="str">
        <f t="shared" si="104"/>
        <v>HPExt</v>
      </c>
      <c r="AE314" s="29">
        <f t="shared" si="105"/>
        <v>2101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598</v>
      </c>
      <c r="AD315" s="16" t="str">
        <f t="shared" si="104"/>
        <v>HPExt</v>
      </c>
      <c r="AE315" s="29">
        <f t="shared" si="105"/>
        <v>2157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613</v>
      </c>
      <c r="AD316" s="16" t="str">
        <f t="shared" si="104"/>
        <v>HPExt</v>
      </c>
      <c r="AE316" s="29">
        <f t="shared" si="105"/>
        <v>2213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629</v>
      </c>
      <c r="AD317" s="16" t="str">
        <f t="shared" si="104"/>
        <v>HPExt</v>
      </c>
      <c r="AE317" s="29">
        <f t="shared" si="105"/>
        <v>2270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21</v>
      </c>
      <c r="AD318" s="16" t="str">
        <f t="shared" si="104"/>
        <v>HPExt</v>
      </c>
      <c r="AE318" s="29">
        <f t="shared" si="105"/>
        <v>38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36</v>
      </c>
      <c r="AD319" s="16" t="str">
        <f t="shared" si="104"/>
        <v>HPExt</v>
      </c>
      <c r="AE319" s="29">
        <f t="shared" si="105"/>
        <v>66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52</v>
      </c>
      <c r="AD320" s="16" t="str">
        <f t="shared" si="104"/>
        <v>HPExt</v>
      </c>
      <c r="AE320" s="29">
        <f t="shared" si="105"/>
        <v>94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67</v>
      </c>
      <c r="AD321" s="16" t="str">
        <f t="shared" si="104"/>
        <v>HPExt</v>
      </c>
      <c r="AE321" s="29">
        <f t="shared" si="105"/>
        <v>122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83</v>
      </c>
      <c r="AD322" s="16" t="str">
        <f t="shared" si="104"/>
        <v>HPExt</v>
      </c>
      <c r="AE322" s="29">
        <f t="shared" si="105"/>
        <v>150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98</v>
      </c>
      <c r="AD323" s="16" t="str">
        <f t="shared" si="104"/>
        <v>HPExt</v>
      </c>
      <c r="AE323" s="29">
        <f t="shared" si="105"/>
        <v>178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114</v>
      </c>
      <c r="AD324" s="16" t="str">
        <f t="shared" si="104"/>
        <v>HPExt</v>
      </c>
      <c r="AE324" s="29">
        <f t="shared" si="105"/>
        <v>206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129</v>
      </c>
      <c r="AD325" s="16" t="str">
        <f t="shared" si="104"/>
        <v>HPExt</v>
      </c>
      <c r="AE325" s="29">
        <f t="shared" si="105"/>
        <v>234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145</v>
      </c>
      <c r="AD326" s="16" t="str">
        <f t="shared" si="104"/>
        <v>HPExt</v>
      </c>
      <c r="AE326" s="29">
        <f t="shared" si="105"/>
        <v>263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160</v>
      </c>
      <c r="AD327" s="16" t="str">
        <f t="shared" si="104"/>
        <v>HPExt</v>
      </c>
      <c r="AE327" s="29">
        <f t="shared" si="105"/>
        <v>291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176</v>
      </c>
      <c r="AD328" s="16" t="str">
        <f t="shared" si="104"/>
        <v>HPExt</v>
      </c>
      <c r="AE328" s="29">
        <f t="shared" si="105"/>
        <v>319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191</v>
      </c>
      <c r="AD329" s="16" t="str">
        <f t="shared" si="104"/>
        <v>HPExt</v>
      </c>
      <c r="AE329" s="29">
        <f t="shared" si="105"/>
        <v>347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207</v>
      </c>
      <c r="AD330" s="16" t="str">
        <f t="shared" si="104"/>
        <v>HPExt</v>
      </c>
      <c r="AE330" s="29">
        <f t="shared" si="105"/>
        <v>375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222</v>
      </c>
      <c r="AD331" s="16" t="str">
        <f t="shared" si="104"/>
        <v>HPExt</v>
      </c>
      <c r="AE331" s="29">
        <f t="shared" si="105"/>
        <v>403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238</v>
      </c>
      <c r="AD332" s="16" t="str">
        <f t="shared" si="104"/>
        <v>HPExt</v>
      </c>
      <c r="AE332" s="29">
        <f t="shared" si="105"/>
        <v>431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254</v>
      </c>
      <c r="AD333" s="16" t="str">
        <f t="shared" si="104"/>
        <v>HPExt</v>
      </c>
      <c r="AE333" s="29">
        <f t="shared" si="105"/>
        <v>460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269</v>
      </c>
      <c r="AD334" s="16" t="str">
        <f t="shared" si="104"/>
        <v>HPExt</v>
      </c>
      <c r="AE334" s="29">
        <f t="shared" si="105"/>
        <v>488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285</v>
      </c>
      <c r="AD335" s="16" t="str">
        <f t="shared" si="104"/>
        <v>HPExt</v>
      </c>
      <c r="AE335" s="29">
        <f t="shared" si="105"/>
        <v>516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300</v>
      </c>
      <c r="AD336" s="16" t="str">
        <f t="shared" si="104"/>
        <v>HPExt</v>
      </c>
      <c r="AE336" s="29">
        <f t="shared" si="105"/>
        <v>544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316</v>
      </c>
      <c r="AD337" s="16" t="str">
        <f t="shared" si="104"/>
        <v>HPExt</v>
      </c>
      <c r="AE337" s="29">
        <f t="shared" si="105"/>
        <v>572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331</v>
      </c>
      <c r="AD338" s="16" t="str">
        <f t="shared" si="104"/>
        <v>HPExt</v>
      </c>
      <c r="AE338" s="29">
        <f t="shared" si="105"/>
        <v>600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347</v>
      </c>
      <c r="AD339" s="16" t="str">
        <f t="shared" si="104"/>
        <v>HPExt</v>
      </c>
      <c r="AE339" s="29">
        <f t="shared" si="105"/>
        <v>628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362</v>
      </c>
      <c r="AD340" s="16" t="str">
        <f t="shared" si="104"/>
        <v>HPExt</v>
      </c>
      <c r="AE340" s="29">
        <f t="shared" si="105"/>
        <v>657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378</v>
      </c>
      <c r="AD341" s="16" t="str">
        <f t="shared" si="104"/>
        <v>HPExt</v>
      </c>
      <c r="AE341" s="29">
        <f t="shared" si="105"/>
        <v>685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393</v>
      </c>
      <c r="AD342" s="16" t="str">
        <f t="shared" si="104"/>
        <v>HPExt</v>
      </c>
      <c r="AE342" s="29">
        <f t="shared" si="105"/>
        <v>713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409</v>
      </c>
      <c r="AD343" s="16" t="str">
        <f t="shared" si="104"/>
        <v>HPExt</v>
      </c>
      <c r="AE343" s="29">
        <f t="shared" si="105"/>
        <v>741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424</v>
      </c>
      <c r="AD344" s="16" t="str">
        <f t="shared" si="104"/>
        <v>HPExt</v>
      </c>
      <c r="AE344" s="29">
        <f t="shared" si="105"/>
        <v>769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440</v>
      </c>
      <c r="AD345" s="16" t="str">
        <f t="shared" si="104"/>
        <v>HPExt</v>
      </c>
      <c r="AE345" s="29">
        <f t="shared" si="105"/>
        <v>797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455</v>
      </c>
      <c r="AD346" s="16" t="str">
        <f t="shared" si="104"/>
        <v>HPExt</v>
      </c>
      <c r="AE346" s="29">
        <f t="shared" si="105"/>
        <v>825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471</v>
      </c>
      <c r="AD347" s="16" t="str">
        <f t="shared" si="104"/>
        <v>HPExt</v>
      </c>
      <c r="AE347" s="29">
        <f t="shared" si="105"/>
        <v>853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486</v>
      </c>
      <c r="AD348" s="16" t="str">
        <f t="shared" si="104"/>
        <v>HPExt</v>
      </c>
      <c r="AE348" s="29">
        <f t="shared" si="105"/>
        <v>882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502</v>
      </c>
      <c r="AD349" s="16" t="str">
        <f t="shared" si="104"/>
        <v>HPExt</v>
      </c>
      <c r="AE349" s="29">
        <f t="shared" si="105"/>
        <v>910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517</v>
      </c>
      <c r="AD350" s="16" t="str">
        <f t="shared" si="104"/>
        <v>HPExt</v>
      </c>
      <c r="AE350" s="29">
        <f t="shared" si="105"/>
        <v>938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533</v>
      </c>
      <c r="AD351" s="16" t="str">
        <f t="shared" si="104"/>
        <v>HPExt</v>
      </c>
      <c r="AE351" s="29">
        <f t="shared" si="105"/>
        <v>966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548</v>
      </c>
      <c r="AD352" s="16" t="str">
        <f t="shared" si="104"/>
        <v>HPExt</v>
      </c>
      <c r="AE352" s="29">
        <f t="shared" si="105"/>
        <v>994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564</v>
      </c>
      <c r="AD353" s="16" t="str">
        <f t="shared" si="104"/>
        <v>HPExt</v>
      </c>
      <c r="AE353" s="29">
        <f t="shared" si="105"/>
        <v>1022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580</v>
      </c>
      <c r="AD354" s="16" t="str">
        <f t="shared" si="104"/>
        <v>HPExt</v>
      </c>
      <c r="AE354" s="29">
        <f t="shared" si="105"/>
        <v>1050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595</v>
      </c>
      <c r="AD355" s="16" t="str">
        <f t="shared" si="104"/>
        <v>HPExt</v>
      </c>
      <c r="AE355" s="29">
        <f t="shared" si="105"/>
        <v>1079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611</v>
      </c>
      <c r="AD356" s="16" t="str">
        <f t="shared" si="104"/>
        <v>HPExt</v>
      </c>
      <c r="AE356" s="29">
        <f t="shared" si="105"/>
        <v>1107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626</v>
      </c>
      <c r="AD357" s="16" t="str">
        <f t="shared" si="104"/>
        <v>HPExt</v>
      </c>
      <c r="AE357" s="29">
        <f t="shared" si="105"/>
        <v>1135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58</v>
      </c>
      <c r="AD358" s="16" t="str">
        <f t="shared" si="104"/>
        <v>DefExt</v>
      </c>
      <c r="AE358" s="29">
        <f t="shared" si="105"/>
        <v>4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102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7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146</v>
      </c>
      <c r="AD360" s="16" t="str">
        <f t="shared" si="119"/>
        <v>DefExt</v>
      </c>
      <c r="AE360" s="29">
        <f t="shared" si="120"/>
        <v>10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189</v>
      </c>
      <c r="AD361" s="16" t="str">
        <f t="shared" si="119"/>
        <v>DefExt</v>
      </c>
      <c r="AE361" s="29">
        <f t="shared" si="120"/>
        <v>13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233</v>
      </c>
      <c r="AD362" s="16" t="str">
        <f t="shared" si="119"/>
        <v>DefExt</v>
      </c>
      <c r="AE362" s="29">
        <f t="shared" si="120"/>
        <v>17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277</v>
      </c>
      <c r="AD363" s="16" t="str">
        <f t="shared" si="119"/>
        <v>DefExt</v>
      </c>
      <c r="AE363" s="29">
        <f t="shared" si="120"/>
        <v>20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320</v>
      </c>
      <c r="AD364" s="16" t="str">
        <f t="shared" si="119"/>
        <v>DefExt</v>
      </c>
      <c r="AE364" s="29">
        <f t="shared" si="120"/>
        <v>23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364</v>
      </c>
      <c r="AD365" s="16" t="str">
        <f t="shared" si="119"/>
        <v>DefExt</v>
      </c>
      <c r="AE365" s="29">
        <f t="shared" si="120"/>
        <v>26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407</v>
      </c>
      <c r="AD366" s="16" t="str">
        <f t="shared" si="119"/>
        <v>DefExt</v>
      </c>
      <c r="AE366" s="29">
        <f t="shared" si="120"/>
        <v>29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451</v>
      </c>
      <c r="AD367" s="16" t="str">
        <f t="shared" si="119"/>
        <v>DefExt</v>
      </c>
      <c r="AE367" s="29">
        <f t="shared" si="120"/>
        <v>32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495</v>
      </c>
      <c r="AD368" s="16" t="str">
        <f t="shared" si="119"/>
        <v>DefExt</v>
      </c>
      <c r="AE368" s="29">
        <f t="shared" si="120"/>
        <v>35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538</v>
      </c>
      <c r="AD369" s="16" t="str">
        <f t="shared" si="119"/>
        <v>DefExt</v>
      </c>
      <c r="AE369" s="29">
        <f t="shared" si="120"/>
        <v>38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582</v>
      </c>
      <c r="AD370" s="16" t="str">
        <f t="shared" si="119"/>
        <v>DefExt</v>
      </c>
      <c r="AE370" s="29">
        <f t="shared" si="120"/>
        <v>41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626</v>
      </c>
      <c r="AD371" s="16" t="str">
        <f t="shared" si="119"/>
        <v>DefExt</v>
      </c>
      <c r="AE371" s="29">
        <f t="shared" si="120"/>
        <v>44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669</v>
      </c>
      <c r="AD372" s="16" t="str">
        <f t="shared" si="119"/>
        <v>DefExt</v>
      </c>
      <c r="AE372" s="29">
        <f t="shared" si="120"/>
        <v>48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713</v>
      </c>
      <c r="AD373" s="16" t="str">
        <f t="shared" si="119"/>
        <v>DefExt</v>
      </c>
      <c r="AE373" s="29">
        <f t="shared" si="120"/>
        <v>51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757</v>
      </c>
      <c r="AD374" s="16" t="str">
        <f t="shared" si="119"/>
        <v>DefExt</v>
      </c>
      <c r="AE374" s="29">
        <f t="shared" si="120"/>
        <v>54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800</v>
      </c>
      <c r="AD375" s="16" t="str">
        <f t="shared" si="119"/>
        <v>DefExt</v>
      </c>
      <c r="AE375" s="29">
        <f t="shared" si="120"/>
        <v>57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844</v>
      </c>
      <c r="AD376" s="16" t="str">
        <f t="shared" si="119"/>
        <v>DefExt</v>
      </c>
      <c r="AE376" s="29">
        <f t="shared" si="120"/>
        <v>60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888</v>
      </c>
      <c r="AD377" s="16" t="str">
        <f t="shared" si="119"/>
        <v>DefExt</v>
      </c>
      <c r="AE377" s="29">
        <f t="shared" si="120"/>
        <v>63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931</v>
      </c>
      <c r="AD378" s="16" t="str">
        <f t="shared" si="119"/>
        <v>DefExt</v>
      </c>
      <c r="AE378" s="29">
        <f t="shared" si="120"/>
        <v>66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975</v>
      </c>
      <c r="AD379" s="16" t="str">
        <f t="shared" si="119"/>
        <v>DefExt</v>
      </c>
      <c r="AE379" s="29">
        <f t="shared" si="120"/>
        <v>69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1019</v>
      </c>
      <c r="AD380" s="16" t="str">
        <f t="shared" si="119"/>
        <v>DefExt</v>
      </c>
      <c r="AE380" s="29">
        <f t="shared" si="120"/>
        <v>72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1062</v>
      </c>
      <c r="AD381" s="16" t="str">
        <f t="shared" si="119"/>
        <v>DefExt</v>
      </c>
      <c r="AE381" s="29">
        <f t="shared" si="120"/>
        <v>76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1106</v>
      </c>
      <c r="AD382" s="16" t="str">
        <f t="shared" si="119"/>
        <v>DefExt</v>
      </c>
      <c r="AE382" s="29">
        <f t="shared" si="120"/>
        <v>79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1150</v>
      </c>
      <c r="AD383" s="16" t="str">
        <f t="shared" si="119"/>
        <v>DefExt</v>
      </c>
      <c r="AE383" s="29">
        <f t="shared" si="120"/>
        <v>82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1193</v>
      </c>
      <c r="AD384" s="16" t="str">
        <f t="shared" si="119"/>
        <v>DefExt</v>
      </c>
      <c r="AE384" s="29">
        <f t="shared" si="120"/>
        <v>85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1237</v>
      </c>
      <c r="AD385" s="16" t="str">
        <f t="shared" si="119"/>
        <v>DefExt</v>
      </c>
      <c r="AE385" s="29">
        <f t="shared" si="120"/>
        <v>88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1281</v>
      </c>
      <c r="AD386" s="16" t="str">
        <f t="shared" si="119"/>
        <v>DefExt</v>
      </c>
      <c r="AE386" s="29">
        <f t="shared" si="120"/>
        <v>91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1324</v>
      </c>
      <c r="AD387" s="16" t="str">
        <f t="shared" si="119"/>
        <v>DefExt</v>
      </c>
      <c r="AE387" s="29">
        <f t="shared" si="120"/>
        <v>94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1368</v>
      </c>
      <c r="AD388" s="16" t="str">
        <f t="shared" si="119"/>
        <v>DefExt</v>
      </c>
      <c r="AE388" s="29">
        <f t="shared" si="120"/>
        <v>97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1412</v>
      </c>
      <c r="AD389" s="16" t="str">
        <f t="shared" si="119"/>
        <v>DefExt</v>
      </c>
      <c r="AE389" s="29">
        <f t="shared" si="120"/>
        <v>100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1455</v>
      </c>
      <c r="AD390" s="16" t="str">
        <f t="shared" si="119"/>
        <v>DefExt</v>
      </c>
      <c r="AE390" s="29">
        <f t="shared" si="120"/>
        <v>103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1499</v>
      </c>
      <c r="AD391" s="16" t="str">
        <f t="shared" si="119"/>
        <v>DefExt</v>
      </c>
      <c r="AE391" s="29">
        <f t="shared" si="120"/>
        <v>107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1543</v>
      </c>
      <c r="AD392" s="16" t="str">
        <f t="shared" si="119"/>
        <v>DefExt</v>
      </c>
      <c r="AE392" s="29">
        <f t="shared" si="120"/>
        <v>110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1586</v>
      </c>
      <c r="AD393" s="16" t="str">
        <f t="shared" si="119"/>
        <v>DefExt</v>
      </c>
      <c r="AE393" s="29">
        <f t="shared" si="120"/>
        <v>113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1630</v>
      </c>
      <c r="AD394" s="16" t="str">
        <f t="shared" si="119"/>
        <v>DefExt</v>
      </c>
      <c r="AE394" s="29">
        <f t="shared" si="120"/>
        <v>116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1674</v>
      </c>
      <c r="AD395" s="16" t="str">
        <f t="shared" si="119"/>
        <v>DefExt</v>
      </c>
      <c r="AE395" s="29">
        <f t="shared" si="120"/>
        <v>119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1717</v>
      </c>
      <c r="AD396" s="16" t="str">
        <f t="shared" si="119"/>
        <v>DefExt</v>
      </c>
      <c r="AE396" s="29">
        <f t="shared" si="120"/>
        <v>122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1761</v>
      </c>
      <c r="AD397" s="16" t="str">
        <f t="shared" si="119"/>
        <v>DefExt</v>
      </c>
      <c r="AE397" s="29">
        <f t="shared" si="120"/>
        <v>125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29</v>
      </c>
      <c r="AD398" s="16" t="str">
        <f t="shared" si="119"/>
        <v>HPExt</v>
      </c>
      <c r="AE398" s="29">
        <f t="shared" si="120"/>
        <v>50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51</v>
      </c>
      <c r="AD399" s="16" t="str">
        <f t="shared" si="119"/>
        <v>HPExt</v>
      </c>
      <c r="AE399" s="29">
        <f t="shared" si="120"/>
        <v>88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73</v>
      </c>
      <c r="AD400" s="16" t="str">
        <f t="shared" si="119"/>
        <v>HPExt</v>
      </c>
      <c r="AE400" s="29">
        <f t="shared" si="120"/>
        <v>125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95</v>
      </c>
      <c r="AD401" s="16" t="str">
        <f t="shared" si="119"/>
        <v>HPExt</v>
      </c>
      <c r="AE401" s="29">
        <f t="shared" si="120"/>
        <v>163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116</v>
      </c>
      <c r="AD402" s="16" t="str">
        <f t="shared" si="119"/>
        <v>HPExt</v>
      </c>
      <c r="AE402" s="29">
        <f t="shared" si="120"/>
        <v>200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138</v>
      </c>
      <c r="AD403" s="16" t="str">
        <f t="shared" si="119"/>
        <v>HPExt</v>
      </c>
      <c r="AE403" s="29">
        <f t="shared" si="120"/>
        <v>238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160</v>
      </c>
      <c r="AD404" s="16" t="str">
        <f t="shared" si="119"/>
        <v>HPExt</v>
      </c>
      <c r="AE404" s="29">
        <f t="shared" si="120"/>
        <v>275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182</v>
      </c>
      <c r="AD405" s="16" t="str">
        <f t="shared" si="119"/>
        <v>HPExt</v>
      </c>
      <c r="AE405" s="29">
        <f t="shared" si="120"/>
        <v>313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204</v>
      </c>
      <c r="AD406" s="16" t="str">
        <f t="shared" si="119"/>
        <v>HPExt</v>
      </c>
      <c r="AE406" s="29">
        <f t="shared" si="120"/>
        <v>350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226</v>
      </c>
      <c r="AD407" s="16" t="str">
        <f t="shared" si="119"/>
        <v>HPExt</v>
      </c>
      <c r="AE407" s="29">
        <f t="shared" si="120"/>
        <v>388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247</v>
      </c>
      <c r="AD408" s="16" t="str">
        <f t="shared" si="119"/>
        <v>HPExt</v>
      </c>
      <c r="AE408" s="29">
        <f t="shared" si="120"/>
        <v>425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269</v>
      </c>
      <c r="AD409" s="16" t="str">
        <f t="shared" si="119"/>
        <v>HPExt</v>
      </c>
      <c r="AE409" s="29">
        <f t="shared" si="120"/>
        <v>463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291</v>
      </c>
      <c r="AD410" s="16" t="str">
        <f t="shared" si="119"/>
        <v>HPExt</v>
      </c>
      <c r="AE410" s="29">
        <f t="shared" si="120"/>
        <v>500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313</v>
      </c>
      <c r="AD411" s="16" t="str">
        <f t="shared" si="119"/>
        <v>HPExt</v>
      </c>
      <c r="AE411" s="29">
        <f t="shared" si="120"/>
        <v>538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335</v>
      </c>
      <c r="AD412" s="16" t="str">
        <f t="shared" si="119"/>
        <v>HPExt</v>
      </c>
      <c r="AE412" s="29">
        <f t="shared" si="120"/>
        <v>575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357</v>
      </c>
      <c r="AD413" s="16" t="str">
        <f t="shared" si="119"/>
        <v>HPExt</v>
      </c>
      <c r="AE413" s="29">
        <f t="shared" si="120"/>
        <v>613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378</v>
      </c>
      <c r="AD414" s="16" t="str">
        <f t="shared" si="119"/>
        <v>HPExt</v>
      </c>
      <c r="AE414" s="29">
        <f t="shared" si="120"/>
        <v>650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400</v>
      </c>
      <c r="AD415" s="16" t="str">
        <f t="shared" si="119"/>
        <v>HPExt</v>
      </c>
      <c r="AE415" s="29">
        <f t="shared" si="120"/>
        <v>688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422</v>
      </c>
      <c r="AD416" s="16" t="str">
        <f t="shared" si="119"/>
        <v>HPExt</v>
      </c>
      <c r="AE416" s="29">
        <f t="shared" si="120"/>
        <v>725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444</v>
      </c>
      <c r="AD417" s="16" t="str">
        <f t="shared" si="119"/>
        <v>HPExt</v>
      </c>
      <c r="AE417" s="29">
        <f t="shared" si="120"/>
        <v>763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466</v>
      </c>
      <c r="AD418" s="16" t="str">
        <f t="shared" si="119"/>
        <v>HPExt</v>
      </c>
      <c r="AE418" s="29">
        <f t="shared" si="120"/>
        <v>800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488</v>
      </c>
      <c r="AD419" s="16" t="str">
        <f t="shared" si="119"/>
        <v>HPExt</v>
      </c>
      <c r="AE419" s="29">
        <f t="shared" si="120"/>
        <v>838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509</v>
      </c>
      <c r="AD420" s="16" t="str">
        <f t="shared" si="119"/>
        <v>HPExt</v>
      </c>
      <c r="AE420" s="29">
        <f t="shared" si="120"/>
        <v>875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531</v>
      </c>
      <c r="AD421" s="16" t="str">
        <f t="shared" si="119"/>
        <v>HPExt</v>
      </c>
      <c r="AE421" s="29">
        <f t="shared" si="120"/>
        <v>913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553</v>
      </c>
      <c r="AD422" s="16" t="str">
        <f t="shared" si="119"/>
        <v>HPExt</v>
      </c>
      <c r="AE422" s="29">
        <f t="shared" si="120"/>
        <v>950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575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988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597</v>
      </c>
      <c r="AD424" s="16" t="str">
        <f t="shared" si="128"/>
        <v>HPExt</v>
      </c>
      <c r="AE424" s="29">
        <f t="shared" si="129"/>
        <v>1025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619</v>
      </c>
      <c r="AD425" s="16" t="str">
        <f t="shared" si="128"/>
        <v>HPExt</v>
      </c>
      <c r="AE425" s="29">
        <f t="shared" si="129"/>
        <v>1063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640</v>
      </c>
      <c r="AD426" s="16" t="str">
        <f t="shared" si="128"/>
        <v>HPExt</v>
      </c>
      <c r="AE426" s="29">
        <f t="shared" si="129"/>
        <v>1100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662</v>
      </c>
      <c r="AD427" s="16" t="str">
        <f t="shared" si="128"/>
        <v>HPExt</v>
      </c>
      <c r="AE427" s="29">
        <f t="shared" si="129"/>
        <v>1138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684</v>
      </c>
      <c r="AD428" s="16" t="str">
        <f t="shared" si="128"/>
        <v>HPExt</v>
      </c>
      <c r="AE428" s="29">
        <f t="shared" si="129"/>
        <v>1175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706</v>
      </c>
      <c r="AD429" s="16" t="str">
        <f t="shared" si="128"/>
        <v>HPExt</v>
      </c>
      <c r="AE429" s="29">
        <f t="shared" si="129"/>
        <v>1213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728</v>
      </c>
      <c r="AD430" s="16" t="str">
        <f t="shared" si="128"/>
        <v>HPExt</v>
      </c>
      <c r="AE430" s="29">
        <f t="shared" si="129"/>
        <v>1251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749</v>
      </c>
      <c r="AD431" s="16" t="str">
        <f t="shared" si="128"/>
        <v>HPExt</v>
      </c>
      <c r="AE431" s="29">
        <f t="shared" si="129"/>
        <v>1288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771</v>
      </c>
      <c r="AD432" s="16" t="str">
        <f t="shared" si="128"/>
        <v>HPExt</v>
      </c>
      <c r="AE432" s="29">
        <f t="shared" si="129"/>
        <v>1326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793</v>
      </c>
      <c r="AD433" s="16" t="str">
        <f t="shared" si="128"/>
        <v>HPExt</v>
      </c>
      <c r="AE433" s="29">
        <f t="shared" si="129"/>
        <v>1363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815</v>
      </c>
      <c r="AD434" s="16" t="str">
        <f t="shared" si="128"/>
        <v>HPExt</v>
      </c>
      <c r="AE434" s="29">
        <f t="shared" si="129"/>
        <v>1401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837</v>
      </c>
      <c r="AD435" s="16" t="str">
        <f t="shared" si="128"/>
        <v>HPExt</v>
      </c>
      <c r="AE435" s="29">
        <f t="shared" si="129"/>
        <v>1438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859</v>
      </c>
      <c r="AD436" s="16" t="str">
        <f t="shared" si="128"/>
        <v>HPExt</v>
      </c>
      <c r="AE436" s="29">
        <f t="shared" si="129"/>
        <v>1476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880</v>
      </c>
      <c r="AD437" s="16" t="str">
        <f t="shared" si="128"/>
        <v>HPExt</v>
      </c>
      <c r="AE437" s="29">
        <f t="shared" si="129"/>
        <v>1513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58</v>
      </c>
      <c r="AD438" s="16" t="str">
        <f t="shared" si="128"/>
        <v>HPExt</v>
      </c>
      <c r="AE438" s="29">
        <f t="shared" si="129"/>
        <v>38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102</v>
      </c>
      <c r="AD439" s="16" t="str">
        <f t="shared" si="128"/>
        <v>HPExt</v>
      </c>
      <c r="AE439" s="29">
        <f t="shared" si="129"/>
        <v>66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146</v>
      </c>
      <c r="AD440" s="16" t="str">
        <f t="shared" si="128"/>
        <v>HPExt</v>
      </c>
      <c r="AE440" s="29">
        <f t="shared" si="129"/>
        <v>94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189</v>
      </c>
      <c r="AD441" s="16" t="str">
        <f t="shared" si="128"/>
        <v>HPExt</v>
      </c>
      <c r="AE441" s="29">
        <f t="shared" si="129"/>
        <v>122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233</v>
      </c>
      <c r="AD442" s="16" t="str">
        <f t="shared" si="128"/>
        <v>HPExt</v>
      </c>
      <c r="AE442" s="29">
        <f t="shared" si="129"/>
        <v>150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277</v>
      </c>
      <c r="AD443" s="16" t="str">
        <f t="shared" si="128"/>
        <v>HPExt</v>
      </c>
      <c r="AE443" s="29">
        <f t="shared" si="129"/>
        <v>178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320</v>
      </c>
      <c r="AD444" s="16" t="str">
        <f t="shared" si="128"/>
        <v>HPExt</v>
      </c>
      <c r="AE444" s="29">
        <f t="shared" si="129"/>
        <v>206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364</v>
      </c>
      <c r="AD445" s="16" t="str">
        <f t="shared" si="128"/>
        <v>HPExt</v>
      </c>
      <c r="AE445" s="29">
        <f t="shared" si="129"/>
        <v>234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407</v>
      </c>
      <c r="AD446" s="16" t="str">
        <f t="shared" si="128"/>
        <v>HPExt</v>
      </c>
      <c r="AE446" s="29">
        <f t="shared" si="129"/>
        <v>263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451</v>
      </c>
      <c r="AD447" s="16" t="str">
        <f t="shared" si="128"/>
        <v>HPExt</v>
      </c>
      <c r="AE447" s="29">
        <f t="shared" si="129"/>
        <v>291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495</v>
      </c>
      <c r="AD448" s="16" t="str">
        <f t="shared" si="128"/>
        <v>HPExt</v>
      </c>
      <c r="AE448" s="29">
        <f t="shared" si="129"/>
        <v>319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538</v>
      </c>
      <c r="AD449" s="16" t="str">
        <f t="shared" si="128"/>
        <v>HPExt</v>
      </c>
      <c r="AE449" s="29">
        <f t="shared" si="129"/>
        <v>347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582</v>
      </c>
      <c r="AD450" s="16" t="str">
        <f t="shared" si="128"/>
        <v>HPExt</v>
      </c>
      <c r="AE450" s="29">
        <f t="shared" si="129"/>
        <v>375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626</v>
      </c>
      <c r="AD451" s="16" t="str">
        <f t="shared" si="128"/>
        <v>HPExt</v>
      </c>
      <c r="AE451" s="29">
        <f t="shared" si="129"/>
        <v>403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669</v>
      </c>
      <c r="AD452" s="16" t="str">
        <f t="shared" si="128"/>
        <v>HPExt</v>
      </c>
      <c r="AE452" s="29">
        <f t="shared" si="129"/>
        <v>431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713</v>
      </c>
      <c r="AD453" s="16" t="str">
        <f t="shared" si="128"/>
        <v>HPExt</v>
      </c>
      <c r="AE453" s="29">
        <f t="shared" si="129"/>
        <v>460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757</v>
      </c>
      <c r="AD454" s="16" t="str">
        <f t="shared" si="128"/>
        <v>HPExt</v>
      </c>
      <c r="AE454" s="29">
        <f t="shared" si="129"/>
        <v>488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800</v>
      </c>
      <c r="AD455" s="16" t="str">
        <f t="shared" si="128"/>
        <v>HPExt</v>
      </c>
      <c r="AE455" s="29">
        <f t="shared" si="129"/>
        <v>516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844</v>
      </c>
      <c r="AD456" s="16" t="str">
        <f t="shared" si="128"/>
        <v>HPExt</v>
      </c>
      <c r="AE456" s="29">
        <f t="shared" si="129"/>
        <v>544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888</v>
      </c>
      <c r="AD457" s="16" t="str">
        <f t="shared" si="128"/>
        <v>HPExt</v>
      </c>
      <c r="AE457" s="29">
        <f t="shared" si="129"/>
        <v>572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931</v>
      </c>
      <c r="AD458" s="16" t="str">
        <f t="shared" si="128"/>
        <v>HPExt</v>
      </c>
      <c r="AE458" s="29">
        <f t="shared" si="129"/>
        <v>600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975</v>
      </c>
      <c r="AD459" s="16" t="str">
        <f t="shared" si="128"/>
        <v>HPExt</v>
      </c>
      <c r="AE459" s="29">
        <f t="shared" si="129"/>
        <v>628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1019</v>
      </c>
      <c r="AD460" s="16" t="str">
        <f t="shared" si="128"/>
        <v>HPExt</v>
      </c>
      <c r="AE460" s="29">
        <f t="shared" si="129"/>
        <v>657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1062</v>
      </c>
      <c r="AD461" s="16" t="str">
        <f t="shared" si="128"/>
        <v>HPExt</v>
      </c>
      <c r="AE461" s="29">
        <f t="shared" si="129"/>
        <v>685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1106</v>
      </c>
      <c r="AD462" s="16" t="str">
        <f t="shared" si="128"/>
        <v>HPExt</v>
      </c>
      <c r="AE462" s="29">
        <f t="shared" si="129"/>
        <v>713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1150</v>
      </c>
      <c r="AD463" s="16" t="str">
        <f t="shared" si="128"/>
        <v>HPExt</v>
      </c>
      <c r="AE463" s="29">
        <f t="shared" si="129"/>
        <v>741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1193</v>
      </c>
      <c r="AD464" s="16" t="str">
        <f t="shared" si="128"/>
        <v>HPExt</v>
      </c>
      <c r="AE464" s="29">
        <f t="shared" si="129"/>
        <v>769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1237</v>
      </c>
      <c r="AD465" s="16" t="str">
        <f t="shared" si="128"/>
        <v>HPExt</v>
      </c>
      <c r="AE465" s="29">
        <f t="shared" si="129"/>
        <v>797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1281</v>
      </c>
      <c r="AD466" s="16" t="str">
        <f t="shared" si="128"/>
        <v>HPExt</v>
      </c>
      <c r="AE466" s="29">
        <f t="shared" si="129"/>
        <v>825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1324</v>
      </c>
      <c r="AD467" s="16" t="str">
        <f t="shared" si="128"/>
        <v>HPExt</v>
      </c>
      <c r="AE467" s="29">
        <f t="shared" si="129"/>
        <v>853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1368</v>
      </c>
      <c r="AD468" s="16" t="str">
        <f t="shared" si="128"/>
        <v>HPExt</v>
      </c>
      <c r="AE468" s="29">
        <f t="shared" si="129"/>
        <v>882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1412</v>
      </c>
      <c r="AD469" s="16" t="str">
        <f t="shared" si="128"/>
        <v>HPExt</v>
      </c>
      <c r="AE469" s="29">
        <f t="shared" si="129"/>
        <v>910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1455</v>
      </c>
      <c r="AD470" s="16" t="str">
        <f t="shared" si="128"/>
        <v>HPExt</v>
      </c>
      <c r="AE470" s="29">
        <f t="shared" si="129"/>
        <v>938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1499</v>
      </c>
      <c r="AD471" s="16" t="str">
        <f t="shared" si="128"/>
        <v>HPExt</v>
      </c>
      <c r="AE471" s="29">
        <f t="shared" si="129"/>
        <v>966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1543</v>
      </c>
      <c r="AD472" s="16" t="str">
        <f t="shared" si="128"/>
        <v>HPExt</v>
      </c>
      <c r="AE472" s="29">
        <f t="shared" si="129"/>
        <v>994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1586</v>
      </c>
      <c r="AD473" s="16" t="str">
        <f t="shared" si="128"/>
        <v>HPExt</v>
      </c>
      <c r="AE473" s="29">
        <f t="shared" si="129"/>
        <v>1022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1630</v>
      </c>
      <c r="AD474" s="16" t="str">
        <f t="shared" si="128"/>
        <v>HPExt</v>
      </c>
      <c r="AE474" s="29">
        <f t="shared" si="129"/>
        <v>1050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1674</v>
      </c>
      <c r="AD475" s="16" t="str">
        <f t="shared" si="128"/>
        <v>HPExt</v>
      </c>
      <c r="AE475" s="29">
        <f t="shared" si="129"/>
        <v>1079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1717</v>
      </c>
      <c r="AD476" s="16" t="str">
        <f t="shared" si="128"/>
        <v>HPExt</v>
      </c>
      <c r="AE476" s="29">
        <f t="shared" si="129"/>
        <v>1107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1761</v>
      </c>
      <c r="AD477" s="16" t="str">
        <f t="shared" si="128"/>
        <v>HPExt</v>
      </c>
      <c r="AE477" s="29">
        <f t="shared" si="129"/>
        <v>1135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29</v>
      </c>
      <c r="AD478" s="16" t="str">
        <f t="shared" si="128"/>
        <v>DefExt</v>
      </c>
      <c r="AE478" s="29">
        <f t="shared" si="129"/>
        <v>12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51</v>
      </c>
      <c r="AD479" s="16" t="str">
        <f t="shared" si="128"/>
        <v>DefExt</v>
      </c>
      <c r="AE479" s="29">
        <f t="shared" si="129"/>
        <v>22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73</v>
      </c>
      <c r="AD480" s="16" t="str">
        <f t="shared" si="128"/>
        <v>DefExt</v>
      </c>
      <c r="AE480" s="29">
        <f t="shared" si="129"/>
        <v>31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95</v>
      </c>
      <c r="AD481" s="16" t="str">
        <f t="shared" si="128"/>
        <v>DefExt</v>
      </c>
      <c r="AE481" s="29">
        <f t="shared" si="129"/>
        <v>40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116</v>
      </c>
      <c r="AD482" s="16" t="str">
        <f t="shared" si="128"/>
        <v>DefExt</v>
      </c>
      <c r="AE482" s="29">
        <f t="shared" si="129"/>
        <v>50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138</v>
      </c>
      <c r="AD483" s="16" t="str">
        <f t="shared" si="128"/>
        <v>DefExt</v>
      </c>
      <c r="AE483" s="29">
        <f t="shared" si="129"/>
        <v>59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160</v>
      </c>
      <c r="AD484" s="16" t="str">
        <f t="shared" si="128"/>
        <v>DefExt</v>
      </c>
      <c r="AE484" s="29">
        <f t="shared" si="129"/>
        <v>68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182</v>
      </c>
      <c r="AD485" s="16" t="str">
        <f t="shared" si="128"/>
        <v>DefExt</v>
      </c>
      <c r="AE485" s="29">
        <f t="shared" si="129"/>
        <v>78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204</v>
      </c>
      <c r="AD486" s="16" t="str">
        <f t="shared" si="128"/>
        <v>DefExt</v>
      </c>
      <c r="AE486" s="29">
        <f t="shared" si="129"/>
        <v>87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226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96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247</v>
      </c>
      <c r="AD488" s="16" t="str">
        <f t="shared" si="137"/>
        <v>DefExt</v>
      </c>
      <c r="AE488" s="29">
        <f t="shared" si="138"/>
        <v>106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269</v>
      </c>
      <c r="AD489" s="16" t="str">
        <f t="shared" si="137"/>
        <v>DefExt</v>
      </c>
      <c r="AE489" s="29">
        <f t="shared" si="138"/>
        <v>115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291</v>
      </c>
      <c r="AD490" s="16" t="str">
        <f t="shared" si="137"/>
        <v>DefExt</v>
      </c>
      <c r="AE490" s="29">
        <f t="shared" si="138"/>
        <v>124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313</v>
      </c>
      <c r="AD491" s="16" t="str">
        <f t="shared" si="137"/>
        <v>DefExt</v>
      </c>
      <c r="AE491" s="29">
        <f t="shared" si="138"/>
        <v>133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335</v>
      </c>
      <c r="AD492" s="16" t="str">
        <f t="shared" si="137"/>
        <v>DefExt</v>
      </c>
      <c r="AE492" s="29">
        <f t="shared" si="138"/>
        <v>143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357</v>
      </c>
      <c r="AD493" s="16" t="str">
        <f t="shared" si="137"/>
        <v>DefExt</v>
      </c>
      <c r="AE493" s="29">
        <f t="shared" si="138"/>
        <v>152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378</v>
      </c>
      <c r="AD494" s="16" t="str">
        <f t="shared" si="137"/>
        <v>DefExt</v>
      </c>
      <c r="AE494" s="29">
        <f t="shared" si="138"/>
        <v>161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400</v>
      </c>
      <c r="AD495" s="16" t="str">
        <f t="shared" si="137"/>
        <v>DefExt</v>
      </c>
      <c r="AE495" s="29">
        <f t="shared" si="138"/>
        <v>171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422</v>
      </c>
      <c r="AD496" s="16" t="str">
        <f t="shared" si="137"/>
        <v>DefExt</v>
      </c>
      <c r="AE496" s="29">
        <f t="shared" si="138"/>
        <v>180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444</v>
      </c>
      <c r="AD497" s="16" t="str">
        <f t="shared" si="137"/>
        <v>DefExt</v>
      </c>
      <c r="AE497" s="29">
        <f t="shared" si="138"/>
        <v>189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466</v>
      </c>
      <c r="AD498" s="16" t="str">
        <f t="shared" si="137"/>
        <v>DefExt</v>
      </c>
      <c r="AE498" s="29">
        <f t="shared" si="138"/>
        <v>199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488</v>
      </c>
      <c r="AD499" s="16" t="str">
        <f t="shared" si="137"/>
        <v>DefExt</v>
      </c>
      <c r="AE499" s="29">
        <f t="shared" si="138"/>
        <v>208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509</v>
      </c>
      <c r="AD500" s="16" t="str">
        <f t="shared" si="137"/>
        <v>DefExt</v>
      </c>
      <c r="AE500" s="29">
        <f t="shared" si="138"/>
        <v>217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531</v>
      </c>
      <c r="AD501" s="16" t="str">
        <f t="shared" si="137"/>
        <v>DefExt</v>
      </c>
      <c r="AE501" s="29">
        <f t="shared" si="138"/>
        <v>227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553</v>
      </c>
      <c r="AD502" s="16" t="str">
        <f t="shared" si="137"/>
        <v>DefExt</v>
      </c>
      <c r="AE502" s="29">
        <f t="shared" si="138"/>
        <v>236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575</v>
      </c>
      <c r="AD503" s="16" t="str">
        <f t="shared" si="137"/>
        <v>DefExt</v>
      </c>
      <c r="AE503" s="29">
        <f t="shared" si="138"/>
        <v>245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597</v>
      </c>
      <c r="AD504" s="16" t="str">
        <f t="shared" si="137"/>
        <v>DefExt</v>
      </c>
      <c r="AE504" s="29">
        <f t="shared" si="138"/>
        <v>255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619</v>
      </c>
      <c r="AD505" s="16" t="str">
        <f t="shared" si="137"/>
        <v>DefExt</v>
      </c>
      <c r="AE505" s="29">
        <f t="shared" si="138"/>
        <v>264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640</v>
      </c>
      <c r="AD506" s="16" t="str">
        <f t="shared" si="137"/>
        <v>DefExt</v>
      </c>
      <c r="AE506" s="29">
        <f t="shared" si="138"/>
        <v>273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662</v>
      </c>
      <c r="AD507" s="16" t="str">
        <f t="shared" si="137"/>
        <v>DefExt</v>
      </c>
      <c r="AE507" s="29">
        <f t="shared" si="138"/>
        <v>283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684</v>
      </c>
      <c r="AD508" s="16" t="str">
        <f t="shared" si="137"/>
        <v>DefExt</v>
      </c>
      <c r="AE508" s="29">
        <f t="shared" si="138"/>
        <v>292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706</v>
      </c>
      <c r="AD509" s="16" t="str">
        <f t="shared" si="137"/>
        <v>DefExt</v>
      </c>
      <c r="AE509" s="29">
        <f t="shared" si="138"/>
        <v>301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728</v>
      </c>
      <c r="AD510" s="16" t="str">
        <f t="shared" si="137"/>
        <v>DefExt</v>
      </c>
      <c r="AE510" s="29">
        <f t="shared" si="138"/>
        <v>310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749</v>
      </c>
      <c r="AD511" s="16" t="str">
        <f t="shared" si="137"/>
        <v>DefExt</v>
      </c>
      <c r="AE511" s="29">
        <f t="shared" si="138"/>
        <v>320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771</v>
      </c>
      <c r="AD512" s="16" t="str">
        <f t="shared" si="137"/>
        <v>DefExt</v>
      </c>
      <c r="AE512" s="29">
        <f t="shared" si="138"/>
        <v>329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793</v>
      </c>
      <c r="AD513" s="16" t="str">
        <f t="shared" si="137"/>
        <v>DefExt</v>
      </c>
      <c r="AE513" s="29">
        <f t="shared" si="138"/>
        <v>338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815</v>
      </c>
      <c r="AD514" s="16" t="str">
        <f t="shared" si="137"/>
        <v>DefExt</v>
      </c>
      <c r="AE514" s="29">
        <f t="shared" si="138"/>
        <v>348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837</v>
      </c>
      <c r="AD515" s="16" t="str">
        <f t="shared" si="137"/>
        <v>DefExt</v>
      </c>
      <c r="AE515" s="29">
        <f t="shared" si="138"/>
        <v>357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859</v>
      </c>
      <c r="AD516" s="16" t="str">
        <f t="shared" si="137"/>
        <v>DefExt</v>
      </c>
      <c r="AE516" s="29">
        <f t="shared" si="138"/>
        <v>366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880</v>
      </c>
      <c r="AD517" s="16" t="str">
        <f t="shared" si="137"/>
        <v>DefExt</v>
      </c>
      <c r="AE517" s="29">
        <f t="shared" si="138"/>
        <v>376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69</v>
      </c>
      <c r="AD518" s="16" t="str">
        <f t="shared" si="137"/>
        <v>DefExt</v>
      </c>
      <c r="AE518" s="29">
        <f t="shared" si="138"/>
        <v>14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120</v>
      </c>
      <c r="AD519" s="16" t="str">
        <f t="shared" si="137"/>
        <v>DefExt</v>
      </c>
      <c r="AE519" s="29">
        <f t="shared" si="138"/>
        <v>24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172</v>
      </c>
      <c r="AD520" s="16" t="str">
        <f t="shared" si="137"/>
        <v>DefExt</v>
      </c>
      <c r="AE520" s="29">
        <f t="shared" si="138"/>
        <v>34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223</v>
      </c>
      <c r="AD521" s="16" t="str">
        <f t="shared" si="137"/>
        <v>DefExt</v>
      </c>
      <c r="AE521" s="29">
        <f t="shared" si="138"/>
        <v>44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274</v>
      </c>
      <c r="AD522" s="16" t="str">
        <f t="shared" si="137"/>
        <v>DefExt</v>
      </c>
      <c r="AE522" s="29">
        <f t="shared" si="138"/>
        <v>55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326</v>
      </c>
      <c r="AD523" s="16" t="str">
        <f t="shared" si="137"/>
        <v>DefExt</v>
      </c>
      <c r="AE523" s="29">
        <f t="shared" si="138"/>
        <v>65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377</v>
      </c>
      <c r="AD524" s="16" t="str">
        <f t="shared" si="137"/>
        <v>DefExt</v>
      </c>
      <c r="AE524" s="29">
        <f t="shared" si="138"/>
        <v>75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429</v>
      </c>
      <c r="AD525" s="16" t="str">
        <f t="shared" si="137"/>
        <v>DefExt</v>
      </c>
      <c r="AE525" s="29">
        <f t="shared" si="138"/>
        <v>85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480</v>
      </c>
      <c r="AD526" s="16" t="str">
        <f t="shared" si="137"/>
        <v>DefExt</v>
      </c>
      <c r="AE526" s="29">
        <f t="shared" si="138"/>
        <v>96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532</v>
      </c>
      <c r="AD527" s="16" t="str">
        <f t="shared" si="137"/>
        <v>DefExt</v>
      </c>
      <c r="AE527" s="29">
        <f t="shared" si="138"/>
        <v>106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583</v>
      </c>
      <c r="AD528" s="16" t="str">
        <f t="shared" si="137"/>
        <v>DefExt</v>
      </c>
      <c r="AE528" s="29">
        <f t="shared" si="138"/>
        <v>116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635</v>
      </c>
      <c r="AD529" s="16" t="str">
        <f t="shared" si="137"/>
        <v>DefExt</v>
      </c>
      <c r="AE529" s="29">
        <f t="shared" si="138"/>
        <v>126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686</v>
      </c>
      <c r="AD530" s="16" t="str">
        <f t="shared" si="137"/>
        <v>DefExt</v>
      </c>
      <c r="AE530" s="29">
        <f t="shared" si="138"/>
        <v>137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738</v>
      </c>
      <c r="AD531" s="16" t="str">
        <f t="shared" si="137"/>
        <v>DefExt</v>
      </c>
      <c r="AE531" s="29">
        <f t="shared" si="138"/>
        <v>147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789</v>
      </c>
      <c r="AD532" s="16" t="str">
        <f t="shared" si="137"/>
        <v>DefExt</v>
      </c>
      <c r="AE532" s="29">
        <f t="shared" si="138"/>
        <v>157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840</v>
      </c>
      <c r="AD533" s="16" t="str">
        <f t="shared" si="137"/>
        <v>DefExt</v>
      </c>
      <c r="AE533" s="29">
        <f t="shared" si="138"/>
        <v>167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892</v>
      </c>
      <c r="AD534" s="16" t="str">
        <f t="shared" si="137"/>
        <v>DefExt</v>
      </c>
      <c r="AE534" s="29">
        <f t="shared" si="138"/>
        <v>178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943</v>
      </c>
      <c r="AD535" s="16" t="str">
        <f t="shared" si="137"/>
        <v>DefExt</v>
      </c>
      <c r="AE535" s="29">
        <f t="shared" si="138"/>
        <v>188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995</v>
      </c>
      <c r="AD536" s="16" t="str">
        <f t="shared" si="137"/>
        <v>DefExt</v>
      </c>
      <c r="AE536" s="29">
        <f t="shared" si="138"/>
        <v>198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1046</v>
      </c>
      <c r="AD537" s="16" t="str">
        <f t="shared" si="137"/>
        <v>DefExt</v>
      </c>
      <c r="AE537" s="29">
        <f t="shared" si="138"/>
        <v>208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1098</v>
      </c>
      <c r="AD538" s="16" t="str">
        <f t="shared" si="137"/>
        <v>DefExt</v>
      </c>
      <c r="AE538" s="29">
        <f t="shared" si="138"/>
        <v>219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1149</v>
      </c>
      <c r="AD539" s="16" t="str">
        <f t="shared" si="137"/>
        <v>DefExt</v>
      </c>
      <c r="AE539" s="29">
        <f t="shared" si="138"/>
        <v>229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1201</v>
      </c>
      <c r="AD540" s="16" t="str">
        <f t="shared" si="137"/>
        <v>DefExt</v>
      </c>
      <c r="AE540" s="29">
        <f t="shared" si="138"/>
        <v>239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1252</v>
      </c>
      <c r="AD541" s="16" t="str">
        <f t="shared" si="137"/>
        <v>DefExt</v>
      </c>
      <c r="AE541" s="29">
        <f t="shared" si="138"/>
        <v>249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1304</v>
      </c>
      <c r="AD542" s="16" t="str">
        <f t="shared" si="137"/>
        <v>DefExt</v>
      </c>
      <c r="AE542" s="29">
        <f t="shared" si="138"/>
        <v>260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1355</v>
      </c>
      <c r="AD543" s="16" t="str">
        <f t="shared" si="137"/>
        <v>DefExt</v>
      </c>
      <c r="AE543" s="29">
        <f t="shared" si="138"/>
        <v>270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1406</v>
      </c>
      <c r="AD544" s="16" t="str">
        <f t="shared" si="137"/>
        <v>DefExt</v>
      </c>
      <c r="AE544" s="29">
        <f t="shared" si="138"/>
        <v>280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1458</v>
      </c>
      <c r="AD545" s="16" t="str">
        <f t="shared" si="137"/>
        <v>DefExt</v>
      </c>
      <c r="AE545" s="29">
        <f t="shared" si="138"/>
        <v>290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1509</v>
      </c>
      <c r="AD546" s="16" t="str">
        <f t="shared" si="137"/>
        <v>DefExt</v>
      </c>
      <c r="AE546" s="29">
        <f t="shared" si="138"/>
        <v>301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1561</v>
      </c>
      <c r="AD547" s="16" t="str">
        <f t="shared" si="137"/>
        <v>DefExt</v>
      </c>
      <c r="AE547" s="29">
        <f t="shared" si="138"/>
        <v>311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1612</v>
      </c>
      <c r="AD548" s="16" t="str">
        <f t="shared" si="137"/>
        <v>DefExt</v>
      </c>
      <c r="AE548" s="29">
        <f t="shared" si="138"/>
        <v>321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1664</v>
      </c>
      <c r="AD549" s="16" t="str">
        <f t="shared" si="137"/>
        <v>DefExt</v>
      </c>
      <c r="AE549" s="29">
        <f t="shared" si="138"/>
        <v>331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1715</v>
      </c>
      <c r="AD550" s="16" t="str">
        <f t="shared" si="137"/>
        <v>DefExt</v>
      </c>
      <c r="AE550" s="29">
        <f t="shared" si="138"/>
        <v>342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1767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352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1818</v>
      </c>
      <c r="AD552" s="16" t="str">
        <f t="shared" si="146"/>
        <v>DefExt</v>
      </c>
      <c r="AE552" s="29">
        <f t="shared" si="147"/>
        <v>362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1870</v>
      </c>
      <c r="AD553" s="16" t="str">
        <f t="shared" si="146"/>
        <v>DefExt</v>
      </c>
      <c r="AE553" s="29">
        <f t="shared" si="147"/>
        <v>372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1921</v>
      </c>
      <c r="AD554" s="16" t="str">
        <f t="shared" si="146"/>
        <v>DefExt</v>
      </c>
      <c r="AE554" s="29">
        <f t="shared" si="147"/>
        <v>382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1972</v>
      </c>
      <c r="AD555" s="16" t="str">
        <f t="shared" si="146"/>
        <v>DefExt</v>
      </c>
      <c r="AE555" s="29">
        <f t="shared" si="147"/>
        <v>393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2024</v>
      </c>
      <c r="AD556" s="16" t="str">
        <f t="shared" si="146"/>
        <v>DefExt</v>
      </c>
      <c r="AE556" s="29">
        <f t="shared" si="147"/>
        <v>403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2075</v>
      </c>
      <c r="AD557" s="16" t="str">
        <f t="shared" si="146"/>
        <v>DefExt</v>
      </c>
      <c r="AE557" s="29">
        <f t="shared" si="147"/>
        <v>413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68</v>
      </c>
      <c r="AD558" s="16" t="str">
        <f t="shared" si="146"/>
        <v>HPExt</v>
      </c>
      <c r="AE558" s="29">
        <f t="shared" si="147"/>
        <v>41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120</v>
      </c>
      <c r="AD559" s="16" t="str">
        <f t="shared" si="146"/>
        <v>HPExt</v>
      </c>
      <c r="AE559" s="29">
        <f t="shared" si="147"/>
        <v>72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171</v>
      </c>
      <c r="AD560" s="16" t="str">
        <f t="shared" si="146"/>
        <v>HPExt</v>
      </c>
      <c r="AE560" s="29">
        <f t="shared" si="147"/>
        <v>103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222</v>
      </c>
      <c r="AD561" s="16" t="str">
        <f t="shared" si="146"/>
        <v>HPExt</v>
      </c>
      <c r="AE561" s="29">
        <f t="shared" si="147"/>
        <v>134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273</v>
      </c>
      <c r="AD562" s="16" t="str">
        <f t="shared" si="146"/>
        <v>HPExt</v>
      </c>
      <c r="AE562" s="29">
        <f t="shared" si="147"/>
        <v>165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324</v>
      </c>
      <c r="AD563" s="16" t="str">
        <f t="shared" si="146"/>
        <v>HPExt</v>
      </c>
      <c r="AE563" s="29">
        <f t="shared" si="147"/>
        <v>196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376</v>
      </c>
      <c r="AD564" s="16" t="str">
        <f t="shared" si="146"/>
        <v>HPExt</v>
      </c>
      <c r="AE564" s="29">
        <f t="shared" si="147"/>
        <v>227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427</v>
      </c>
      <c r="AD565" s="16" t="str">
        <f t="shared" si="146"/>
        <v>HPExt</v>
      </c>
      <c r="AE565" s="29">
        <f t="shared" si="147"/>
        <v>258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478</v>
      </c>
      <c r="AD566" s="16" t="str">
        <f t="shared" si="146"/>
        <v>HPExt</v>
      </c>
      <c r="AE566" s="29">
        <f t="shared" si="147"/>
        <v>289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529</v>
      </c>
      <c r="AD567" s="16" t="str">
        <f t="shared" si="146"/>
        <v>HPExt</v>
      </c>
      <c r="AE567" s="29">
        <f t="shared" si="147"/>
        <v>320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581</v>
      </c>
      <c r="AD568" s="16" t="str">
        <f t="shared" si="146"/>
        <v>HPExt</v>
      </c>
      <c r="AE568" s="29">
        <f t="shared" si="147"/>
        <v>351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632</v>
      </c>
      <c r="AD569" s="16" t="str">
        <f t="shared" si="146"/>
        <v>HPExt</v>
      </c>
      <c r="AE569" s="29">
        <f t="shared" si="147"/>
        <v>382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683</v>
      </c>
      <c r="AD570" s="16" t="str">
        <f t="shared" si="146"/>
        <v>HPExt</v>
      </c>
      <c r="AE570" s="29">
        <f t="shared" si="147"/>
        <v>413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734</v>
      </c>
      <c r="AD571" s="16" t="str">
        <f t="shared" si="146"/>
        <v>HPExt</v>
      </c>
      <c r="AE571" s="29">
        <f t="shared" si="147"/>
        <v>444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785</v>
      </c>
      <c r="AD572" s="16" t="str">
        <f t="shared" si="146"/>
        <v>HPExt</v>
      </c>
      <c r="AE572" s="29">
        <f t="shared" si="147"/>
        <v>475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837</v>
      </c>
      <c r="AD573" s="16" t="str">
        <f t="shared" si="146"/>
        <v>HPExt</v>
      </c>
      <c r="AE573" s="29">
        <f t="shared" si="147"/>
        <v>506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888</v>
      </c>
      <c r="AD574" s="16" t="str">
        <f t="shared" si="146"/>
        <v>HPExt</v>
      </c>
      <c r="AE574" s="29">
        <f t="shared" si="147"/>
        <v>536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939</v>
      </c>
      <c r="AD575" s="16" t="str">
        <f t="shared" si="146"/>
        <v>HPExt</v>
      </c>
      <c r="AE575" s="29">
        <f t="shared" si="147"/>
        <v>567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990</v>
      </c>
      <c r="AD576" s="16" t="str">
        <f t="shared" si="146"/>
        <v>HPExt</v>
      </c>
      <c r="AE576" s="29">
        <f t="shared" si="147"/>
        <v>598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1042</v>
      </c>
      <c r="AD577" s="16" t="str">
        <f t="shared" si="146"/>
        <v>HPExt</v>
      </c>
      <c r="AE577" s="29">
        <f t="shared" si="147"/>
        <v>629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1093</v>
      </c>
      <c r="AD578" s="16" t="str">
        <f t="shared" si="146"/>
        <v>HPExt</v>
      </c>
      <c r="AE578" s="29">
        <f t="shared" si="147"/>
        <v>660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1144</v>
      </c>
      <c r="AD579" s="16" t="str">
        <f t="shared" si="146"/>
        <v>HPExt</v>
      </c>
      <c r="AE579" s="29">
        <f t="shared" si="147"/>
        <v>691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1195</v>
      </c>
      <c r="AD580" s="16" t="str">
        <f t="shared" si="146"/>
        <v>HPExt</v>
      </c>
      <c r="AE580" s="29">
        <f t="shared" si="147"/>
        <v>722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1247</v>
      </c>
      <c r="AD581" s="16" t="str">
        <f t="shared" si="146"/>
        <v>HPExt</v>
      </c>
      <c r="AE581" s="29">
        <f t="shared" si="147"/>
        <v>753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1298</v>
      </c>
      <c r="AD582" s="16" t="str">
        <f t="shared" si="146"/>
        <v>HPExt</v>
      </c>
      <c r="AE582" s="29">
        <f t="shared" si="147"/>
        <v>784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1349</v>
      </c>
      <c r="AD583" s="16" t="str">
        <f t="shared" si="146"/>
        <v>HPExt</v>
      </c>
      <c r="AE583" s="29">
        <f t="shared" si="147"/>
        <v>815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1400</v>
      </c>
      <c r="AD584" s="16" t="str">
        <f t="shared" si="146"/>
        <v>HPExt</v>
      </c>
      <c r="AE584" s="29">
        <f t="shared" si="147"/>
        <v>846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1451</v>
      </c>
      <c r="AD585" s="16" t="str">
        <f t="shared" si="146"/>
        <v>HPExt</v>
      </c>
      <c r="AE585" s="29">
        <f t="shared" si="147"/>
        <v>877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1503</v>
      </c>
      <c r="AD586" s="16" t="str">
        <f t="shared" si="146"/>
        <v>HPExt</v>
      </c>
      <c r="AE586" s="29">
        <f t="shared" si="147"/>
        <v>908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1554</v>
      </c>
      <c r="AD587" s="16" t="str">
        <f t="shared" si="146"/>
        <v>HPExt</v>
      </c>
      <c r="AE587" s="29">
        <f t="shared" si="147"/>
        <v>939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1605</v>
      </c>
      <c r="AD588" s="16" t="str">
        <f t="shared" si="146"/>
        <v>HPExt</v>
      </c>
      <c r="AE588" s="29">
        <f t="shared" si="147"/>
        <v>970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1656</v>
      </c>
      <c r="AD589" s="16" t="str">
        <f t="shared" si="146"/>
        <v>HPExt</v>
      </c>
      <c r="AE589" s="29">
        <f t="shared" si="147"/>
        <v>1001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1708</v>
      </c>
      <c r="AD590" s="16" t="str">
        <f t="shared" si="146"/>
        <v>HPExt</v>
      </c>
      <c r="AE590" s="29">
        <f t="shared" si="147"/>
        <v>1032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1759</v>
      </c>
      <c r="AD591" s="16" t="str">
        <f t="shared" si="146"/>
        <v>HPExt</v>
      </c>
      <c r="AE591" s="29">
        <f t="shared" si="147"/>
        <v>1063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1810</v>
      </c>
      <c r="AD592" s="16" t="str">
        <f t="shared" si="146"/>
        <v>HPExt</v>
      </c>
      <c r="AE592" s="29">
        <f t="shared" si="147"/>
        <v>1094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1861</v>
      </c>
      <c r="AD593" s="16" t="str">
        <f t="shared" si="146"/>
        <v>HPExt</v>
      </c>
      <c r="AE593" s="29">
        <f t="shared" si="147"/>
        <v>1125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1912</v>
      </c>
      <c r="AD594" s="16" t="str">
        <f t="shared" si="146"/>
        <v>HPExt</v>
      </c>
      <c r="AE594" s="29">
        <f t="shared" si="147"/>
        <v>1155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1964</v>
      </c>
      <c r="AD595" s="16" t="str">
        <f t="shared" si="146"/>
        <v>HPExt</v>
      </c>
      <c r="AE595" s="29">
        <f t="shared" si="147"/>
        <v>1186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2015</v>
      </c>
      <c r="AD596" s="16" t="str">
        <f t="shared" si="146"/>
        <v>HPExt</v>
      </c>
      <c r="AE596" s="29">
        <f t="shared" si="147"/>
        <v>1217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2066</v>
      </c>
      <c r="AD597" s="16" t="str">
        <f t="shared" si="146"/>
        <v>HPExt</v>
      </c>
      <c r="AE597" s="29">
        <f t="shared" si="147"/>
        <v>1248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69</v>
      </c>
      <c r="AD598" s="16" t="str">
        <f t="shared" si="146"/>
        <v>HPExt</v>
      </c>
      <c r="AE598" s="29">
        <f t="shared" si="147"/>
        <v>124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120</v>
      </c>
      <c r="AD599" s="16" t="str">
        <f t="shared" si="146"/>
        <v>HPExt</v>
      </c>
      <c r="AE599" s="29">
        <f t="shared" si="147"/>
        <v>217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172</v>
      </c>
      <c r="AD600" s="16" t="str">
        <f t="shared" si="146"/>
        <v>HPExt</v>
      </c>
      <c r="AE600" s="29">
        <f t="shared" si="147"/>
        <v>309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223</v>
      </c>
      <c r="AD601" s="16" t="str">
        <f t="shared" si="146"/>
        <v>HPExt</v>
      </c>
      <c r="AE601" s="29">
        <f t="shared" si="147"/>
        <v>402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274</v>
      </c>
      <c r="AD602" s="16" t="str">
        <f t="shared" si="146"/>
        <v>HPExt</v>
      </c>
      <c r="AE602" s="29">
        <f t="shared" si="147"/>
        <v>495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326</v>
      </c>
      <c r="AD603" s="16" t="str">
        <f t="shared" si="146"/>
        <v>HPExt</v>
      </c>
      <c r="AE603" s="29">
        <f t="shared" si="147"/>
        <v>588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377</v>
      </c>
      <c r="AD604" s="16" t="str">
        <f t="shared" si="146"/>
        <v>HPExt</v>
      </c>
      <c r="AE604" s="29">
        <f t="shared" si="147"/>
        <v>681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429</v>
      </c>
      <c r="AD605" s="16" t="str">
        <f t="shared" si="146"/>
        <v>HPExt</v>
      </c>
      <c r="AE605" s="29">
        <f t="shared" si="147"/>
        <v>774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480</v>
      </c>
      <c r="AD606" s="16" t="str">
        <f t="shared" si="146"/>
        <v>HPExt</v>
      </c>
      <c r="AE606" s="29">
        <f t="shared" si="147"/>
        <v>867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532</v>
      </c>
      <c r="AD607" s="16" t="str">
        <f t="shared" si="146"/>
        <v>HPExt</v>
      </c>
      <c r="AE607" s="29">
        <f t="shared" si="147"/>
        <v>959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583</v>
      </c>
      <c r="AD608" s="16" t="str">
        <f t="shared" si="146"/>
        <v>HPExt</v>
      </c>
      <c r="AE608" s="29">
        <f t="shared" si="147"/>
        <v>1052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635</v>
      </c>
      <c r="AD609" s="16" t="str">
        <f t="shared" si="146"/>
        <v>HPExt</v>
      </c>
      <c r="AE609" s="29">
        <f t="shared" si="147"/>
        <v>1145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686</v>
      </c>
      <c r="AD610" s="16" t="str">
        <f t="shared" si="146"/>
        <v>HPExt</v>
      </c>
      <c r="AE610" s="29">
        <f t="shared" si="147"/>
        <v>1238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738</v>
      </c>
      <c r="AD611" s="16" t="str">
        <f t="shared" si="146"/>
        <v>HPExt</v>
      </c>
      <c r="AE611" s="29">
        <f t="shared" si="147"/>
        <v>1331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789</v>
      </c>
      <c r="AD612" s="16" t="str">
        <f t="shared" si="146"/>
        <v>HPExt</v>
      </c>
      <c r="AE612" s="29">
        <f t="shared" si="147"/>
        <v>1424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840</v>
      </c>
      <c r="AD613" s="16" t="str">
        <f t="shared" si="146"/>
        <v>HPExt</v>
      </c>
      <c r="AE613" s="29">
        <f t="shared" si="147"/>
        <v>1517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892</v>
      </c>
      <c r="AD614" s="16" t="str">
        <f t="shared" si="146"/>
        <v>HPExt</v>
      </c>
      <c r="AE614" s="29">
        <f t="shared" si="147"/>
        <v>1609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943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1702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995</v>
      </c>
      <c r="AD616" s="16" t="str">
        <f t="shared" si="155"/>
        <v>HPExt</v>
      </c>
      <c r="AE616" s="29">
        <f t="shared" si="156"/>
        <v>1795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1046</v>
      </c>
      <c r="AD617" s="16" t="str">
        <f t="shared" si="155"/>
        <v>HPExt</v>
      </c>
      <c r="AE617" s="29">
        <f t="shared" si="156"/>
        <v>1888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1098</v>
      </c>
      <c r="AD618" s="16" t="str">
        <f t="shared" si="155"/>
        <v>HPExt</v>
      </c>
      <c r="AE618" s="29">
        <f t="shared" si="156"/>
        <v>1981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1149</v>
      </c>
      <c r="AD619" s="16" t="str">
        <f t="shared" si="155"/>
        <v>HPExt</v>
      </c>
      <c r="AE619" s="29">
        <f t="shared" si="156"/>
        <v>2074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1201</v>
      </c>
      <c r="AD620" s="16" t="str">
        <f t="shared" si="155"/>
        <v>HPExt</v>
      </c>
      <c r="AE620" s="29">
        <f t="shared" si="156"/>
        <v>2166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1252</v>
      </c>
      <c r="AD621" s="16" t="str">
        <f t="shared" si="155"/>
        <v>HPExt</v>
      </c>
      <c r="AE621" s="29">
        <f t="shared" si="156"/>
        <v>2259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1304</v>
      </c>
      <c r="AD622" s="16" t="str">
        <f t="shared" si="155"/>
        <v>HPExt</v>
      </c>
      <c r="AE622" s="29">
        <f t="shared" si="156"/>
        <v>2352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1355</v>
      </c>
      <c r="AD623" s="16" t="str">
        <f t="shared" si="155"/>
        <v>HPExt</v>
      </c>
      <c r="AE623" s="29">
        <f t="shared" si="156"/>
        <v>2445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1406</v>
      </c>
      <c r="AD624" s="16" t="str">
        <f t="shared" si="155"/>
        <v>HPExt</v>
      </c>
      <c r="AE624" s="29">
        <f t="shared" si="156"/>
        <v>2538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1458</v>
      </c>
      <c r="AD625" s="16" t="str">
        <f t="shared" si="155"/>
        <v>HPExt</v>
      </c>
      <c r="AE625" s="29">
        <f t="shared" si="156"/>
        <v>2631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1509</v>
      </c>
      <c r="AD626" s="16" t="str">
        <f t="shared" si="155"/>
        <v>HPExt</v>
      </c>
      <c r="AE626" s="29">
        <f t="shared" si="156"/>
        <v>2724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1561</v>
      </c>
      <c r="AD627" s="16" t="str">
        <f t="shared" si="155"/>
        <v>HPExt</v>
      </c>
      <c r="AE627" s="29">
        <f t="shared" si="156"/>
        <v>2816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1612</v>
      </c>
      <c r="AD628" s="16" t="str">
        <f t="shared" si="155"/>
        <v>HPExt</v>
      </c>
      <c r="AE628" s="29">
        <f t="shared" si="156"/>
        <v>2909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1664</v>
      </c>
      <c r="AD629" s="16" t="str">
        <f t="shared" si="155"/>
        <v>HPExt</v>
      </c>
      <c r="AE629" s="29">
        <f t="shared" si="156"/>
        <v>3002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1715</v>
      </c>
      <c r="AD630" s="16" t="str">
        <f t="shared" si="155"/>
        <v>HPExt</v>
      </c>
      <c r="AE630" s="29">
        <f t="shared" si="156"/>
        <v>3095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1767</v>
      </c>
      <c r="AD631" s="16" t="str">
        <f t="shared" si="155"/>
        <v>HPExt</v>
      </c>
      <c r="AE631" s="29">
        <f t="shared" si="156"/>
        <v>3188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1818</v>
      </c>
      <c r="AD632" s="16" t="str">
        <f t="shared" si="155"/>
        <v>HPExt</v>
      </c>
      <c r="AE632" s="29">
        <f t="shared" si="156"/>
        <v>3281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1870</v>
      </c>
      <c r="AD633" s="16" t="str">
        <f t="shared" si="155"/>
        <v>HPExt</v>
      </c>
      <c r="AE633" s="29">
        <f t="shared" si="156"/>
        <v>3374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1921</v>
      </c>
      <c r="AD634" s="16" t="str">
        <f t="shared" si="155"/>
        <v>HPExt</v>
      </c>
      <c r="AE634" s="29">
        <f t="shared" si="156"/>
        <v>3466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1972</v>
      </c>
      <c r="AD635" s="16" t="str">
        <f t="shared" si="155"/>
        <v>HPExt</v>
      </c>
      <c r="AE635" s="29">
        <f t="shared" si="156"/>
        <v>3559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2024</v>
      </c>
      <c r="AD636" s="16" t="str">
        <f t="shared" si="155"/>
        <v>HPExt</v>
      </c>
      <c r="AE636" s="29">
        <f t="shared" si="156"/>
        <v>3652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2075</v>
      </c>
      <c r="AD637" s="16" t="str">
        <f t="shared" si="155"/>
        <v>HPExt</v>
      </c>
      <c r="AE637" s="29">
        <f t="shared" si="156"/>
        <v>3745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34</v>
      </c>
      <c r="AD638" s="16" t="str">
        <f t="shared" si="155"/>
        <v>HPExt</v>
      </c>
      <c r="AE638" s="29">
        <f t="shared" si="156"/>
        <v>124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60</v>
      </c>
      <c r="AD639" s="16" t="str">
        <f t="shared" si="155"/>
        <v>HPExt</v>
      </c>
      <c r="AE639" s="29">
        <f t="shared" si="156"/>
        <v>217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85</v>
      </c>
      <c r="AD640" s="16" t="str">
        <f t="shared" si="155"/>
        <v>HPExt</v>
      </c>
      <c r="AE640" s="29">
        <f t="shared" si="156"/>
        <v>309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111</v>
      </c>
      <c r="AD641" s="16" t="str">
        <f t="shared" si="155"/>
        <v>HPExt</v>
      </c>
      <c r="AE641" s="29">
        <f t="shared" si="156"/>
        <v>402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137</v>
      </c>
      <c r="AD642" s="16" t="str">
        <f t="shared" si="155"/>
        <v>HPExt</v>
      </c>
      <c r="AE642" s="29">
        <f t="shared" si="156"/>
        <v>495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162</v>
      </c>
      <c r="AD643" s="16" t="str">
        <f t="shared" si="155"/>
        <v>HPExt</v>
      </c>
      <c r="AE643" s="29">
        <f t="shared" si="156"/>
        <v>588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188</v>
      </c>
      <c r="AD644" s="16" t="str">
        <f t="shared" si="155"/>
        <v>HPExt</v>
      </c>
      <c r="AE644" s="29">
        <f t="shared" si="156"/>
        <v>681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213</v>
      </c>
      <c r="AD645" s="16" t="str">
        <f t="shared" si="155"/>
        <v>HPExt</v>
      </c>
      <c r="AE645" s="29">
        <f t="shared" si="156"/>
        <v>774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239</v>
      </c>
      <c r="AD646" s="16" t="str">
        <f t="shared" si="155"/>
        <v>HPExt</v>
      </c>
      <c r="AE646" s="29">
        <f t="shared" si="156"/>
        <v>867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265</v>
      </c>
      <c r="AD647" s="16" t="str">
        <f t="shared" si="155"/>
        <v>HPExt</v>
      </c>
      <c r="AE647" s="29">
        <f t="shared" si="156"/>
        <v>959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290</v>
      </c>
      <c r="AD648" s="16" t="str">
        <f t="shared" si="155"/>
        <v>HPExt</v>
      </c>
      <c r="AE648" s="29">
        <f t="shared" si="156"/>
        <v>1052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316</v>
      </c>
      <c r="AD649" s="16" t="str">
        <f t="shared" si="155"/>
        <v>HPExt</v>
      </c>
      <c r="AE649" s="29">
        <f t="shared" si="156"/>
        <v>1145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342</v>
      </c>
      <c r="AD650" s="16" t="str">
        <f t="shared" si="155"/>
        <v>HPExt</v>
      </c>
      <c r="AE650" s="29">
        <f t="shared" si="156"/>
        <v>1238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367</v>
      </c>
      <c r="AD651" s="16" t="str">
        <f t="shared" si="155"/>
        <v>HPExt</v>
      </c>
      <c r="AE651" s="29">
        <f t="shared" si="156"/>
        <v>1331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393</v>
      </c>
      <c r="AD652" s="16" t="str">
        <f t="shared" si="155"/>
        <v>HPExt</v>
      </c>
      <c r="AE652" s="29">
        <f t="shared" si="156"/>
        <v>1424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418</v>
      </c>
      <c r="AD653" s="16" t="str">
        <f t="shared" si="155"/>
        <v>HPExt</v>
      </c>
      <c r="AE653" s="29">
        <f t="shared" si="156"/>
        <v>1517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444</v>
      </c>
      <c r="AD654" s="16" t="str">
        <f t="shared" si="155"/>
        <v>HPExt</v>
      </c>
      <c r="AE654" s="29">
        <f t="shared" si="156"/>
        <v>1609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470</v>
      </c>
      <c r="AD655" s="16" t="str">
        <f t="shared" si="155"/>
        <v>HPExt</v>
      </c>
      <c r="AE655" s="29">
        <f t="shared" si="156"/>
        <v>1702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495</v>
      </c>
      <c r="AD656" s="16" t="str">
        <f t="shared" si="155"/>
        <v>HPExt</v>
      </c>
      <c r="AE656" s="29">
        <f t="shared" si="156"/>
        <v>1795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521</v>
      </c>
      <c r="AD657" s="16" t="str">
        <f t="shared" si="155"/>
        <v>HPExt</v>
      </c>
      <c r="AE657" s="29">
        <f t="shared" si="156"/>
        <v>1888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546</v>
      </c>
      <c r="AD658" s="16" t="str">
        <f t="shared" si="155"/>
        <v>HPExt</v>
      </c>
      <c r="AE658" s="29">
        <f t="shared" si="156"/>
        <v>1981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572</v>
      </c>
      <c r="AD659" s="16" t="str">
        <f t="shared" si="155"/>
        <v>HPExt</v>
      </c>
      <c r="AE659" s="29">
        <f t="shared" si="156"/>
        <v>2074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598</v>
      </c>
      <c r="AD660" s="16" t="str">
        <f t="shared" si="155"/>
        <v>HPExt</v>
      </c>
      <c r="AE660" s="29">
        <f t="shared" si="156"/>
        <v>2166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623</v>
      </c>
      <c r="AD661" s="16" t="str">
        <f t="shared" si="155"/>
        <v>HPExt</v>
      </c>
      <c r="AE661" s="29">
        <f t="shared" si="156"/>
        <v>2259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649</v>
      </c>
      <c r="AD662" s="16" t="str">
        <f t="shared" si="155"/>
        <v>HPExt</v>
      </c>
      <c r="AE662" s="29">
        <f t="shared" si="156"/>
        <v>2352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674</v>
      </c>
      <c r="AD663" s="16" t="str">
        <f t="shared" si="155"/>
        <v>HPExt</v>
      </c>
      <c r="AE663" s="29">
        <f t="shared" si="156"/>
        <v>2445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700</v>
      </c>
      <c r="AD664" s="16" t="str">
        <f t="shared" si="155"/>
        <v>HPExt</v>
      </c>
      <c r="AE664" s="29">
        <f t="shared" si="156"/>
        <v>2538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726</v>
      </c>
      <c r="AD665" s="16" t="str">
        <f t="shared" si="155"/>
        <v>HPExt</v>
      </c>
      <c r="AE665" s="29">
        <f t="shared" si="156"/>
        <v>2631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751</v>
      </c>
      <c r="AD666" s="16" t="str">
        <f t="shared" si="155"/>
        <v>HPExt</v>
      </c>
      <c r="AE666" s="29">
        <f t="shared" si="156"/>
        <v>2724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777</v>
      </c>
      <c r="AD667" s="16" t="str">
        <f t="shared" si="155"/>
        <v>HPExt</v>
      </c>
      <c r="AE667" s="29">
        <f t="shared" si="156"/>
        <v>2816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803</v>
      </c>
      <c r="AD668" s="16" t="str">
        <f t="shared" si="155"/>
        <v>HPExt</v>
      </c>
      <c r="AE668" s="29">
        <f t="shared" si="156"/>
        <v>2909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828</v>
      </c>
      <c r="AD669" s="16" t="str">
        <f t="shared" si="155"/>
        <v>HPExt</v>
      </c>
      <c r="AE669" s="29">
        <f t="shared" si="156"/>
        <v>3002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854</v>
      </c>
      <c r="AD670" s="16" t="str">
        <f t="shared" si="155"/>
        <v>HPExt</v>
      </c>
      <c r="AE670" s="29">
        <f t="shared" si="156"/>
        <v>3095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879</v>
      </c>
      <c r="AD671" s="16" t="str">
        <f t="shared" si="155"/>
        <v>HPExt</v>
      </c>
      <c r="AE671" s="29">
        <f t="shared" si="156"/>
        <v>3188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905</v>
      </c>
      <c r="AD672" s="16" t="str">
        <f t="shared" si="155"/>
        <v>HPExt</v>
      </c>
      <c r="AE672" s="29">
        <f t="shared" si="156"/>
        <v>3281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931</v>
      </c>
      <c r="AD673" s="16" t="str">
        <f t="shared" si="155"/>
        <v>HPExt</v>
      </c>
      <c r="AE673" s="29">
        <f t="shared" si="156"/>
        <v>3374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956</v>
      </c>
      <c r="AD674" s="16" t="str">
        <f t="shared" si="155"/>
        <v>HPExt</v>
      </c>
      <c r="AE674" s="29">
        <f t="shared" si="156"/>
        <v>3466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982</v>
      </c>
      <c r="AD675" s="16" t="str">
        <f t="shared" si="155"/>
        <v>HPExt</v>
      </c>
      <c r="AE675" s="29">
        <f t="shared" si="156"/>
        <v>3559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1007</v>
      </c>
      <c r="AD676" s="16" t="str">
        <f t="shared" si="155"/>
        <v>HPExt</v>
      </c>
      <c r="AE676" s="29">
        <f t="shared" si="156"/>
        <v>3652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1033</v>
      </c>
      <c r="AD677" s="16" t="str">
        <f t="shared" si="155"/>
        <v>HPExt</v>
      </c>
      <c r="AE677" s="29">
        <f t="shared" si="156"/>
        <v>3745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137</v>
      </c>
      <c r="AD678" s="16" t="str">
        <f t="shared" si="155"/>
        <v>DefExt</v>
      </c>
      <c r="AE678" s="29">
        <f t="shared" si="156"/>
        <v>17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240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30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343</v>
      </c>
      <c r="AD680" s="16" t="str">
        <f t="shared" si="164"/>
        <v>DefExt</v>
      </c>
      <c r="AE680" s="29">
        <f t="shared" si="165"/>
        <v>43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446</v>
      </c>
      <c r="AD681" s="16" t="str">
        <f t="shared" si="164"/>
        <v>DefExt</v>
      </c>
      <c r="AE681" s="29">
        <f t="shared" si="165"/>
        <v>55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549</v>
      </c>
      <c r="AD682" s="16" t="str">
        <f t="shared" si="164"/>
        <v>DefExt</v>
      </c>
      <c r="AE682" s="29">
        <f t="shared" si="165"/>
        <v>68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652</v>
      </c>
      <c r="AD683" s="16" t="str">
        <f t="shared" si="164"/>
        <v>DefExt</v>
      </c>
      <c r="AE683" s="29">
        <f t="shared" si="165"/>
        <v>81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755</v>
      </c>
      <c r="AD684" s="16" t="str">
        <f t="shared" si="164"/>
        <v>DefExt</v>
      </c>
      <c r="AE684" s="29">
        <f t="shared" si="165"/>
        <v>94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858</v>
      </c>
      <c r="AD685" s="16" t="str">
        <f t="shared" si="164"/>
        <v>DefExt</v>
      </c>
      <c r="AE685" s="29">
        <f t="shared" si="165"/>
        <v>107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960</v>
      </c>
      <c r="AD686" s="16" t="str">
        <f t="shared" si="164"/>
        <v>DefExt</v>
      </c>
      <c r="AE686" s="29">
        <f t="shared" si="165"/>
        <v>120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1063</v>
      </c>
      <c r="AD687" s="16" t="str">
        <f t="shared" si="164"/>
        <v>DefExt</v>
      </c>
      <c r="AE687" s="29">
        <f t="shared" si="165"/>
        <v>132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1166</v>
      </c>
      <c r="AD688" s="16" t="str">
        <f t="shared" si="164"/>
        <v>DefExt</v>
      </c>
      <c r="AE688" s="29">
        <f t="shared" si="165"/>
        <v>145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1269</v>
      </c>
      <c r="AD689" s="16" t="str">
        <f t="shared" si="164"/>
        <v>DefExt</v>
      </c>
      <c r="AE689" s="29">
        <f t="shared" si="165"/>
        <v>158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1372</v>
      </c>
      <c r="AD690" s="16" t="str">
        <f t="shared" si="164"/>
        <v>DefExt</v>
      </c>
      <c r="AE690" s="29">
        <f t="shared" si="165"/>
        <v>171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1475</v>
      </c>
      <c r="AD691" s="16" t="str">
        <f t="shared" si="164"/>
        <v>DefExt</v>
      </c>
      <c r="AE691" s="29">
        <f t="shared" si="165"/>
        <v>184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1578</v>
      </c>
      <c r="AD692" s="16" t="str">
        <f t="shared" si="164"/>
        <v>DefExt</v>
      </c>
      <c r="AE692" s="29">
        <f t="shared" si="165"/>
        <v>196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1681</v>
      </c>
      <c r="AD693" s="16" t="str">
        <f t="shared" si="164"/>
        <v>DefExt</v>
      </c>
      <c r="AE693" s="29">
        <f t="shared" si="165"/>
        <v>209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1784</v>
      </c>
      <c r="AD694" s="16" t="str">
        <f t="shared" si="164"/>
        <v>DefExt</v>
      </c>
      <c r="AE694" s="29">
        <f t="shared" si="165"/>
        <v>222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1887</v>
      </c>
      <c r="AD695" s="16" t="str">
        <f t="shared" si="164"/>
        <v>DefExt</v>
      </c>
      <c r="AE695" s="29">
        <f t="shared" si="165"/>
        <v>235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1990</v>
      </c>
      <c r="AD696" s="16" t="str">
        <f t="shared" si="164"/>
        <v>DefExt</v>
      </c>
      <c r="AE696" s="29">
        <f t="shared" si="165"/>
        <v>248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2093</v>
      </c>
      <c r="AD697" s="16" t="str">
        <f t="shared" si="164"/>
        <v>DefExt</v>
      </c>
      <c r="AE697" s="29">
        <f t="shared" si="165"/>
        <v>260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2195</v>
      </c>
      <c r="AD698" s="16" t="str">
        <f t="shared" si="164"/>
        <v>DefExt</v>
      </c>
      <c r="AE698" s="29">
        <f t="shared" si="165"/>
        <v>273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2298</v>
      </c>
      <c r="AD699" s="16" t="str">
        <f t="shared" si="164"/>
        <v>DefExt</v>
      </c>
      <c r="AE699" s="29">
        <f t="shared" si="165"/>
        <v>286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2401</v>
      </c>
      <c r="AD700" s="16" t="str">
        <f t="shared" si="164"/>
        <v>DefExt</v>
      </c>
      <c r="AE700" s="29">
        <f t="shared" si="165"/>
        <v>299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2504</v>
      </c>
      <c r="AD701" s="16" t="str">
        <f t="shared" si="164"/>
        <v>DefExt</v>
      </c>
      <c r="AE701" s="29">
        <f t="shared" si="165"/>
        <v>312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2607</v>
      </c>
      <c r="AD702" s="16" t="str">
        <f t="shared" si="164"/>
        <v>DefExt</v>
      </c>
      <c r="AE702" s="29">
        <f t="shared" si="165"/>
        <v>324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2710</v>
      </c>
      <c r="AD703" s="16" t="str">
        <f t="shared" si="164"/>
        <v>DefExt</v>
      </c>
      <c r="AE703" s="29">
        <f t="shared" si="165"/>
        <v>337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2813</v>
      </c>
      <c r="AD704" s="16" t="str">
        <f t="shared" si="164"/>
        <v>DefExt</v>
      </c>
      <c r="AE704" s="29">
        <f t="shared" si="165"/>
        <v>350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2916</v>
      </c>
      <c r="AD705" s="16" t="str">
        <f t="shared" si="164"/>
        <v>DefExt</v>
      </c>
      <c r="AE705" s="29">
        <f t="shared" si="165"/>
        <v>363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3019</v>
      </c>
      <c r="AD706" s="16" t="str">
        <f t="shared" si="164"/>
        <v>DefExt</v>
      </c>
      <c r="AE706" s="29">
        <f t="shared" si="165"/>
        <v>376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3122</v>
      </c>
      <c r="AD707" s="16" t="str">
        <f t="shared" si="164"/>
        <v>DefExt</v>
      </c>
      <c r="AE707" s="29">
        <f t="shared" si="165"/>
        <v>388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3225</v>
      </c>
      <c r="AD708" s="16" t="str">
        <f t="shared" si="164"/>
        <v>DefExt</v>
      </c>
      <c r="AE708" s="29">
        <f t="shared" si="165"/>
        <v>401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3327</v>
      </c>
      <c r="AD709" s="16" t="str">
        <f t="shared" si="164"/>
        <v>DefExt</v>
      </c>
      <c r="AE709" s="29">
        <f t="shared" si="165"/>
        <v>414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3430</v>
      </c>
      <c r="AD710" s="16" t="str">
        <f t="shared" si="164"/>
        <v>DefExt</v>
      </c>
      <c r="AE710" s="29">
        <f t="shared" si="165"/>
        <v>427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3533</v>
      </c>
      <c r="AD711" s="16" t="str">
        <f t="shared" si="164"/>
        <v>DefExt</v>
      </c>
      <c r="AE711" s="29">
        <f t="shared" si="165"/>
        <v>440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3636</v>
      </c>
      <c r="AD712" s="16" t="str">
        <f t="shared" si="164"/>
        <v>DefExt</v>
      </c>
      <c r="AE712" s="29">
        <f t="shared" si="165"/>
        <v>452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3739</v>
      </c>
      <c r="AD713" s="16" t="str">
        <f t="shared" si="164"/>
        <v>DefExt</v>
      </c>
      <c r="AE713" s="29">
        <f t="shared" si="165"/>
        <v>465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3842</v>
      </c>
      <c r="AD714" s="16" t="str">
        <f t="shared" si="164"/>
        <v>DefExt</v>
      </c>
      <c r="AE714" s="29">
        <f t="shared" si="165"/>
        <v>478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3945</v>
      </c>
      <c r="AD715" s="16" t="str">
        <f t="shared" si="164"/>
        <v>DefExt</v>
      </c>
      <c r="AE715" s="29">
        <f t="shared" si="165"/>
        <v>491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4048</v>
      </c>
      <c r="AD716" s="16" t="str">
        <f t="shared" si="164"/>
        <v>DefExt</v>
      </c>
      <c r="AE716" s="29">
        <f t="shared" si="165"/>
        <v>504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4151</v>
      </c>
      <c r="AD717" s="16" t="str">
        <f t="shared" si="164"/>
        <v>DefExt</v>
      </c>
      <c r="AE717" s="29">
        <f t="shared" si="165"/>
        <v>517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137</v>
      </c>
      <c r="AD718" s="16" t="str">
        <f t="shared" si="164"/>
        <v>HPExt</v>
      </c>
      <c r="AE718" s="29">
        <f t="shared" si="165"/>
        <v>103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240</v>
      </c>
      <c r="AD719" s="16" t="str">
        <f t="shared" si="164"/>
        <v>HPExt</v>
      </c>
      <c r="AE719" s="29">
        <f t="shared" si="165"/>
        <v>181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343</v>
      </c>
      <c r="AD720" s="16" t="str">
        <f t="shared" si="164"/>
        <v>HPExt</v>
      </c>
      <c r="AE720" s="29">
        <f t="shared" si="165"/>
        <v>258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446</v>
      </c>
      <c r="AD721" s="16" t="str">
        <f t="shared" si="164"/>
        <v>HPExt</v>
      </c>
      <c r="AE721" s="29">
        <f t="shared" si="165"/>
        <v>335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549</v>
      </c>
      <c r="AD722" s="16" t="str">
        <f t="shared" si="164"/>
        <v>HPExt</v>
      </c>
      <c r="AE722" s="29">
        <f t="shared" si="165"/>
        <v>413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652</v>
      </c>
      <c r="AD723" s="16" t="str">
        <f t="shared" si="164"/>
        <v>HPExt</v>
      </c>
      <c r="AE723" s="29">
        <f t="shared" si="165"/>
        <v>490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755</v>
      </c>
      <c r="AD724" s="16" t="str">
        <f t="shared" si="164"/>
        <v>HPExt</v>
      </c>
      <c r="AE724" s="29">
        <f t="shared" si="165"/>
        <v>567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858</v>
      </c>
      <c r="AD725" s="16" t="str">
        <f t="shared" si="164"/>
        <v>HPExt</v>
      </c>
      <c r="AE725" s="29">
        <f t="shared" si="165"/>
        <v>645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960</v>
      </c>
      <c r="AD726" s="16" t="str">
        <f t="shared" si="164"/>
        <v>HPExt</v>
      </c>
      <c r="AE726" s="29">
        <f t="shared" si="165"/>
        <v>722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1063</v>
      </c>
      <c r="AD727" s="16" t="str">
        <f t="shared" si="164"/>
        <v>HPExt</v>
      </c>
      <c r="AE727" s="29">
        <f t="shared" si="165"/>
        <v>800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1166</v>
      </c>
      <c r="AD728" s="16" t="str">
        <f t="shared" si="164"/>
        <v>HPExt</v>
      </c>
      <c r="AE728" s="29">
        <f t="shared" si="165"/>
        <v>877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1269</v>
      </c>
      <c r="AD729" s="16" t="str">
        <f t="shared" si="164"/>
        <v>HPExt</v>
      </c>
      <c r="AE729" s="29">
        <f t="shared" si="165"/>
        <v>954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1372</v>
      </c>
      <c r="AD730" s="16" t="str">
        <f t="shared" si="164"/>
        <v>HPExt</v>
      </c>
      <c r="AE730" s="29">
        <f t="shared" si="165"/>
        <v>1032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1475</v>
      </c>
      <c r="AD731" s="16" t="str">
        <f t="shared" si="164"/>
        <v>HPExt</v>
      </c>
      <c r="AE731" s="29">
        <f t="shared" si="165"/>
        <v>1109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1578</v>
      </c>
      <c r="AD732" s="16" t="str">
        <f t="shared" si="164"/>
        <v>HPExt</v>
      </c>
      <c r="AE732" s="29">
        <f t="shared" si="165"/>
        <v>1186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1681</v>
      </c>
      <c r="AD733" s="16" t="str">
        <f t="shared" si="164"/>
        <v>HPExt</v>
      </c>
      <c r="AE733" s="29">
        <f t="shared" si="165"/>
        <v>1264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1784</v>
      </c>
      <c r="AD734" s="16" t="str">
        <f t="shared" si="164"/>
        <v>HPExt</v>
      </c>
      <c r="AE734" s="29">
        <f t="shared" si="165"/>
        <v>1341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1887</v>
      </c>
      <c r="AD735" s="16" t="str">
        <f t="shared" si="164"/>
        <v>HPExt</v>
      </c>
      <c r="AE735" s="29">
        <f t="shared" si="165"/>
        <v>1419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1990</v>
      </c>
      <c r="AD736" s="16" t="str">
        <f t="shared" si="164"/>
        <v>HPExt</v>
      </c>
      <c r="AE736" s="29">
        <f t="shared" si="165"/>
        <v>1496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2093</v>
      </c>
      <c r="AD737" s="16" t="str">
        <f t="shared" si="164"/>
        <v>HPExt</v>
      </c>
      <c r="AE737" s="29">
        <f t="shared" si="165"/>
        <v>1573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2195</v>
      </c>
      <c r="AD738" s="16" t="str">
        <f t="shared" si="164"/>
        <v>HPExt</v>
      </c>
      <c r="AE738" s="29">
        <f t="shared" si="165"/>
        <v>1651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2298</v>
      </c>
      <c r="AD739" s="16" t="str">
        <f t="shared" si="164"/>
        <v>HPExt</v>
      </c>
      <c r="AE739" s="29">
        <f t="shared" si="165"/>
        <v>1728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2401</v>
      </c>
      <c r="AD740" s="16" t="str">
        <f t="shared" si="164"/>
        <v>HPExt</v>
      </c>
      <c r="AE740" s="29">
        <f t="shared" si="165"/>
        <v>1805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2504</v>
      </c>
      <c r="AD741" s="16" t="str">
        <f t="shared" si="164"/>
        <v>HPExt</v>
      </c>
      <c r="AE741" s="29">
        <f t="shared" si="165"/>
        <v>1883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2607</v>
      </c>
      <c r="AD742" s="16" t="str">
        <f t="shared" si="164"/>
        <v>HPExt</v>
      </c>
      <c r="AE742" s="29">
        <f t="shared" si="165"/>
        <v>1960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2710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2038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2813</v>
      </c>
      <c r="AD744" s="16" t="str">
        <f t="shared" si="173"/>
        <v>HPExt</v>
      </c>
      <c r="AE744" s="29">
        <f t="shared" si="174"/>
        <v>2115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2916</v>
      </c>
      <c r="AD745" s="16" t="str">
        <f t="shared" si="173"/>
        <v>HPExt</v>
      </c>
      <c r="AE745" s="29">
        <f t="shared" si="174"/>
        <v>2192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3019</v>
      </c>
      <c r="AD746" s="16" t="str">
        <f t="shared" si="173"/>
        <v>HPExt</v>
      </c>
      <c r="AE746" s="29">
        <f t="shared" si="174"/>
        <v>2270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3122</v>
      </c>
      <c r="AD747" s="16" t="str">
        <f t="shared" si="173"/>
        <v>HPExt</v>
      </c>
      <c r="AE747" s="29">
        <f t="shared" si="174"/>
        <v>2347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3225</v>
      </c>
      <c r="AD748" s="16" t="str">
        <f t="shared" si="173"/>
        <v>HPExt</v>
      </c>
      <c r="AE748" s="29">
        <f t="shared" si="174"/>
        <v>2424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3327</v>
      </c>
      <c r="AD749" s="16" t="str">
        <f t="shared" si="173"/>
        <v>HPExt</v>
      </c>
      <c r="AE749" s="29">
        <f t="shared" si="174"/>
        <v>2502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3430</v>
      </c>
      <c r="AD750" s="16" t="str">
        <f t="shared" si="173"/>
        <v>HPExt</v>
      </c>
      <c r="AE750" s="29">
        <f t="shared" si="174"/>
        <v>2579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3533</v>
      </c>
      <c r="AD751" s="16" t="str">
        <f t="shared" si="173"/>
        <v>HPExt</v>
      </c>
      <c r="AE751" s="29">
        <f t="shared" si="174"/>
        <v>2657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3636</v>
      </c>
      <c r="AD752" s="16" t="str">
        <f t="shared" si="173"/>
        <v>HPExt</v>
      </c>
      <c r="AE752" s="29">
        <f t="shared" si="174"/>
        <v>2734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3739</v>
      </c>
      <c r="AD753" s="16" t="str">
        <f t="shared" si="173"/>
        <v>HPExt</v>
      </c>
      <c r="AE753" s="29">
        <f t="shared" si="174"/>
        <v>2811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3842</v>
      </c>
      <c r="AD754" s="16" t="str">
        <f t="shared" si="173"/>
        <v>HPExt</v>
      </c>
      <c r="AE754" s="29">
        <f t="shared" si="174"/>
        <v>2889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3945</v>
      </c>
      <c r="AD755" s="16" t="str">
        <f t="shared" si="173"/>
        <v>HPExt</v>
      </c>
      <c r="AE755" s="29">
        <f t="shared" si="174"/>
        <v>2966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4048</v>
      </c>
      <c r="AD756" s="16" t="str">
        <f t="shared" si="173"/>
        <v>HPExt</v>
      </c>
      <c r="AE756" s="29">
        <f t="shared" si="174"/>
        <v>3043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4151</v>
      </c>
      <c r="AD757" s="16" t="str">
        <f t="shared" si="173"/>
        <v>HPExt</v>
      </c>
      <c r="AE757" s="29">
        <f t="shared" si="174"/>
        <v>3121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69</v>
      </c>
      <c r="AD758" s="16" t="str">
        <f t="shared" si="173"/>
        <v>DefExt</v>
      </c>
      <c r="AE758" s="29">
        <f t="shared" si="174"/>
        <v>14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120</v>
      </c>
      <c r="AD759" s="16" t="str">
        <f t="shared" si="173"/>
        <v>DefExt</v>
      </c>
      <c r="AE759" s="29">
        <f t="shared" si="174"/>
        <v>24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172</v>
      </c>
      <c r="AD760" s="16" t="str">
        <f t="shared" si="173"/>
        <v>DefExt</v>
      </c>
      <c r="AE760" s="29">
        <f t="shared" si="174"/>
        <v>34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223</v>
      </c>
      <c r="AD761" s="16" t="str">
        <f t="shared" si="173"/>
        <v>DefExt</v>
      </c>
      <c r="AE761" s="29">
        <f t="shared" si="174"/>
        <v>44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274</v>
      </c>
      <c r="AD762" s="16" t="str">
        <f t="shared" si="173"/>
        <v>DefExt</v>
      </c>
      <c r="AE762" s="29">
        <f t="shared" si="174"/>
        <v>55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326</v>
      </c>
      <c r="AD763" s="16" t="str">
        <f t="shared" si="173"/>
        <v>DefExt</v>
      </c>
      <c r="AE763" s="29">
        <f t="shared" si="174"/>
        <v>65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377</v>
      </c>
      <c r="AD764" s="16" t="str">
        <f t="shared" si="173"/>
        <v>DefExt</v>
      </c>
      <c r="AE764" s="29">
        <f t="shared" si="174"/>
        <v>75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429</v>
      </c>
      <c r="AD765" s="16" t="str">
        <f t="shared" si="173"/>
        <v>DefExt</v>
      </c>
      <c r="AE765" s="29">
        <f t="shared" si="174"/>
        <v>85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480</v>
      </c>
      <c r="AD766" s="16" t="str">
        <f t="shared" si="173"/>
        <v>DefExt</v>
      </c>
      <c r="AE766" s="29">
        <f t="shared" si="174"/>
        <v>96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532</v>
      </c>
      <c r="AD767" s="16" t="str">
        <f t="shared" si="173"/>
        <v>DefExt</v>
      </c>
      <c r="AE767" s="29">
        <f t="shared" si="174"/>
        <v>106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583</v>
      </c>
      <c r="AD768" s="16" t="str">
        <f t="shared" si="173"/>
        <v>DefExt</v>
      </c>
      <c r="AE768" s="29">
        <f t="shared" si="174"/>
        <v>116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635</v>
      </c>
      <c r="AD769" s="16" t="str">
        <f t="shared" si="173"/>
        <v>DefExt</v>
      </c>
      <c r="AE769" s="29">
        <f t="shared" si="174"/>
        <v>126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686</v>
      </c>
      <c r="AD770" s="16" t="str">
        <f t="shared" si="173"/>
        <v>DefExt</v>
      </c>
      <c r="AE770" s="29">
        <f t="shared" si="174"/>
        <v>137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738</v>
      </c>
      <c r="AD771" s="16" t="str">
        <f t="shared" si="173"/>
        <v>DefExt</v>
      </c>
      <c r="AE771" s="29">
        <f t="shared" si="174"/>
        <v>147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789</v>
      </c>
      <c r="AD772" s="16" t="str">
        <f t="shared" si="173"/>
        <v>DefExt</v>
      </c>
      <c r="AE772" s="29">
        <f t="shared" si="174"/>
        <v>157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840</v>
      </c>
      <c r="AD773" s="16" t="str">
        <f t="shared" si="173"/>
        <v>DefExt</v>
      </c>
      <c r="AE773" s="29">
        <f t="shared" si="174"/>
        <v>167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892</v>
      </c>
      <c r="AD774" s="16" t="str">
        <f t="shared" si="173"/>
        <v>DefExt</v>
      </c>
      <c r="AE774" s="29">
        <f t="shared" si="174"/>
        <v>178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943</v>
      </c>
      <c r="AD775" s="16" t="str">
        <f t="shared" si="173"/>
        <v>DefExt</v>
      </c>
      <c r="AE775" s="29">
        <f t="shared" si="174"/>
        <v>188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995</v>
      </c>
      <c r="AD776" s="16" t="str">
        <f t="shared" si="173"/>
        <v>DefExt</v>
      </c>
      <c r="AE776" s="29">
        <f t="shared" si="174"/>
        <v>198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1046</v>
      </c>
      <c r="AD777" s="16" t="str">
        <f t="shared" si="173"/>
        <v>DefExt</v>
      </c>
      <c r="AE777" s="29">
        <f t="shared" si="174"/>
        <v>208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1098</v>
      </c>
      <c r="AD778" s="16" t="str">
        <f t="shared" si="173"/>
        <v>DefExt</v>
      </c>
      <c r="AE778" s="29">
        <f t="shared" si="174"/>
        <v>219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1149</v>
      </c>
      <c r="AD779" s="16" t="str">
        <f t="shared" si="173"/>
        <v>DefExt</v>
      </c>
      <c r="AE779" s="29">
        <f t="shared" si="174"/>
        <v>229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1201</v>
      </c>
      <c r="AD780" s="16" t="str">
        <f t="shared" si="173"/>
        <v>DefExt</v>
      </c>
      <c r="AE780" s="29">
        <f t="shared" si="174"/>
        <v>239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1252</v>
      </c>
      <c r="AD781" s="16" t="str">
        <f t="shared" si="173"/>
        <v>DefExt</v>
      </c>
      <c r="AE781" s="29">
        <f t="shared" si="174"/>
        <v>249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1304</v>
      </c>
      <c r="AD782" s="16" t="str">
        <f t="shared" si="173"/>
        <v>DefExt</v>
      </c>
      <c r="AE782" s="29">
        <f t="shared" si="174"/>
        <v>260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1355</v>
      </c>
      <c r="AD783" s="16" t="str">
        <f t="shared" si="173"/>
        <v>DefExt</v>
      </c>
      <c r="AE783" s="29">
        <f t="shared" si="174"/>
        <v>270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1406</v>
      </c>
      <c r="AD784" s="16" t="str">
        <f t="shared" si="173"/>
        <v>DefExt</v>
      </c>
      <c r="AE784" s="29">
        <f t="shared" si="174"/>
        <v>280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1458</v>
      </c>
      <c r="AD785" s="16" t="str">
        <f t="shared" si="173"/>
        <v>DefExt</v>
      </c>
      <c r="AE785" s="29">
        <f t="shared" si="174"/>
        <v>290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1509</v>
      </c>
      <c r="AD786" s="16" t="str">
        <f t="shared" si="173"/>
        <v>DefExt</v>
      </c>
      <c r="AE786" s="29">
        <f t="shared" si="174"/>
        <v>301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1561</v>
      </c>
      <c r="AD787" s="16" t="str">
        <f t="shared" si="173"/>
        <v>DefExt</v>
      </c>
      <c r="AE787" s="29">
        <f t="shared" si="174"/>
        <v>311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1612</v>
      </c>
      <c r="AD788" s="16" t="str">
        <f t="shared" si="173"/>
        <v>DefExt</v>
      </c>
      <c r="AE788" s="29">
        <f t="shared" si="174"/>
        <v>321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1664</v>
      </c>
      <c r="AD789" s="16" t="str">
        <f t="shared" si="173"/>
        <v>DefExt</v>
      </c>
      <c r="AE789" s="29">
        <f t="shared" si="174"/>
        <v>331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1715</v>
      </c>
      <c r="AD790" s="16" t="str">
        <f t="shared" si="173"/>
        <v>DefExt</v>
      </c>
      <c r="AE790" s="29">
        <f t="shared" si="174"/>
        <v>342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1767</v>
      </c>
      <c r="AD791" s="16" t="str">
        <f t="shared" si="173"/>
        <v>DefExt</v>
      </c>
      <c r="AE791" s="29">
        <f t="shared" si="174"/>
        <v>352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1818</v>
      </c>
      <c r="AD792" s="16" t="str">
        <f t="shared" si="173"/>
        <v>DefExt</v>
      </c>
      <c r="AE792" s="29">
        <f t="shared" si="174"/>
        <v>362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1870</v>
      </c>
      <c r="AD793" s="16" t="str">
        <f t="shared" si="173"/>
        <v>DefExt</v>
      </c>
      <c r="AE793" s="29">
        <f t="shared" si="174"/>
        <v>372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1921</v>
      </c>
      <c r="AD794" s="16" t="str">
        <f t="shared" si="173"/>
        <v>DefExt</v>
      </c>
      <c r="AE794" s="29">
        <f t="shared" si="174"/>
        <v>382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1972</v>
      </c>
      <c r="AD795" s="16" t="str">
        <f t="shared" si="173"/>
        <v>DefExt</v>
      </c>
      <c r="AE795" s="29">
        <f t="shared" si="174"/>
        <v>393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2024</v>
      </c>
      <c r="AD796" s="16" t="str">
        <f t="shared" si="173"/>
        <v>DefExt</v>
      </c>
      <c r="AE796" s="29">
        <f t="shared" si="174"/>
        <v>403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2075</v>
      </c>
      <c r="AD797" s="16" t="str">
        <f t="shared" si="173"/>
        <v>DefExt</v>
      </c>
      <c r="AE797" s="29">
        <f t="shared" si="174"/>
        <v>413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68</v>
      </c>
      <c r="AD798" s="16" t="str">
        <f t="shared" si="173"/>
        <v>HPExt</v>
      </c>
      <c r="AE798" s="29">
        <f t="shared" si="174"/>
        <v>83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120</v>
      </c>
      <c r="AD799" s="16" t="str">
        <f t="shared" si="173"/>
        <v>HPExt</v>
      </c>
      <c r="AE799" s="29">
        <f t="shared" si="174"/>
        <v>144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171</v>
      </c>
      <c r="AD800" s="16" t="str">
        <f t="shared" si="173"/>
        <v>HPExt</v>
      </c>
      <c r="AE800" s="29">
        <f t="shared" si="174"/>
        <v>206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222</v>
      </c>
      <c r="AD801" s="16" t="str">
        <f t="shared" si="173"/>
        <v>HPExt</v>
      </c>
      <c r="AE801" s="29">
        <f t="shared" si="174"/>
        <v>268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273</v>
      </c>
      <c r="AD802" s="16" t="str">
        <f t="shared" si="173"/>
        <v>HPExt</v>
      </c>
      <c r="AE802" s="29">
        <f t="shared" si="174"/>
        <v>330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324</v>
      </c>
      <c r="AD803" s="16" t="str">
        <f t="shared" si="173"/>
        <v>HPExt</v>
      </c>
      <c r="AE803" s="29">
        <f t="shared" si="174"/>
        <v>392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376</v>
      </c>
      <c r="AD804" s="16" t="str">
        <f t="shared" si="173"/>
        <v>HPExt</v>
      </c>
      <c r="AE804" s="29">
        <f t="shared" si="174"/>
        <v>454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427</v>
      </c>
      <c r="AD805" s="16" t="str">
        <f t="shared" si="173"/>
        <v>HPExt</v>
      </c>
      <c r="AE805" s="29">
        <f t="shared" si="174"/>
        <v>516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478</v>
      </c>
      <c r="AD806" s="16" t="str">
        <f t="shared" si="173"/>
        <v>HPExt</v>
      </c>
      <c r="AE806" s="29">
        <f t="shared" si="174"/>
        <v>578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529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640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581</v>
      </c>
      <c r="AD808" s="16" t="str">
        <f t="shared" si="182"/>
        <v>HPExt</v>
      </c>
      <c r="AE808" s="29">
        <f t="shared" si="183"/>
        <v>702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632</v>
      </c>
      <c r="AD809" s="16" t="str">
        <f t="shared" si="182"/>
        <v>HPExt</v>
      </c>
      <c r="AE809" s="29">
        <f t="shared" si="183"/>
        <v>763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683</v>
      </c>
      <c r="AD810" s="16" t="str">
        <f t="shared" si="182"/>
        <v>HPExt</v>
      </c>
      <c r="AE810" s="29">
        <f t="shared" si="183"/>
        <v>825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734</v>
      </c>
      <c r="AD811" s="16" t="str">
        <f t="shared" si="182"/>
        <v>HPExt</v>
      </c>
      <c r="AE811" s="29">
        <f t="shared" si="183"/>
        <v>887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785</v>
      </c>
      <c r="AD812" s="16" t="str">
        <f t="shared" si="182"/>
        <v>HPExt</v>
      </c>
      <c r="AE812" s="29">
        <f t="shared" si="183"/>
        <v>949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837</v>
      </c>
      <c r="AD813" s="16" t="str">
        <f t="shared" si="182"/>
        <v>HPExt</v>
      </c>
      <c r="AE813" s="29">
        <f t="shared" si="183"/>
        <v>1011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888</v>
      </c>
      <c r="AD814" s="16" t="str">
        <f t="shared" si="182"/>
        <v>HPExt</v>
      </c>
      <c r="AE814" s="29">
        <f t="shared" si="183"/>
        <v>1073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939</v>
      </c>
      <c r="AD815" s="16" t="str">
        <f t="shared" si="182"/>
        <v>HPExt</v>
      </c>
      <c r="AE815" s="29">
        <f t="shared" si="183"/>
        <v>1135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990</v>
      </c>
      <c r="AD816" s="16" t="str">
        <f t="shared" si="182"/>
        <v>HPExt</v>
      </c>
      <c r="AE816" s="29">
        <f t="shared" si="183"/>
        <v>1197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1042</v>
      </c>
      <c r="AD817" s="16" t="str">
        <f t="shared" si="182"/>
        <v>HPExt</v>
      </c>
      <c r="AE817" s="29">
        <f t="shared" si="183"/>
        <v>1259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1093</v>
      </c>
      <c r="AD818" s="16" t="str">
        <f t="shared" si="182"/>
        <v>HPExt</v>
      </c>
      <c r="AE818" s="29">
        <f t="shared" si="183"/>
        <v>1321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1144</v>
      </c>
      <c r="AD819" s="16" t="str">
        <f t="shared" si="182"/>
        <v>HPExt</v>
      </c>
      <c r="AE819" s="29">
        <f t="shared" si="183"/>
        <v>1382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1195</v>
      </c>
      <c r="AD820" s="16" t="str">
        <f t="shared" si="182"/>
        <v>HPExt</v>
      </c>
      <c r="AE820" s="29">
        <f t="shared" si="183"/>
        <v>1444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1247</v>
      </c>
      <c r="AD821" s="16" t="str">
        <f t="shared" si="182"/>
        <v>HPExt</v>
      </c>
      <c r="AE821" s="29">
        <f t="shared" si="183"/>
        <v>1506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1298</v>
      </c>
      <c r="AD822" s="16" t="str">
        <f t="shared" si="182"/>
        <v>HPExt</v>
      </c>
      <c r="AE822" s="29">
        <f t="shared" si="183"/>
        <v>1568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1349</v>
      </c>
      <c r="AD823" s="16" t="str">
        <f t="shared" si="182"/>
        <v>HPExt</v>
      </c>
      <c r="AE823" s="29">
        <f t="shared" si="183"/>
        <v>1630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1400</v>
      </c>
      <c r="AD824" s="16" t="str">
        <f t="shared" si="182"/>
        <v>HPExt</v>
      </c>
      <c r="AE824" s="29">
        <f t="shared" si="183"/>
        <v>1692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1451</v>
      </c>
      <c r="AD825" s="16" t="str">
        <f t="shared" si="182"/>
        <v>HPExt</v>
      </c>
      <c r="AE825" s="29">
        <f t="shared" si="183"/>
        <v>1754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1503</v>
      </c>
      <c r="AD826" s="16" t="str">
        <f t="shared" si="182"/>
        <v>HPExt</v>
      </c>
      <c r="AE826" s="29">
        <f t="shared" si="183"/>
        <v>1816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1554</v>
      </c>
      <c r="AD827" s="16" t="str">
        <f t="shared" si="182"/>
        <v>HPExt</v>
      </c>
      <c r="AE827" s="29">
        <f t="shared" si="183"/>
        <v>1878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1605</v>
      </c>
      <c r="AD828" s="16" t="str">
        <f t="shared" si="182"/>
        <v>HPExt</v>
      </c>
      <c r="AE828" s="29">
        <f t="shared" si="183"/>
        <v>1940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1656</v>
      </c>
      <c r="AD829" s="16" t="str">
        <f t="shared" si="182"/>
        <v>HPExt</v>
      </c>
      <c r="AE829" s="29">
        <f t="shared" si="183"/>
        <v>2001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1708</v>
      </c>
      <c r="AD830" s="16" t="str">
        <f t="shared" si="182"/>
        <v>HPExt</v>
      </c>
      <c r="AE830" s="29">
        <f t="shared" si="183"/>
        <v>2063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1759</v>
      </c>
      <c r="AD831" s="16" t="str">
        <f t="shared" si="182"/>
        <v>HPExt</v>
      </c>
      <c r="AE831" s="29">
        <f t="shared" si="183"/>
        <v>2125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1810</v>
      </c>
      <c r="AD832" s="16" t="str">
        <f t="shared" si="182"/>
        <v>HPExt</v>
      </c>
      <c r="AE832" s="29">
        <f t="shared" si="183"/>
        <v>2187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1861</v>
      </c>
      <c r="AD833" s="16" t="str">
        <f t="shared" si="182"/>
        <v>HPExt</v>
      </c>
      <c r="AE833" s="29">
        <f t="shared" si="183"/>
        <v>2249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1912</v>
      </c>
      <c r="AD834" s="16" t="str">
        <f t="shared" si="182"/>
        <v>HPExt</v>
      </c>
      <c r="AE834" s="29">
        <f t="shared" si="183"/>
        <v>2311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1964</v>
      </c>
      <c r="AD835" s="16" t="str">
        <f t="shared" si="182"/>
        <v>HPExt</v>
      </c>
      <c r="AE835" s="29">
        <f t="shared" si="183"/>
        <v>2373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2015</v>
      </c>
      <c r="AD836" s="16" t="str">
        <f t="shared" si="182"/>
        <v>HPExt</v>
      </c>
      <c r="AE836" s="29">
        <f t="shared" si="183"/>
        <v>2435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2066</v>
      </c>
      <c r="AD837" s="16" t="str">
        <f t="shared" si="182"/>
        <v>HPExt</v>
      </c>
      <c r="AE837" s="29">
        <f t="shared" si="183"/>
        <v>2497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69</v>
      </c>
      <c r="AD838" s="16" t="str">
        <f t="shared" si="182"/>
        <v>HPExt</v>
      </c>
      <c r="AE838" s="29">
        <f t="shared" si="183"/>
        <v>124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120</v>
      </c>
      <c r="AD839" s="16" t="str">
        <f t="shared" si="182"/>
        <v>HPExt</v>
      </c>
      <c r="AE839" s="29">
        <f t="shared" si="183"/>
        <v>217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172</v>
      </c>
      <c r="AD840" s="16" t="str">
        <f t="shared" si="182"/>
        <v>HPExt</v>
      </c>
      <c r="AE840" s="29">
        <f t="shared" si="183"/>
        <v>309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223</v>
      </c>
      <c r="AD841" s="16" t="str">
        <f t="shared" si="182"/>
        <v>HPExt</v>
      </c>
      <c r="AE841" s="29">
        <f t="shared" si="183"/>
        <v>402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274</v>
      </c>
      <c r="AD842" s="16" t="str">
        <f t="shared" si="182"/>
        <v>HPExt</v>
      </c>
      <c r="AE842" s="29">
        <f t="shared" si="183"/>
        <v>495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326</v>
      </c>
      <c r="AD843" s="16" t="str">
        <f t="shared" si="182"/>
        <v>HPExt</v>
      </c>
      <c r="AE843" s="29">
        <f t="shared" si="183"/>
        <v>588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377</v>
      </c>
      <c r="AD844" s="16" t="str">
        <f t="shared" si="182"/>
        <v>HPExt</v>
      </c>
      <c r="AE844" s="29">
        <f t="shared" si="183"/>
        <v>681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429</v>
      </c>
      <c r="AD845" s="16" t="str">
        <f t="shared" si="182"/>
        <v>HPExt</v>
      </c>
      <c r="AE845" s="29">
        <f t="shared" si="183"/>
        <v>774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480</v>
      </c>
      <c r="AD846" s="16" t="str">
        <f t="shared" si="182"/>
        <v>HPExt</v>
      </c>
      <c r="AE846" s="29">
        <f t="shared" si="183"/>
        <v>867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532</v>
      </c>
      <c r="AD847" s="16" t="str">
        <f t="shared" si="182"/>
        <v>HPExt</v>
      </c>
      <c r="AE847" s="29">
        <f t="shared" si="183"/>
        <v>959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583</v>
      </c>
      <c r="AD848" s="16" t="str">
        <f t="shared" si="182"/>
        <v>HPExt</v>
      </c>
      <c r="AE848" s="29">
        <f t="shared" si="183"/>
        <v>1052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635</v>
      </c>
      <c r="AD849" s="16" t="str">
        <f t="shared" si="182"/>
        <v>HPExt</v>
      </c>
      <c r="AE849" s="29">
        <f t="shared" si="183"/>
        <v>1145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686</v>
      </c>
      <c r="AD850" s="16" t="str">
        <f t="shared" si="182"/>
        <v>HPExt</v>
      </c>
      <c r="AE850" s="29">
        <f t="shared" si="183"/>
        <v>1238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738</v>
      </c>
      <c r="AD851" s="16" t="str">
        <f t="shared" si="182"/>
        <v>HPExt</v>
      </c>
      <c r="AE851" s="29">
        <f t="shared" si="183"/>
        <v>1331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789</v>
      </c>
      <c r="AD852" s="16" t="str">
        <f t="shared" si="182"/>
        <v>HPExt</v>
      </c>
      <c r="AE852" s="29">
        <f t="shared" si="183"/>
        <v>1424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840</v>
      </c>
      <c r="AD853" s="16" t="str">
        <f t="shared" si="182"/>
        <v>HPExt</v>
      </c>
      <c r="AE853" s="29">
        <f t="shared" si="183"/>
        <v>1517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892</v>
      </c>
      <c r="AD854" s="16" t="str">
        <f t="shared" si="182"/>
        <v>HPExt</v>
      </c>
      <c r="AE854" s="29">
        <f t="shared" si="183"/>
        <v>1609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943</v>
      </c>
      <c r="AD855" s="16" t="str">
        <f t="shared" si="182"/>
        <v>HPExt</v>
      </c>
      <c r="AE855" s="29">
        <f t="shared" si="183"/>
        <v>1702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995</v>
      </c>
      <c r="AD856" s="16" t="str">
        <f t="shared" si="182"/>
        <v>HPExt</v>
      </c>
      <c r="AE856" s="29">
        <f t="shared" si="183"/>
        <v>1795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1046</v>
      </c>
      <c r="AD857" s="16" t="str">
        <f t="shared" si="182"/>
        <v>HPExt</v>
      </c>
      <c r="AE857" s="29">
        <f t="shared" si="183"/>
        <v>1888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1098</v>
      </c>
      <c r="AD858" s="16" t="str">
        <f t="shared" si="182"/>
        <v>HPExt</v>
      </c>
      <c r="AE858" s="29">
        <f t="shared" si="183"/>
        <v>1981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1149</v>
      </c>
      <c r="AD859" s="16" t="str">
        <f t="shared" si="182"/>
        <v>HPExt</v>
      </c>
      <c r="AE859" s="29">
        <f t="shared" si="183"/>
        <v>2074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1201</v>
      </c>
      <c r="AD860" s="16" t="str">
        <f t="shared" si="182"/>
        <v>HPExt</v>
      </c>
      <c r="AE860" s="29">
        <f t="shared" si="183"/>
        <v>2166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1252</v>
      </c>
      <c r="AD861" s="16" t="str">
        <f t="shared" si="182"/>
        <v>HPExt</v>
      </c>
      <c r="AE861" s="29">
        <f t="shared" si="183"/>
        <v>2259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1304</v>
      </c>
      <c r="AD862" s="16" t="str">
        <f t="shared" si="182"/>
        <v>HPExt</v>
      </c>
      <c r="AE862" s="29">
        <f t="shared" si="183"/>
        <v>2352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1355</v>
      </c>
      <c r="AD863" s="16" t="str">
        <f t="shared" si="182"/>
        <v>HPExt</v>
      </c>
      <c r="AE863" s="29">
        <f t="shared" si="183"/>
        <v>2445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1406</v>
      </c>
      <c r="AD864" s="16" t="str">
        <f t="shared" si="182"/>
        <v>HPExt</v>
      </c>
      <c r="AE864" s="29">
        <f t="shared" si="183"/>
        <v>2538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1458</v>
      </c>
      <c r="AD865" s="16" t="str">
        <f t="shared" si="182"/>
        <v>HPExt</v>
      </c>
      <c r="AE865" s="29">
        <f t="shared" si="183"/>
        <v>2631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1509</v>
      </c>
      <c r="AD866" s="16" t="str">
        <f t="shared" si="182"/>
        <v>HPExt</v>
      </c>
      <c r="AE866" s="29">
        <f t="shared" si="183"/>
        <v>2724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1561</v>
      </c>
      <c r="AD867" s="16" t="str">
        <f t="shared" si="182"/>
        <v>HPExt</v>
      </c>
      <c r="AE867" s="29">
        <f t="shared" si="183"/>
        <v>2816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1612</v>
      </c>
      <c r="AD868" s="16" t="str">
        <f t="shared" si="182"/>
        <v>HPExt</v>
      </c>
      <c r="AE868" s="29">
        <f t="shared" si="183"/>
        <v>2909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1664</v>
      </c>
      <c r="AD869" s="16" t="str">
        <f t="shared" si="182"/>
        <v>HPExt</v>
      </c>
      <c r="AE869" s="29">
        <f t="shared" si="183"/>
        <v>3002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1715</v>
      </c>
      <c r="AD870" s="16" t="str">
        <f t="shared" si="182"/>
        <v>HPExt</v>
      </c>
      <c r="AE870" s="29">
        <f t="shared" si="183"/>
        <v>3095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1767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3188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1818</v>
      </c>
      <c r="AD872" s="16" t="str">
        <f t="shared" si="191"/>
        <v>HPExt</v>
      </c>
      <c r="AE872" s="29">
        <f t="shared" si="192"/>
        <v>3281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1870</v>
      </c>
      <c r="AD873" s="16" t="str">
        <f t="shared" si="191"/>
        <v>HPExt</v>
      </c>
      <c r="AE873" s="29">
        <f t="shared" si="192"/>
        <v>3374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1921</v>
      </c>
      <c r="AD874" s="16" t="str">
        <f t="shared" si="191"/>
        <v>HPExt</v>
      </c>
      <c r="AE874" s="29">
        <f t="shared" si="192"/>
        <v>3466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1972</v>
      </c>
      <c r="AD875" s="16" t="str">
        <f t="shared" si="191"/>
        <v>HPExt</v>
      </c>
      <c r="AE875" s="29">
        <f t="shared" si="192"/>
        <v>3559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2024</v>
      </c>
      <c r="AD876" s="16" t="str">
        <f t="shared" si="191"/>
        <v>HPExt</v>
      </c>
      <c r="AE876" s="29">
        <f t="shared" si="192"/>
        <v>3652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2075</v>
      </c>
      <c r="AD877" s="16" t="str">
        <f t="shared" si="191"/>
        <v>HPExt</v>
      </c>
      <c r="AE877" s="29">
        <f t="shared" si="192"/>
        <v>3745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34</v>
      </c>
      <c r="AD878" s="16" t="str">
        <f t="shared" si="191"/>
        <v>HPExt</v>
      </c>
      <c r="AE878" s="29">
        <f t="shared" si="192"/>
        <v>124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60</v>
      </c>
      <c r="AD879" s="16" t="str">
        <f t="shared" si="191"/>
        <v>HPExt</v>
      </c>
      <c r="AE879" s="29">
        <f t="shared" si="192"/>
        <v>217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85</v>
      </c>
      <c r="AD880" s="16" t="str">
        <f t="shared" si="191"/>
        <v>HPExt</v>
      </c>
      <c r="AE880" s="29">
        <f t="shared" si="192"/>
        <v>309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111</v>
      </c>
      <c r="AD881" s="16" t="str">
        <f t="shared" si="191"/>
        <v>HPExt</v>
      </c>
      <c r="AE881" s="29">
        <f t="shared" si="192"/>
        <v>402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137</v>
      </c>
      <c r="AD882" s="16" t="str">
        <f t="shared" si="191"/>
        <v>HPExt</v>
      </c>
      <c r="AE882" s="29">
        <f t="shared" si="192"/>
        <v>495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162</v>
      </c>
      <c r="AD883" s="16" t="str">
        <f t="shared" si="191"/>
        <v>HPExt</v>
      </c>
      <c r="AE883" s="29">
        <f t="shared" si="192"/>
        <v>588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188</v>
      </c>
      <c r="AD884" s="16" t="str">
        <f t="shared" si="191"/>
        <v>HPExt</v>
      </c>
      <c r="AE884" s="29">
        <f t="shared" si="192"/>
        <v>681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213</v>
      </c>
      <c r="AD885" s="16" t="str">
        <f t="shared" si="191"/>
        <v>HPExt</v>
      </c>
      <c r="AE885" s="29">
        <f t="shared" si="192"/>
        <v>774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239</v>
      </c>
      <c r="AD886" s="16" t="str">
        <f t="shared" si="191"/>
        <v>HPExt</v>
      </c>
      <c r="AE886" s="29">
        <f t="shared" si="192"/>
        <v>867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265</v>
      </c>
      <c r="AD887" s="16" t="str">
        <f t="shared" si="191"/>
        <v>HPExt</v>
      </c>
      <c r="AE887" s="29">
        <f t="shared" si="192"/>
        <v>959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290</v>
      </c>
      <c r="AD888" s="16" t="str">
        <f t="shared" si="191"/>
        <v>HPExt</v>
      </c>
      <c r="AE888" s="29">
        <f t="shared" si="192"/>
        <v>1052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316</v>
      </c>
      <c r="AD889" s="16" t="str">
        <f t="shared" si="191"/>
        <v>HPExt</v>
      </c>
      <c r="AE889" s="29">
        <f t="shared" si="192"/>
        <v>1145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342</v>
      </c>
      <c r="AD890" s="16" t="str">
        <f t="shared" si="191"/>
        <v>HPExt</v>
      </c>
      <c r="AE890" s="29">
        <f t="shared" si="192"/>
        <v>1238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367</v>
      </c>
      <c r="AD891" s="16" t="str">
        <f t="shared" si="191"/>
        <v>HPExt</v>
      </c>
      <c r="AE891" s="29">
        <f t="shared" si="192"/>
        <v>1331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393</v>
      </c>
      <c r="AD892" s="16" t="str">
        <f t="shared" si="191"/>
        <v>HPExt</v>
      </c>
      <c r="AE892" s="29">
        <f t="shared" si="192"/>
        <v>1424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418</v>
      </c>
      <c r="AD893" s="16" t="str">
        <f t="shared" si="191"/>
        <v>HPExt</v>
      </c>
      <c r="AE893" s="29">
        <f t="shared" si="192"/>
        <v>1517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444</v>
      </c>
      <c r="AD894" s="16" t="str">
        <f t="shared" si="191"/>
        <v>HPExt</v>
      </c>
      <c r="AE894" s="29">
        <f t="shared" si="192"/>
        <v>1609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470</v>
      </c>
      <c r="AD895" s="16" t="str">
        <f t="shared" si="191"/>
        <v>HPExt</v>
      </c>
      <c r="AE895" s="29">
        <f t="shared" si="192"/>
        <v>1702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495</v>
      </c>
      <c r="AD896" s="16" t="str">
        <f t="shared" si="191"/>
        <v>HPExt</v>
      </c>
      <c r="AE896" s="29">
        <f t="shared" si="192"/>
        <v>1795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521</v>
      </c>
      <c r="AD897" s="16" t="str">
        <f t="shared" si="191"/>
        <v>HPExt</v>
      </c>
      <c r="AE897" s="29">
        <f t="shared" si="192"/>
        <v>1888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546</v>
      </c>
      <c r="AD898" s="16" t="str">
        <f t="shared" si="191"/>
        <v>HPExt</v>
      </c>
      <c r="AE898" s="29">
        <f t="shared" si="192"/>
        <v>1981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572</v>
      </c>
      <c r="AD899" s="16" t="str">
        <f t="shared" si="191"/>
        <v>HPExt</v>
      </c>
      <c r="AE899" s="29">
        <f t="shared" si="192"/>
        <v>2074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598</v>
      </c>
      <c r="AD900" s="16" t="str">
        <f t="shared" si="191"/>
        <v>HPExt</v>
      </c>
      <c r="AE900" s="29">
        <f t="shared" si="192"/>
        <v>2166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623</v>
      </c>
      <c r="AD901" s="16" t="str">
        <f t="shared" si="191"/>
        <v>HPExt</v>
      </c>
      <c r="AE901" s="29">
        <f t="shared" si="192"/>
        <v>2259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649</v>
      </c>
      <c r="AD902" s="16" t="str">
        <f t="shared" si="191"/>
        <v>HPExt</v>
      </c>
      <c r="AE902" s="29">
        <f t="shared" si="192"/>
        <v>2352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674</v>
      </c>
      <c r="AD903" s="16" t="str">
        <f t="shared" si="191"/>
        <v>HPExt</v>
      </c>
      <c r="AE903" s="29">
        <f t="shared" si="192"/>
        <v>2445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700</v>
      </c>
      <c r="AD904" s="16" t="str">
        <f t="shared" si="191"/>
        <v>HPExt</v>
      </c>
      <c r="AE904" s="29">
        <f t="shared" si="192"/>
        <v>2538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726</v>
      </c>
      <c r="AD905" s="16" t="str">
        <f t="shared" si="191"/>
        <v>HPExt</v>
      </c>
      <c r="AE905" s="29">
        <f t="shared" si="192"/>
        <v>2631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751</v>
      </c>
      <c r="AD906" s="16" t="str">
        <f t="shared" si="191"/>
        <v>HPExt</v>
      </c>
      <c r="AE906" s="29">
        <f t="shared" si="192"/>
        <v>2724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777</v>
      </c>
      <c r="AD907" s="16" t="str">
        <f t="shared" si="191"/>
        <v>HPExt</v>
      </c>
      <c r="AE907" s="29">
        <f t="shared" si="192"/>
        <v>2816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803</v>
      </c>
      <c r="AD908" s="16" t="str">
        <f t="shared" si="191"/>
        <v>HPExt</v>
      </c>
      <c r="AE908" s="29">
        <f t="shared" si="192"/>
        <v>2909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828</v>
      </c>
      <c r="AD909" s="16" t="str">
        <f t="shared" si="191"/>
        <v>HPExt</v>
      </c>
      <c r="AE909" s="29">
        <f t="shared" si="192"/>
        <v>3002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854</v>
      </c>
      <c r="AD910" s="16" t="str">
        <f t="shared" si="191"/>
        <v>HPExt</v>
      </c>
      <c r="AE910" s="29">
        <f t="shared" si="192"/>
        <v>3095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879</v>
      </c>
      <c r="AD911" s="16" t="str">
        <f t="shared" si="191"/>
        <v>HPExt</v>
      </c>
      <c r="AE911" s="29">
        <f t="shared" si="192"/>
        <v>3188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905</v>
      </c>
      <c r="AD912" s="16" t="str">
        <f t="shared" si="191"/>
        <v>HPExt</v>
      </c>
      <c r="AE912" s="29">
        <f t="shared" si="192"/>
        <v>3281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931</v>
      </c>
      <c r="AD913" s="16" t="str">
        <f t="shared" si="191"/>
        <v>HPExt</v>
      </c>
      <c r="AE913" s="29">
        <f t="shared" si="192"/>
        <v>3374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956</v>
      </c>
      <c r="AD914" s="16" t="str">
        <f t="shared" si="191"/>
        <v>HPExt</v>
      </c>
      <c r="AE914" s="29">
        <f t="shared" si="192"/>
        <v>3466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982</v>
      </c>
      <c r="AD915" s="16" t="str">
        <f t="shared" si="191"/>
        <v>HPExt</v>
      </c>
      <c r="AE915" s="29">
        <f t="shared" si="192"/>
        <v>3559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1007</v>
      </c>
      <c r="AD916" s="16" t="str">
        <f t="shared" si="191"/>
        <v>HPExt</v>
      </c>
      <c r="AE916" s="29">
        <f t="shared" si="192"/>
        <v>3652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1033</v>
      </c>
      <c r="AD917" s="16" t="str">
        <f t="shared" si="191"/>
        <v>HPExt</v>
      </c>
      <c r="AE917" s="29">
        <f t="shared" si="192"/>
        <v>3745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137</v>
      </c>
      <c r="AD918" s="16" t="str">
        <f t="shared" si="191"/>
        <v>DefExt</v>
      </c>
      <c r="AE918" s="29">
        <f t="shared" si="192"/>
        <v>17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240</v>
      </c>
      <c r="AD919" s="16" t="str">
        <f t="shared" si="191"/>
        <v>DefExt</v>
      </c>
      <c r="AE919" s="29">
        <f t="shared" si="192"/>
        <v>30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343</v>
      </c>
      <c r="AD920" s="16" t="str">
        <f t="shared" si="191"/>
        <v>DefExt</v>
      </c>
      <c r="AE920" s="29">
        <f t="shared" si="192"/>
        <v>43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446</v>
      </c>
      <c r="AD921" s="16" t="str">
        <f t="shared" si="191"/>
        <v>DefExt</v>
      </c>
      <c r="AE921" s="29">
        <f t="shared" si="192"/>
        <v>55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549</v>
      </c>
      <c r="AD922" s="16" t="str">
        <f t="shared" si="191"/>
        <v>DefExt</v>
      </c>
      <c r="AE922" s="29">
        <f t="shared" si="192"/>
        <v>68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652</v>
      </c>
      <c r="AD923" s="16" t="str">
        <f t="shared" si="191"/>
        <v>DefExt</v>
      </c>
      <c r="AE923" s="29">
        <f t="shared" si="192"/>
        <v>81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755</v>
      </c>
      <c r="AD924" s="16" t="str">
        <f t="shared" si="191"/>
        <v>DefExt</v>
      </c>
      <c r="AE924" s="29">
        <f t="shared" si="192"/>
        <v>94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858</v>
      </c>
      <c r="AD925" s="16" t="str">
        <f t="shared" si="191"/>
        <v>DefExt</v>
      </c>
      <c r="AE925" s="29">
        <f t="shared" si="192"/>
        <v>107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960</v>
      </c>
      <c r="AD926" s="16" t="str">
        <f t="shared" si="191"/>
        <v>DefExt</v>
      </c>
      <c r="AE926" s="29">
        <f t="shared" si="192"/>
        <v>120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1063</v>
      </c>
      <c r="AD927" s="16" t="str">
        <f t="shared" si="191"/>
        <v>DefExt</v>
      </c>
      <c r="AE927" s="29">
        <f t="shared" si="192"/>
        <v>132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1166</v>
      </c>
      <c r="AD928" s="16" t="str">
        <f t="shared" si="191"/>
        <v>DefExt</v>
      </c>
      <c r="AE928" s="29">
        <f t="shared" si="192"/>
        <v>145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1269</v>
      </c>
      <c r="AD929" s="16" t="str">
        <f t="shared" si="191"/>
        <v>DefExt</v>
      </c>
      <c r="AE929" s="29">
        <f t="shared" si="192"/>
        <v>158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1372</v>
      </c>
      <c r="AD930" s="16" t="str">
        <f t="shared" si="191"/>
        <v>DefExt</v>
      </c>
      <c r="AE930" s="29">
        <f t="shared" si="192"/>
        <v>171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1475</v>
      </c>
      <c r="AD931" s="16" t="str">
        <f t="shared" si="191"/>
        <v>DefExt</v>
      </c>
      <c r="AE931" s="29">
        <f t="shared" si="192"/>
        <v>184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1578</v>
      </c>
      <c r="AD932" s="16" t="str">
        <f t="shared" si="191"/>
        <v>DefExt</v>
      </c>
      <c r="AE932" s="29">
        <f t="shared" si="192"/>
        <v>196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1681</v>
      </c>
      <c r="AD933" s="16" t="str">
        <f t="shared" si="191"/>
        <v>DefExt</v>
      </c>
      <c r="AE933" s="29">
        <f t="shared" si="192"/>
        <v>209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1784</v>
      </c>
      <c r="AD934" s="16" t="str">
        <f t="shared" si="191"/>
        <v>DefExt</v>
      </c>
      <c r="AE934" s="29">
        <f t="shared" si="192"/>
        <v>222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1887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235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1990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248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2093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260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2195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273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2298</v>
      </c>
      <c r="AD939" s="16" t="str">
        <f t="shared" si="202"/>
        <v>DefExt</v>
      </c>
      <c r="AE939" s="29">
        <f t="shared" si="203"/>
        <v>286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2401</v>
      </c>
      <c r="AD940" s="16" t="str">
        <f t="shared" si="202"/>
        <v>DefExt</v>
      </c>
      <c r="AE940" s="29">
        <f t="shared" si="203"/>
        <v>299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2504</v>
      </c>
      <c r="AD941" s="16" t="str">
        <f t="shared" si="202"/>
        <v>DefExt</v>
      </c>
      <c r="AE941" s="29">
        <f t="shared" si="203"/>
        <v>312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2607</v>
      </c>
      <c r="AD942" s="16" t="str">
        <f t="shared" si="202"/>
        <v>DefExt</v>
      </c>
      <c r="AE942" s="29">
        <f t="shared" si="203"/>
        <v>324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2710</v>
      </c>
      <c r="AD943" s="16" t="str">
        <f t="shared" si="202"/>
        <v>DefExt</v>
      </c>
      <c r="AE943" s="29">
        <f t="shared" si="203"/>
        <v>337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2813</v>
      </c>
      <c r="AD944" s="16" t="str">
        <f t="shared" si="202"/>
        <v>DefExt</v>
      </c>
      <c r="AE944" s="29">
        <f t="shared" si="203"/>
        <v>350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2916</v>
      </c>
      <c r="AD945" s="16" t="str">
        <f t="shared" si="202"/>
        <v>DefExt</v>
      </c>
      <c r="AE945" s="29">
        <f t="shared" si="203"/>
        <v>363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3019</v>
      </c>
      <c r="AD946" s="16" t="str">
        <f t="shared" si="202"/>
        <v>DefExt</v>
      </c>
      <c r="AE946" s="29">
        <f t="shared" si="203"/>
        <v>376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3122</v>
      </c>
      <c r="AD947" s="16" t="str">
        <f t="shared" si="202"/>
        <v>DefExt</v>
      </c>
      <c r="AE947" s="29">
        <f t="shared" si="203"/>
        <v>388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3225</v>
      </c>
      <c r="AD948" s="16" t="str">
        <f t="shared" si="202"/>
        <v>DefExt</v>
      </c>
      <c r="AE948" s="29">
        <f t="shared" si="203"/>
        <v>401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3327</v>
      </c>
      <c r="AD949" s="16" t="str">
        <f t="shared" si="202"/>
        <v>DefExt</v>
      </c>
      <c r="AE949" s="29">
        <f t="shared" si="203"/>
        <v>414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3430</v>
      </c>
      <c r="AD950" s="16" t="str">
        <f t="shared" si="202"/>
        <v>DefExt</v>
      </c>
      <c r="AE950" s="29">
        <f t="shared" si="203"/>
        <v>427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3533</v>
      </c>
      <c r="AD951" s="16" t="str">
        <f t="shared" si="202"/>
        <v>DefExt</v>
      </c>
      <c r="AE951" s="29">
        <f t="shared" si="203"/>
        <v>440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3636</v>
      </c>
      <c r="AD952" s="16" t="str">
        <f t="shared" si="202"/>
        <v>DefExt</v>
      </c>
      <c r="AE952" s="29">
        <f t="shared" si="203"/>
        <v>452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3739</v>
      </c>
      <c r="AD953" s="16" t="str">
        <f t="shared" si="202"/>
        <v>DefExt</v>
      </c>
      <c r="AE953" s="29">
        <f t="shared" si="203"/>
        <v>465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3842</v>
      </c>
      <c r="AD954" s="16" t="str">
        <f t="shared" si="202"/>
        <v>DefExt</v>
      </c>
      <c r="AE954" s="29">
        <f t="shared" si="203"/>
        <v>478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3945</v>
      </c>
      <c r="AD955" s="16" t="str">
        <f t="shared" si="202"/>
        <v>DefExt</v>
      </c>
      <c r="AE955" s="29">
        <f t="shared" si="203"/>
        <v>491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4048</v>
      </c>
      <c r="AD956" s="16" t="str">
        <f t="shared" si="202"/>
        <v>DefExt</v>
      </c>
      <c r="AE956" s="29">
        <f t="shared" si="203"/>
        <v>504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4151</v>
      </c>
      <c r="AD957" s="16" t="str">
        <f t="shared" si="202"/>
        <v>DefExt</v>
      </c>
      <c r="AE957" s="29">
        <f t="shared" si="203"/>
        <v>517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137</v>
      </c>
      <c r="AD958" s="16" t="str">
        <f t="shared" si="202"/>
        <v>HPExt</v>
      </c>
      <c r="AE958" s="29">
        <f t="shared" si="203"/>
        <v>103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240</v>
      </c>
      <c r="AD959" s="16" t="str">
        <f t="shared" si="202"/>
        <v>HPExt</v>
      </c>
      <c r="AE959" s="29">
        <f t="shared" si="203"/>
        <v>181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343</v>
      </c>
      <c r="AD960" s="16" t="str">
        <f t="shared" si="202"/>
        <v>HPExt</v>
      </c>
      <c r="AE960" s="29">
        <f t="shared" si="203"/>
        <v>258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446</v>
      </c>
      <c r="AD961" s="16" t="str">
        <f t="shared" si="202"/>
        <v>HPExt</v>
      </c>
      <c r="AE961" s="29">
        <f t="shared" si="203"/>
        <v>335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549</v>
      </c>
      <c r="AD962" s="16" t="str">
        <f t="shared" si="202"/>
        <v>HPExt</v>
      </c>
      <c r="AE962" s="29">
        <f t="shared" si="203"/>
        <v>413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652</v>
      </c>
      <c r="AD963" s="16" t="str">
        <f t="shared" si="202"/>
        <v>HPExt</v>
      </c>
      <c r="AE963" s="29">
        <f t="shared" si="203"/>
        <v>490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755</v>
      </c>
      <c r="AD964" s="16" t="str">
        <f t="shared" si="202"/>
        <v>HPExt</v>
      </c>
      <c r="AE964" s="29">
        <f t="shared" si="203"/>
        <v>567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858</v>
      </c>
      <c r="AD965" s="16" t="str">
        <f t="shared" si="202"/>
        <v>HPExt</v>
      </c>
      <c r="AE965" s="29">
        <f t="shared" si="203"/>
        <v>645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960</v>
      </c>
      <c r="AD966" s="16" t="str">
        <f t="shared" si="202"/>
        <v>HPExt</v>
      </c>
      <c r="AE966" s="29">
        <f t="shared" si="203"/>
        <v>722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1063</v>
      </c>
      <c r="AD967" s="16" t="str">
        <f t="shared" si="202"/>
        <v>HPExt</v>
      </c>
      <c r="AE967" s="29">
        <f t="shared" si="203"/>
        <v>800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1166</v>
      </c>
      <c r="AD968" s="16" t="str">
        <f t="shared" si="202"/>
        <v>HPExt</v>
      </c>
      <c r="AE968" s="29">
        <f t="shared" si="203"/>
        <v>877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1269</v>
      </c>
      <c r="AD969" s="16" t="str">
        <f t="shared" si="202"/>
        <v>HPExt</v>
      </c>
      <c r="AE969" s="29">
        <f t="shared" si="203"/>
        <v>954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1372</v>
      </c>
      <c r="AD970" s="16" t="str">
        <f t="shared" si="202"/>
        <v>HPExt</v>
      </c>
      <c r="AE970" s="29">
        <f t="shared" si="203"/>
        <v>1032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1475</v>
      </c>
      <c r="AD971" s="16" t="str">
        <f t="shared" si="202"/>
        <v>HPExt</v>
      </c>
      <c r="AE971" s="29">
        <f t="shared" si="203"/>
        <v>1109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1578</v>
      </c>
      <c r="AD972" s="16" t="str">
        <f t="shared" si="202"/>
        <v>HPExt</v>
      </c>
      <c r="AE972" s="29">
        <f t="shared" si="203"/>
        <v>1186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1681</v>
      </c>
      <c r="AD973" s="16" t="str">
        <f t="shared" si="202"/>
        <v>HPExt</v>
      </c>
      <c r="AE973" s="29">
        <f t="shared" si="203"/>
        <v>1264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1784</v>
      </c>
      <c r="AD974" s="16" t="str">
        <f t="shared" si="202"/>
        <v>HPExt</v>
      </c>
      <c r="AE974" s="29">
        <f t="shared" si="203"/>
        <v>1341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1887</v>
      </c>
      <c r="AD975" s="16" t="str">
        <f t="shared" si="202"/>
        <v>HPExt</v>
      </c>
      <c r="AE975" s="29">
        <f t="shared" si="203"/>
        <v>1419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1990</v>
      </c>
      <c r="AD976" s="16" t="str">
        <f t="shared" si="202"/>
        <v>HPExt</v>
      </c>
      <c r="AE976" s="29">
        <f t="shared" si="203"/>
        <v>1496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2093</v>
      </c>
      <c r="AD977" s="16" t="str">
        <f t="shared" si="202"/>
        <v>HPExt</v>
      </c>
      <c r="AE977" s="29">
        <f t="shared" si="203"/>
        <v>1573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2195</v>
      </c>
      <c r="AD978" s="16" t="str">
        <f t="shared" si="202"/>
        <v>HPExt</v>
      </c>
      <c r="AE978" s="29">
        <f t="shared" si="203"/>
        <v>1651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2298</v>
      </c>
      <c r="AD979" s="16" t="str">
        <f t="shared" si="202"/>
        <v>HPExt</v>
      </c>
      <c r="AE979" s="29">
        <f t="shared" si="203"/>
        <v>1728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2401</v>
      </c>
      <c r="AD980" s="16" t="str">
        <f t="shared" si="202"/>
        <v>HPExt</v>
      </c>
      <c r="AE980" s="29">
        <f t="shared" si="203"/>
        <v>1805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2504</v>
      </c>
      <c r="AD981" s="16" t="str">
        <f t="shared" si="202"/>
        <v>HPExt</v>
      </c>
      <c r="AE981" s="29">
        <f t="shared" si="203"/>
        <v>1883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2607</v>
      </c>
      <c r="AD982" s="16" t="str">
        <f t="shared" si="202"/>
        <v>HPExt</v>
      </c>
      <c r="AE982" s="29">
        <f t="shared" si="203"/>
        <v>1960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2710</v>
      </c>
      <c r="AD983" s="16" t="str">
        <f t="shared" si="202"/>
        <v>HPExt</v>
      </c>
      <c r="AE983" s="29">
        <f t="shared" si="203"/>
        <v>2038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2813</v>
      </c>
      <c r="AD984" s="16" t="str">
        <f t="shared" si="202"/>
        <v>HPExt</v>
      </c>
      <c r="AE984" s="29">
        <f t="shared" si="203"/>
        <v>2115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2916</v>
      </c>
      <c r="AD985" s="16" t="str">
        <f t="shared" si="202"/>
        <v>HPExt</v>
      </c>
      <c r="AE985" s="29">
        <f t="shared" si="203"/>
        <v>2192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3019</v>
      </c>
      <c r="AD986" s="16" t="str">
        <f t="shared" si="202"/>
        <v>HPExt</v>
      </c>
      <c r="AE986" s="29">
        <f t="shared" si="203"/>
        <v>2270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3122</v>
      </c>
      <c r="AD987" s="16" t="str">
        <f t="shared" si="202"/>
        <v>HPExt</v>
      </c>
      <c r="AE987" s="29">
        <f t="shared" si="203"/>
        <v>2347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3225</v>
      </c>
      <c r="AD988" s="16" t="str">
        <f t="shared" si="202"/>
        <v>HPExt</v>
      </c>
      <c r="AE988" s="29">
        <f t="shared" si="203"/>
        <v>2424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3327</v>
      </c>
      <c r="AD989" s="16" t="str">
        <f t="shared" si="202"/>
        <v>HPExt</v>
      </c>
      <c r="AE989" s="29">
        <f t="shared" si="203"/>
        <v>2502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3430</v>
      </c>
      <c r="AD990" s="16" t="str">
        <f t="shared" si="202"/>
        <v>HPExt</v>
      </c>
      <c r="AE990" s="29">
        <f t="shared" si="203"/>
        <v>2579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3533</v>
      </c>
      <c r="AD991" s="16" t="str">
        <f t="shared" si="202"/>
        <v>HPExt</v>
      </c>
      <c r="AE991" s="29">
        <f t="shared" si="203"/>
        <v>2657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3636</v>
      </c>
      <c r="AD992" s="16" t="str">
        <f t="shared" si="202"/>
        <v>HPExt</v>
      </c>
      <c r="AE992" s="29">
        <f t="shared" si="203"/>
        <v>2734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3739</v>
      </c>
      <c r="AD993" s="16" t="str">
        <f t="shared" si="202"/>
        <v>HPExt</v>
      </c>
      <c r="AE993" s="29">
        <f t="shared" si="203"/>
        <v>2811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3842</v>
      </c>
      <c r="AD994" s="16" t="str">
        <f t="shared" si="202"/>
        <v>HPExt</v>
      </c>
      <c r="AE994" s="29">
        <f t="shared" si="203"/>
        <v>2889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3945</v>
      </c>
      <c r="AD995" s="16" t="str">
        <f t="shared" si="202"/>
        <v>HPExt</v>
      </c>
      <c r="AE995" s="29">
        <f t="shared" si="203"/>
        <v>2966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4048</v>
      </c>
      <c r="AD996" s="16" t="str">
        <f t="shared" si="202"/>
        <v>HPExt</v>
      </c>
      <c r="AE996" s="29">
        <f t="shared" si="203"/>
        <v>3043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4151</v>
      </c>
      <c r="AD997" s="16" t="str">
        <f t="shared" si="202"/>
        <v>HPExt</v>
      </c>
      <c r="AE997" s="29">
        <f t="shared" si="203"/>
        <v>3121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69</v>
      </c>
      <c r="AD998" s="16" t="str">
        <f t="shared" si="202"/>
        <v>DefExt</v>
      </c>
      <c r="AE998" s="29">
        <f t="shared" si="203"/>
        <v>14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120</v>
      </c>
      <c r="AD999" s="16" t="str">
        <f t="shared" si="202"/>
        <v>DefExt</v>
      </c>
      <c r="AE999" s="29">
        <f t="shared" si="203"/>
        <v>24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172</v>
      </c>
      <c r="AD1000" s="16" t="str">
        <f t="shared" si="202"/>
        <v>DefExt</v>
      </c>
      <c r="AE1000" s="29">
        <f t="shared" si="203"/>
        <v>34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223</v>
      </c>
      <c r="AD1001" s="16" t="str">
        <f t="shared" si="202"/>
        <v>DefExt</v>
      </c>
      <c r="AE1001" s="29">
        <f t="shared" si="203"/>
        <v>44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274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55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326</v>
      </c>
      <c r="AD1003" s="16" t="str">
        <f t="shared" si="211"/>
        <v>DefExt</v>
      </c>
      <c r="AE1003" s="29">
        <f t="shared" si="212"/>
        <v>65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377</v>
      </c>
      <c r="AD1004" s="16" t="str">
        <f t="shared" si="211"/>
        <v>DefExt</v>
      </c>
      <c r="AE1004" s="29">
        <f t="shared" si="212"/>
        <v>75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429</v>
      </c>
      <c r="AD1005" s="16" t="str">
        <f t="shared" si="211"/>
        <v>DefExt</v>
      </c>
      <c r="AE1005" s="29">
        <f t="shared" si="212"/>
        <v>85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480</v>
      </c>
      <c r="AD1006" s="16" t="str">
        <f t="shared" si="211"/>
        <v>DefExt</v>
      </c>
      <c r="AE1006" s="29">
        <f t="shared" si="212"/>
        <v>96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532</v>
      </c>
      <c r="AD1007" s="16" t="str">
        <f t="shared" si="211"/>
        <v>DefExt</v>
      </c>
      <c r="AE1007" s="29">
        <f t="shared" si="212"/>
        <v>106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583</v>
      </c>
      <c r="AD1008" s="16" t="str">
        <f t="shared" si="211"/>
        <v>DefExt</v>
      </c>
      <c r="AE1008" s="29">
        <f t="shared" si="212"/>
        <v>116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635</v>
      </c>
      <c r="AD1009" s="16" t="str">
        <f t="shared" si="211"/>
        <v>DefExt</v>
      </c>
      <c r="AE1009" s="29">
        <f t="shared" si="212"/>
        <v>126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686</v>
      </c>
      <c r="AD1010" s="16" t="str">
        <f t="shared" si="211"/>
        <v>DefExt</v>
      </c>
      <c r="AE1010" s="29">
        <f t="shared" si="212"/>
        <v>137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738</v>
      </c>
      <c r="AD1011" s="16" t="str">
        <f t="shared" si="211"/>
        <v>DefExt</v>
      </c>
      <c r="AE1011" s="29">
        <f t="shared" si="212"/>
        <v>147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789</v>
      </c>
      <c r="AD1012" s="16" t="str">
        <f t="shared" si="211"/>
        <v>DefExt</v>
      </c>
      <c r="AE1012" s="29">
        <f t="shared" si="212"/>
        <v>157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840</v>
      </c>
      <c r="AD1013" s="16" t="str">
        <f t="shared" si="211"/>
        <v>DefExt</v>
      </c>
      <c r="AE1013" s="29">
        <f t="shared" si="212"/>
        <v>167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892</v>
      </c>
      <c r="AD1014" s="16" t="str">
        <f t="shared" si="211"/>
        <v>DefExt</v>
      </c>
      <c r="AE1014" s="29">
        <f t="shared" si="212"/>
        <v>178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943</v>
      </c>
      <c r="AD1015" s="16" t="str">
        <f t="shared" si="211"/>
        <v>DefExt</v>
      </c>
      <c r="AE1015" s="29">
        <f t="shared" si="212"/>
        <v>188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995</v>
      </c>
      <c r="AD1016" s="16" t="str">
        <f t="shared" si="211"/>
        <v>DefExt</v>
      </c>
      <c r="AE1016" s="29">
        <f t="shared" si="212"/>
        <v>198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1046</v>
      </c>
      <c r="AD1017" s="16" t="str">
        <f t="shared" si="211"/>
        <v>DefExt</v>
      </c>
      <c r="AE1017" s="29">
        <f t="shared" si="212"/>
        <v>208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1098</v>
      </c>
      <c r="AD1018" s="16" t="str">
        <f t="shared" si="211"/>
        <v>DefExt</v>
      </c>
      <c r="AE1018" s="29">
        <f t="shared" si="212"/>
        <v>219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1149</v>
      </c>
      <c r="AD1019" s="16" t="str">
        <f t="shared" si="211"/>
        <v>DefExt</v>
      </c>
      <c r="AE1019" s="29">
        <f t="shared" si="212"/>
        <v>229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1201</v>
      </c>
      <c r="AD1020" s="16" t="str">
        <f t="shared" si="211"/>
        <v>DefExt</v>
      </c>
      <c r="AE1020" s="29">
        <f t="shared" si="212"/>
        <v>239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1252</v>
      </c>
      <c r="AD1021" s="16" t="str">
        <f t="shared" si="211"/>
        <v>DefExt</v>
      </c>
      <c r="AE1021" s="29">
        <f t="shared" si="212"/>
        <v>249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1304</v>
      </c>
      <c r="AD1022" s="16" t="str">
        <f t="shared" si="211"/>
        <v>DefExt</v>
      </c>
      <c r="AE1022" s="29">
        <f t="shared" si="212"/>
        <v>260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1355</v>
      </c>
      <c r="AD1023" s="16" t="str">
        <f t="shared" si="211"/>
        <v>DefExt</v>
      </c>
      <c r="AE1023" s="29">
        <f t="shared" si="212"/>
        <v>270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1406</v>
      </c>
      <c r="AD1024" s="16" t="str">
        <f t="shared" si="211"/>
        <v>DefExt</v>
      </c>
      <c r="AE1024" s="29">
        <f t="shared" si="212"/>
        <v>280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1458</v>
      </c>
      <c r="AD1025" s="16" t="str">
        <f t="shared" si="211"/>
        <v>DefExt</v>
      </c>
      <c r="AE1025" s="29">
        <f t="shared" si="212"/>
        <v>290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1509</v>
      </c>
      <c r="AD1026" s="16" t="str">
        <f t="shared" si="211"/>
        <v>DefExt</v>
      </c>
      <c r="AE1026" s="29">
        <f t="shared" si="212"/>
        <v>301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1561</v>
      </c>
      <c r="AD1027" s="16" t="str">
        <f t="shared" si="211"/>
        <v>DefExt</v>
      </c>
      <c r="AE1027" s="29">
        <f t="shared" si="212"/>
        <v>311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1612</v>
      </c>
      <c r="AD1028" s="16" t="str">
        <f t="shared" si="211"/>
        <v>DefExt</v>
      </c>
      <c r="AE1028" s="29">
        <f t="shared" si="212"/>
        <v>321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1664</v>
      </c>
      <c r="AD1029" s="16" t="str">
        <f t="shared" si="211"/>
        <v>DefExt</v>
      </c>
      <c r="AE1029" s="29">
        <f t="shared" si="212"/>
        <v>331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1715</v>
      </c>
      <c r="AD1030" s="16" t="str">
        <f t="shared" si="211"/>
        <v>DefExt</v>
      </c>
      <c r="AE1030" s="29">
        <f t="shared" si="212"/>
        <v>342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1767</v>
      </c>
      <c r="AD1031" s="16" t="str">
        <f t="shared" si="211"/>
        <v>DefExt</v>
      </c>
      <c r="AE1031" s="29">
        <f t="shared" si="212"/>
        <v>352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1818</v>
      </c>
      <c r="AD1032" s="16" t="str">
        <f t="shared" si="211"/>
        <v>DefExt</v>
      </c>
      <c r="AE1032" s="29">
        <f t="shared" si="212"/>
        <v>362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1870</v>
      </c>
      <c r="AD1033" s="16" t="str">
        <f t="shared" si="211"/>
        <v>DefExt</v>
      </c>
      <c r="AE1033" s="29">
        <f t="shared" si="212"/>
        <v>372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1921</v>
      </c>
      <c r="AD1034" s="16" t="str">
        <f t="shared" si="211"/>
        <v>DefExt</v>
      </c>
      <c r="AE1034" s="29">
        <f t="shared" si="212"/>
        <v>382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1972</v>
      </c>
      <c r="AD1035" s="16" t="str">
        <f t="shared" si="211"/>
        <v>DefExt</v>
      </c>
      <c r="AE1035" s="29">
        <f t="shared" si="212"/>
        <v>393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2024</v>
      </c>
      <c r="AD1036" s="16" t="str">
        <f t="shared" si="211"/>
        <v>DefExt</v>
      </c>
      <c r="AE1036" s="29">
        <f t="shared" si="212"/>
        <v>403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2075</v>
      </c>
      <c r="AD1037" s="16" t="str">
        <f t="shared" si="211"/>
        <v>DefExt</v>
      </c>
      <c r="AE1037" s="29">
        <f t="shared" si="212"/>
        <v>413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68</v>
      </c>
      <c r="AD1038" s="16" t="str">
        <f t="shared" si="211"/>
        <v>HPExt</v>
      </c>
      <c r="AE1038" s="29">
        <f t="shared" si="212"/>
        <v>41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120</v>
      </c>
      <c r="AD1039" s="16" t="str">
        <f t="shared" si="211"/>
        <v>HPExt</v>
      </c>
      <c r="AE1039" s="29">
        <f t="shared" si="212"/>
        <v>72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171</v>
      </c>
      <c r="AD1040" s="16" t="str">
        <f t="shared" si="211"/>
        <v>HPExt</v>
      </c>
      <c r="AE1040" s="29">
        <f t="shared" si="212"/>
        <v>103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222</v>
      </c>
      <c r="AD1041" s="16" t="str">
        <f t="shared" si="211"/>
        <v>HPExt</v>
      </c>
      <c r="AE1041" s="29">
        <f t="shared" si="212"/>
        <v>134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273</v>
      </c>
      <c r="AD1042" s="16" t="str">
        <f t="shared" si="211"/>
        <v>HPExt</v>
      </c>
      <c r="AE1042" s="29">
        <f t="shared" si="212"/>
        <v>165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324</v>
      </c>
      <c r="AD1043" s="16" t="str">
        <f t="shared" si="211"/>
        <v>HPExt</v>
      </c>
      <c r="AE1043" s="29">
        <f t="shared" si="212"/>
        <v>196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376</v>
      </c>
      <c r="AD1044" s="16" t="str">
        <f t="shared" si="211"/>
        <v>HPExt</v>
      </c>
      <c r="AE1044" s="29">
        <f t="shared" si="212"/>
        <v>227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427</v>
      </c>
      <c r="AD1045" s="16" t="str">
        <f t="shared" si="211"/>
        <v>HPExt</v>
      </c>
      <c r="AE1045" s="29">
        <f t="shared" si="212"/>
        <v>258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478</v>
      </c>
      <c r="AD1046" s="16" t="str">
        <f t="shared" si="211"/>
        <v>HPExt</v>
      </c>
      <c r="AE1046" s="29">
        <f t="shared" si="212"/>
        <v>289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529</v>
      </c>
      <c r="AD1047" s="16" t="str">
        <f t="shared" si="211"/>
        <v>HPExt</v>
      </c>
      <c r="AE1047" s="29">
        <f t="shared" si="212"/>
        <v>320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581</v>
      </c>
      <c r="AD1048" s="16" t="str">
        <f t="shared" si="211"/>
        <v>HPExt</v>
      </c>
      <c r="AE1048" s="29">
        <f t="shared" si="212"/>
        <v>351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632</v>
      </c>
      <c r="AD1049" s="16" t="str">
        <f t="shared" si="211"/>
        <v>HPExt</v>
      </c>
      <c r="AE1049" s="29">
        <f t="shared" si="212"/>
        <v>382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683</v>
      </c>
      <c r="AD1050" s="16" t="str">
        <f t="shared" si="211"/>
        <v>HPExt</v>
      </c>
      <c r="AE1050" s="29">
        <f t="shared" si="212"/>
        <v>413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734</v>
      </c>
      <c r="AD1051" s="16" t="str">
        <f t="shared" si="211"/>
        <v>HPExt</v>
      </c>
      <c r="AE1051" s="29">
        <f t="shared" si="212"/>
        <v>444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785</v>
      </c>
      <c r="AD1052" s="16" t="str">
        <f t="shared" si="211"/>
        <v>HPExt</v>
      </c>
      <c r="AE1052" s="29">
        <f t="shared" si="212"/>
        <v>475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837</v>
      </c>
      <c r="AD1053" s="16" t="str">
        <f t="shared" si="211"/>
        <v>HPExt</v>
      </c>
      <c r="AE1053" s="29">
        <f t="shared" si="212"/>
        <v>506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888</v>
      </c>
      <c r="AD1054" s="16" t="str">
        <f t="shared" si="211"/>
        <v>HPExt</v>
      </c>
      <c r="AE1054" s="29">
        <f t="shared" si="212"/>
        <v>536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939</v>
      </c>
      <c r="AD1055" s="16" t="str">
        <f t="shared" si="211"/>
        <v>HPExt</v>
      </c>
      <c r="AE1055" s="29">
        <f t="shared" si="212"/>
        <v>567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990</v>
      </c>
      <c r="AD1056" s="16" t="str">
        <f t="shared" si="211"/>
        <v>HPExt</v>
      </c>
      <c r="AE1056" s="29">
        <f t="shared" si="212"/>
        <v>598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1042</v>
      </c>
      <c r="AD1057" s="16" t="str">
        <f t="shared" si="211"/>
        <v>HPExt</v>
      </c>
      <c r="AE1057" s="29">
        <f t="shared" si="212"/>
        <v>629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1093</v>
      </c>
      <c r="AD1058" s="16" t="str">
        <f t="shared" si="211"/>
        <v>HPExt</v>
      </c>
      <c r="AE1058" s="29">
        <f t="shared" si="212"/>
        <v>660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1144</v>
      </c>
      <c r="AD1059" s="16" t="str">
        <f t="shared" si="211"/>
        <v>HPExt</v>
      </c>
      <c r="AE1059" s="29">
        <f t="shared" si="212"/>
        <v>691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1195</v>
      </c>
      <c r="AD1060" s="16" t="str">
        <f t="shared" si="211"/>
        <v>HPExt</v>
      </c>
      <c r="AE1060" s="29">
        <f t="shared" si="212"/>
        <v>722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1247</v>
      </c>
      <c r="AD1061" s="16" t="str">
        <f t="shared" si="211"/>
        <v>HPExt</v>
      </c>
      <c r="AE1061" s="29">
        <f t="shared" si="212"/>
        <v>753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1298</v>
      </c>
      <c r="AD1062" s="16" t="str">
        <f t="shared" si="211"/>
        <v>HPExt</v>
      </c>
      <c r="AE1062" s="29">
        <f t="shared" si="212"/>
        <v>784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1349</v>
      </c>
      <c r="AD1063" s="16" t="str">
        <f t="shared" si="211"/>
        <v>HPExt</v>
      </c>
      <c r="AE1063" s="29">
        <f t="shared" si="212"/>
        <v>815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1400</v>
      </c>
      <c r="AD1064" s="16" t="str">
        <f t="shared" si="211"/>
        <v>HPExt</v>
      </c>
      <c r="AE1064" s="29">
        <f t="shared" si="212"/>
        <v>846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1451</v>
      </c>
      <c r="AD1065" s="16" t="str">
        <f t="shared" si="211"/>
        <v>HPExt</v>
      </c>
      <c r="AE1065" s="29">
        <f t="shared" si="212"/>
        <v>877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1503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908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1554</v>
      </c>
      <c r="AD1067" s="16" t="str">
        <f t="shared" si="220"/>
        <v>HPExt</v>
      </c>
      <c r="AE1067" s="29">
        <f t="shared" si="221"/>
        <v>939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1605</v>
      </c>
      <c r="AD1068" s="16" t="str">
        <f t="shared" si="220"/>
        <v>HPExt</v>
      </c>
      <c r="AE1068" s="29">
        <f t="shared" si="221"/>
        <v>970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1656</v>
      </c>
      <c r="AD1069" s="16" t="str">
        <f t="shared" si="220"/>
        <v>HPExt</v>
      </c>
      <c r="AE1069" s="29">
        <f t="shared" si="221"/>
        <v>1001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1708</v>
      </c>
      <c r="AD1070" s="16" t="str">
        <f t="shared" si="220"/>
        <v>HPExt</v>
      </c>
      <c r="AE1070" s="29">
        <f t="shared" si="221"/>
        <v>1032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1759</v>
      </c>
      <c r="AD1071" s="16" t="str">
        <f t="shared" si="220"/>
        <v>HPExt</v>
      </c>
      <c r="AE1071" s="29">
        <f t="shared" si="221"/>
        <v>1063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1810</v>
      </c>
      <c r="AD1072" s="16" t="str">
        <f t="shared" si="220"/>
        <v>HPExt</v>
      </c>
      <c r="AE1072" s="29">
        <f t="shared" si="221"/>
        <v>1094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1861</v>
      </c>
      <c r="AD1073" s="16" t="str">
        <f t="shared" si="220"/>
        <v>HPExt</v>
      </c>
      <c r="AE1073" s="29">
        <f t="shared" si="221"/>
        <v>1125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1912</v>
      </c>
      <c r="AD1074" s="16" t="str">
        <f t="shared" si="220"/>
        <v>HPExt</v>
      </c>
      <c r="AE1074" s="29">
        <f t="shared" si="221"/>
        <v>1155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1964</v>
      </c>
      <c r="AD1075" s="16" t="str">
        <f t="shared" si="220"/>
        <v>HPExt</v>
      </c>
      <c r="AE1075" s="29">
        <f t="shared" si="221"/>
        <v>1186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2015</v>
      </c>
      <c r="AD1076" s="16" t="str">
        <f t="shared" si="220"/>
        <v>HPExt</v>
      </c>
      <c r="AE1076" s="29">
        <f t="shared" si="221"/>
        <v>1217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2066</v>
      </c>
      <c r="AD1077" s="16" t="str">
        <f t="shared" si="220"/>
        <v>HPExt</v>
      </c>
      <c r="AE1077" s="29">
        <f t="shared" si="221"/>
        <v>1248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69</v>
      </c>
      <c r="AD1078" s="16" t="str">
        <f t="shared" si="220"/>
        <v>HPExt</v>
      </c>
      <c r="AE1078" s="29">
        <f t="shared" si="221"/>
        <v>124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120</v>
      </c>
      <c r="AD1079" s="16" t="str">
        <f t="shared" si="220"/>
        <v>HPExt</v>
      </c>
      <c r="AE1079" s="29">
        <f t="shared" si="221"/>
        <v>217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172</v>
      </c>
      <c r="AD1080" s="16" t="str">
        <f t="shared" si="220"/>
        <v>HPExt</v>
      </c>
      <c r="AE1080" s="29">
        <f t="shared" si="221"/>
        <v>309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223</v>
      </c>
      <c r="AD1081" s="16" t="str">
        <f t="shared" si="220"/>
        <v>HPExt</v>
      </c>
      <c r="AE1081" s="29">
        <f t="shared" si="221"/>
        <v>402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274</v>
      </c>
      <c r="AD1082" s="16" t="str">
        <f t="shared" si="220"/>
        <v>HPExt</v>
      </c>
      <c r="AE1082" s="29">
        <f t="shared" si="221"/>
        <v>495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326</v>
      </c>
      <c r="AD1083" s="16" t="str">
        <f t="shared" si="220"/>
        <v>HPExt</v>
      </c>
      <c r="AE1083" s="29">
        <f t="shared" si="221"/>
        <v>588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377</v>
      </c>
      <c r="AD1084" s="16" t="str">
        <f t="shared" si="220"/>
        <v>HPExt</v>
      </c>
      <c r="AE1084" s="29">
        <f t="shared" si="221"/>
        <v>681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429</v>
      </c>
      <c r="AD1085" s="16" t="str">
        <f t="shared" si="220"/>
        <v>HPExt</v>
      </c>
      <c r="AE1085" s="29">
        <f t="shared" si="221"/>
        <v>774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480</v>
      </c>
      <c r="AD1086" s="16" t="str">
        <f t="shared" si="220"/>
        <v>HPExt</v>
      </c>
      <c r="AE1086" s="29">
        <f t="shared" si="221"/>
        <v>867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532</v>
      </c>
      <c r="AD1087" s="16" t="str">
        <f t="shared" si="220"/>
        <v>HPExt</v>
      </c>
      <c r="AE1087" s="29">
        <f t="shared" si="221"/>
        <v>959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583</v>
      </c>
      <c r="AD1088" s="16" t="str">
        <f t="shared" si="220"/>
        <v>HPExt</v>
      </c>
      <c r="AE1088" s="29">
        <f t="shared" si="221"/>
        <v>1052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635</v>
      </c>
      <c r="AD1089" s="16" t="str">
        <f t="shared" si="220"/>
        <v>HPExt</v>
      </c>
      <c r="AE1089" s="29">
        <f t="shared" si="221"/>
        <v>1145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686</v>
      </c>
      <c r="AD1090" s="16" t="str">
        <f t="shared" si="220"/>
        <v>HPExt</v>
      </c>
      <c r="AE1090" s="29">
        <f t="shared" si="221"/>
        <v>1238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738</v>
      </c>
      <c r="AD1091" s="16" t="str">
        <f t="shared" si="220"/>
        <v>HPExt</v>
      </c>
      <c r="AE1091" s="29">
        <f t="shared" si="221"/>
        <v>1331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789</v>
      </c>
      <c r="AD1092" s="16" t="str">
        <f t="shared" si="220"/>
        <v>HPExt</v>
      </c>
      <c r="AE1092" s="29">
        <f t="shared" si="221"/>
        <v>1424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840</v>
      </c>
      <c r="AD1093" s="16" t="str">
        <f t="shared" si="220"/>
        <v>HPExt</v>
      </c>
      <c r="AE1093" s="29">
        <f t="shared" si="221"/>
        <v>1517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892</v>
      </c>
      <c r="AD1094" s="16" t="str">
        <f t="shared" si="220"/>
        <v>HPExt</v>
      </c>
      <c r="AE1094" s="29">
        <f t="shared" si="221"/>
        <v>1609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943</v>
      </c>
      <c r="AD1095" s="16" t="str">
        <f t="shared" si="220"/>
        <v>HPExt</v>
      </c>
      <c r="AE1095" s="29">
        <f t="shared" si="221"/>
        <v>1702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995</v>
      </c>
      <c r="AD1096" s="16" t="str">
        <f t="shared" si="220"/>
        <v>HPExt</v>
      </c>
      <c r="AE1096" s="29">
        <f t="shared" si="221"/>
        <v>1795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1046</v>
      </c>
      <c r="AD1097" s="16" t="str">
        <f t="shared" si="220"/>
        <v>HPExt</v>
      </c>
      <c r="AE1097" s="29">
        <f t="shared" si="221"/>
        <v>1888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1098</v>
      </c>
      <c r="AD1098" s="16" t="str">
        <f t="shared" si="220"/>
        <v>HPExt</v>
      </c>
      <c r="AE1098" s="29">
        <f t="shared" si="221"/>
        <v>1981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1149</v>
      </c>
      <c r="AD1099" s="16" t="str">
        <f t="shared" si="220"/>
        <v>HPExt</v>
      </c>
      <c r="AE1099" s="29">
        <f t="shared" si="221"/>
        <v>2074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1201</v>
      </c>
      <c r="AD1100" s="16" t="str">
        <f t="shared" si="220"/>
        <v>HPExt</v>
      </c>
      <c r="AE1100" s="29">
        <f t="shared" si="221"/>
        <v>2166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1252</v>
      </c>
      <c r="AD1101" s="16" t="str">
        <f t="shared" si="220"/>
        <v>HPExt</v>
      </c>
      <c r="AE1101" s="29">
        <f t="shared" si="221"/>
        <v>2259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1304</v>
      </c>
      <c r="AD1102" s="16" t="str">
        <f t="shared" si="220"/>
        <v>HPExt</v>
      </c>
      <c r="AE1102" s="29">
        <f t="shared" si="221"/>
        <v>2352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1355</v>
      </c>
      <c r="AD1103" s="16" t="str">
        <f t="shared" si="220"/>
        <v>HPExt</v>
      </c>
      <c r="AE1103" s="29">
        <f t="shared" si="221"/>
        <v>2445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1406</v>
      </c>
      <c r="AD1104" s="16" t="str">
        <f t="shared" si="220"/>
        <v>HPExt</v>
      </c>
      <c r="AE1104" s="29">
        <f t="shared" si="221"/>
        <v>2538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1458</v>
      </c>
      <c r="AD1105" s="16" t="str">
        <f t="shared" si="220"/>
        <v>HPExt</v>
      </c>
      <c r="AE1105" s="29">
        <f t="shared" si="221"/>
        <v>2631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1509</v>
      </c>
      <c r="AD1106" s="16" t="str">
        <f t="shared" si="220"/>
        <v>HPExt</v>
      </c>
      <c r="AE1106" s="29">
        <f t="shared" si="221"/>
        <v>2724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1561</v>
      </c>
      <c r="AD1107" s="16" t="str">
        <f t="shared" si="220"/>
        <v>HPExt</v>
      </c>
      <c r="AE1107" s="29">
        <f t="shared" si="221"/>
        <v>2816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1612</v>
      </c>
      <c r="AD1108" s="16" t="str">
        <f t="shared" si="220"/>
        <v>HPExt</v>
      </c>
      <c r="AE1108" s="29">
        <f t="shared" si="221"/>
        <v>2909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1664</v>
      </c>
      <c r="AD1109" s="16" t="str">
        <f t="shared" si="220"/>
        <v>HPExt</v>
      </c>
      <c r="AE1109" s="29">
        <f t="shared" si="221"/>
        <v>3002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1715</v>
      </c>
      <c r="AD1110" s="16" t="str">
        <f t="shared" si="220"/>
        <v>HPExt</v>
      </c>
      <c r="AE1110" s="29">
        <f t="shared" si="221"/>
        <v>3095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1767</v>
      </c>
      <c r="AD1111" s="16" t="str">
        <f t="shared" si="220"/>
        <v>HPExt</v>
      </c>
      <c r="AE1111" s="29">
        <f t="shared" si="221"/>
        <v>3188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1818</v>
      </c>
      <c r="AD1112" s="16" t="str">
        <f t="shared" si="220"/>
        <v>HPExt</v>
      </c>
      <c r="AE1112" s="29">
        <f t="shared" si="221"/>
        <v>3281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1870</v>
      </c>
      <c r="AD1113" s="16" t="str">
        <f t="shared" si="220"/>
        <v>HPExt</v>
      </c>
      <c r="AE1113" s="29">
        <f t="shared" si="221"/>
        <v>3374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1921</v>
      </c>
      <c r="AD1114" s="16" t="str">
        <f t="shared" si="220"/>
        <v>HPExt</v>
      </c>
      <c r="AE1114" s="29">
        <f t="shared" si="221"/>
        <v>3466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1972</v>
      </c>
      <c r="AD1115" s="16" t="str">
        <f t="shared" si="220"/>
        <v>HPExt</v>
      </c>
      <c r="AE1115" s="29">
        <f t="shared" si="221"/>
        <v>3559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2024</v>
      </c>
      <c r="AD1116" s="16" t="str">
        <f t="shared" si="220"/>
        <v>HPExt</v>
      </c>
      <c r="AE1116" s="29">
        <f t="shared" si="221"/>
        <v>3652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2075</v>
      </c>
      <c r="AD1117" s="16" t="str">
        <f t="shared" si="220"/>
        <v>HPExt</v>
      </c>
      <c r="AE1117" s="29">
        <f t="shared" si="221"/>
        <v>3745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34</v>
      </c>
      <c r="AD1118" s="16" t="str">
        <f t="shared" si="220"/>
        <v>HPExt</v>
      </c>
      <c r="AE1118" s="29">
        <f t="shared" si="221"/>
        <v>124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60</v>
      </c>
      <c r="AD1119" s="16" t="str">
        <f t="shared" si="220"/>
        <v>HPExt</v>
      </c>
      <c r="AE1119" s="29">
        <f t="shared" si="221"/>
        <v>217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85</v>
      </c>
      <c r="AD1120" s="16" t="str">
        <f t="shared" si="220"/>
        <v>HPExt</v>
      </c>
      <c r="AE1120" s="29">
        <f t="shared" si="221"/>
        <v>309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111</v>
      </c>
      <c r="AD1121" s="16" t="str">
        <f t="shared" si="220"/>
        <v>HPExt</v>
      </c>
      <c r="AE1121" s="29">
        <f t="shared" si="221"/>
        <v>402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137</v>
      </c>
      <c r="AD1122" s="16" t="str">
        <f t="shared" si="220"/>
        <v>HPExt</v>
      </c>
      <c r="AE1122" s="29">
        <f t="shared" si="221"/>
        <v>495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162</v>
      </c>
      <c r="AD1123" s="16" t="str">
        <f t="shared" si="220"/>
        <v>HPExt</v>
      </c>
      <c r="AE1123" s="29">
        <f t="shared" si="221"/>
        <v>588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188</v>
      </c>
      <c r="AD1124" s="16" t="str">
        <f t="shared" si="220"/>
        <v>HPExt</v>
      </c>
      <c r="AE1124" s="29">
        <f t="shared" si="221"/>
        <v>681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213</v>
      </c>
      <c r="AD1125" s="16" t="str">
        <f t="shared" si="220"/>
        <v>HPExt</v>
      </c>
      <c r="AE1125" s="29">
        <f t="shared" si="221"/>
        <v>774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239</v>
      </c>
      <c r="AD1126" s="16" t="str">
        <f t="shared" si="220"/>
        <v>HPExt</v>
      </c>
      <c r="AE1126" s="29">
        <f t="shared" si="221"/>
        <v>867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265</v>
      </c>
      <c r="AD1127" s="16" t="str">
        <f t="shared" si="220"/>
        <v>HPExt</v>
      </c>
      <c r="AE1127" s="29">
        <f t="shared" si="221"/>
        <v>959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290</v>
      </c>
      <c r="AD1128" s="16" t="str">
        <f t="shared" si="220"/>
        <v>HPExt</v>
      </c>
      <c r="AE1128" s="29">
        <f t="shared" si="221"/>
        <v>1052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316</v>
      </c>
      <c r="AD1129" s="16" t="str">
        <f t="shared" si="220"/>
        <v>HPExt</v>
      </c>
      <c r="AE1129" s="29">
        <f t="shared" si="221"/>
        <v>1145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342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1238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367</v>
      </c>
      <c r="AD1131" s="16" t="str">
        <f t="shared" si="229"/>
        <v>HPExt</v>
      </c>
      <c r="AE1131" s="29">
        <f t="shared" si="230"/>
        <v>1331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393</v>
      </c>
      <c r="AD1132" s="16" t="str">
        <f t="shared" si="229"/>
        <v>HPExt</v>
      </c>
      <c r="AE1132" s="29">
        <f t="shared" si="230"/>
        <v>1424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418</v>
      </c>
      <c r="AD1133" s="16" t="str">
        <f t="shared" si="229"/>
        <v>HPExt</v>
      </c>
      <c r="AE1133" s="29">
        <f t="shared" si="230"/>
        <v>1517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444</v>
      </c>
      <c r="AD1134" s="16" t="str">
        <f t="shared" si="229"/>
        <v>HPExt</v>
      </c>
      <c r="AE1134" s="29">
        <f t="shared" si="230"/>
        <v>1609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470</v>
      </c>
      <c r="AD1135" s="16" t="str">
        <f t="shared" si="229"/>
        <v>HPExt</v>
      </c>
      <c r="AE1135" s="29">
        <f t="shared" si="230"/>
        <v>1702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495</v>
      </c>
      <c r="AD1136" s="16" t="str">
        <f t="shared" si="229"/>
        <v>HPExt</v>
      </c>
      <c r="AE1136" s="29">
        <f t="shared" si="230"/>
        <v>1795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521</v>
      </c>
      <c r="AD1137" s="16" t="str">
        <f t="shared" si="229"/>
        <v>HPExt</v>
      </c>
      <c r="AE1137" s="29">
        <f t="shared" si="230"/>
        <v>1888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546</v>
      </c>
      <c r="AD1138" s="16" t="str">
        <f t="shared" si="229"/>
        <v>HPExt</v>
      </c>
      <c r="AE1138" s="29">
        <f t="shared" si="230"/>
        <v>1981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572</v>
      </c>
      <c r="AD1139" s="16" t="str">
        <f t="shared" si="229"/>
        <v>HPExt</v>
      </c>
      <c r="AE1139" s="29">
        <f t="shared" si="230"/>
        <v>2074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598</v>
      </c>
      <c r="AD1140" s="16" t="str">
        <f t="shared" si="229"/>
        <v>HPExt</v>
      </c>
      <c r="AE1140" s="29">
        <f t="shared" si="230"/>
        <v>2166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623</v>
      </c>
      <c r="AD1141" s="16" t="str">
        <f t="shared" si="229"/>
        <v>HPExt</v>
      </c>
      <c r="AE1141" s="29">
        <f t="shared" si="230"/>
        <v>2259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649</v>
      </c>
      <c r="AD1142" s="16" t="str">
        <f t="shared" si="229"/>
        <v>HPExt</v>
      </c>
      <c r="AE1142" s="29">
        <f t="shared" si="230"/>
        <v>2352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674</v>
      </c>
      <c r="AD1143" s="16" t="str">
        <f t="shared" si="229"/>
        <v>HPExt</v>
      </c>
      <c r="AE1143" s="29">
        <f t="shared" si="230"/>
        <v>2445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700</v>
      </c>
      <c r="AD1144" s="16" t="str">
        <f t="shared" si="229"/>
        <v>HPExt</v>
      </c>
      <c r="AE1144" s="29">
        <f t="shared" si="230"/>
        <v>2538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726</v>
      </c>
      <c r="AD1145" s="16" t="str">
        <f t="shared" si="229"/>
        <v>HPExt</v>
      </c>
      <c r="AE1145" s="29">
        <f t="shared" si="230"/>
        <v>2631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751</v>
      </c>
      <c r="AD1146" s="16" t="str">
        <f t="shared" si="229"/>
        <v>HPExt</v>
      </c>
      <c r="AE1146" s="29">
        <f t="shared" si="230"/>
        <v>2724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777</v>
      </c>
      <c r="AD1147" s="16" t="str">
        <f t="shared" si="229"/>
        <v>HPExt</v>
      </c>
      <c r="AE1147" s="29">
        <f t="shared" si="230"/>
        <v>2816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803</v>
      </c>
      <c r="AD1148" s="16" t="str">
        <f t="shared" si="229"/>
        <v>HPExt</v>
      </c>
      <c r="AE1148" s="29">
        <f t="shared" si="230"/>
        <v>2909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828</v>
      </c>
      <c r="AD1149" s="16" t="str">
        <f t="shared" si="229"/>
        <v>HPExt</v>
      </c>
      <c r="AE1149" s="29">
        <f t="shared" si="230"/>
        <v>3002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854</v>
      </c>
      <c r="AD1150" s="16" t="str">
        <f t="shared" si="229"/>
        <v>HPExt</v>
      </c>
      <c r="AE1150" s="29">
        <f t="shared" si="230"/>
        <v>3095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879</v>
      </c>
      <c r="AD1151" s="16" t="str">
        <f t="shared" si="229"/>
        <v>HPExt</v>
      </c>
      <c r="AE1151" s="29">
        <f t="shared" si="230"/>
        <v>3188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905</v>
      </c>
      <c r="AD1152" s="16" t="str">
        <f t="shared" si="229"/>
        <v>HPExt</v>
      </c>
      <c r="AE1152" s="29">
        <f t="shared" si="230"/>
        <v>3281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931</v>
      </c>
      <c r="AD1153" s="16" t="str">
        <f t="shared" si="229"/>
        <v>HPExt</v>
      </c>
      <c r="AE1153" s="29">
        <f t="shared" si="230"/>
        <v>3374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956</v>
      </c>
      <c r="AD1154" s="16" t="str">
        <f t="shared" si="229"/>
        <v>HPExt</v>
      </c>
      <c r="AE1154" s="29">
        <f t="shared" si="230"/>
        <v>3466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982</v>
      </c>
      <c r="AD1155" s="16" t="str">
        <f t="shared" si="229"/>
        <v>HPExt</v>
      </c>
      <c r="AE1155" s="29">
        <f t="shared" si="230"/>
        <v>3559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1007</v>
      </c>
      <c r="AD1156" s="16" t="str">
        <f t="shared" si="229"/>
        <v>HPExt</v>
      </c>
      <c r="AE1156" s="29">
        <f t="shared" si="230"/>
        <v>3652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1033</v>
      </c>
      <c r="AD1157" s="16" t="str">
        <f t="shared" si="229"/>
        <v>HPExt</v>
      </c>
      <c r="AE1157" s="29">
        <f t="shared" si="230"/>
        <v>3745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137</v>
      </c>
      <c r="AD1158" s="16" t="str">
        <f t="shared" si="229"/>
        <v>DefExt</v>
      </c>
      <c r="AE1158" s="29">
        <f t="shared" si="230"/>
        <v>17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240</v>
      </c>
      <c r="AD1159" s="16" t="str">
        <f t="shared" si="229"/>
        <v>DefExt</v>
      </c>
      <c r="AE1159" s="29">
        <f t="shared" si="230"/>
        <v>30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343</v>
      </c>
      <c r="AD1160" s="16" t="str">
        <f t="shared" si="229"/>
        <v>DefExt</v>
      </c>
      <c r="AE1160" s="29">
        <f t="shared" si="230"/>
        <v>43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446</v>
      </c>
      <c r="AD1161" s="16" t="str">
        <f t="shared" si="229"/>
        <v>DefExt</v>
      </c>
      <c r="AE1161" s="29">
        <f t="shared" si="230"/>
        <v>55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549</v>
      </c>
      <c r="AD1162" s="16" t="str">
        <f t="shared" si="229"/>
        <v>DefExt</v>
      </c>
      <c r="AE1162" s="29">
        <f t="shared" si="230"/>
        <v>68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652</v>
      </c>
      <c r="AD1163" s="16" t="str">
        <f t="shared" si="229"/>
        <v>DefExt</v>
      </c>
      <c r="AE1163" s="29">
        <f t="shared" si="230"/>
        <v>81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755</v>
      </c>
      <c r="AD1164" s="16" t="str">
        <f t="shared" si="229"/>
        <v>DefExt</v>
      </c>
      <c r="AE1164" s="29">
        <f t="shared" si="230"/>
        <v>94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858</v>
      </c>
      <c r="AD1165" s="16" t="str">
        <f t="shared" si="229"/>
        <v>DefExt</v>
      </c>
      <c r="AE1165" s="29">
        <f t="shared" si="230"/>
        <v>107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960</v>
      </c>
      <c r="AD1166" s="16" t="str">
        <f t="shared" si="229"/>
        <v>DefExt</v>
      </c>
      <c r="AE1166" s="29">
        <f t="shared" si="230"/>
        <v>120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1063</v>
      </c>
      <c r="AD1167" s="16" t="str">
        <f t="shared" si="229"/>
        <v>DefExt</v>
      </c>
      <c r="AE1167" s="29">
        <f t="shared" si="230"/>
        <v>132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1166</v>
      </c>
      <c r="AD1168" s="16" t="str">
        <f t="shared" si="229"/>
        <v>DefExt</v>
      </c>
      <c r="AE1168" s="29">
        <f t="shared" si="230"/>
        <v>145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1269</v>
      </c>
      <c r="AD1169" s="16" t="str">
        <f t="shared" si="229"/>
        <v>DefExt</v>
      </c>
      <c r="AE1169" s="29">
        <f t="shared" si="230"/>
        <v>158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1372</v>
      </c>
      <c r="AD1170" s="16" t="str">
        <f t="shared" si="229"/>
        <v>DefExt</v>
      </c>
      <c r="AE1170" s="29">
        <f t="shared" si="230"/>
        <v>171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1475</v>
      </c>
      <c r="AD1171" s="16" t="str">
        <f t="shared" si="229"/>
        <v>DefExt</v>
      </c>
      <c r="AE1171" s="29">
        <f t="shared" si="230"/>
        <v>184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1578</v>
      </c>
      <c r="AD1172" s="16" t="str">
        <f t="shared" si="229"/>
        <v>DefExt</v>
      </c>
      <c r="AE1172" s="29">
        <f t="shared" si="230"/>
        <v>196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1681</v>
      </c>
      <c r="AD1173" s="16" t="str">
        <f t="shared" si="229"/>
        <v>DefExt</v>
      </c>
      <c r="AE1173" s="29">
        <f t="shared" si="230"/>
        <v>209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1784</v>
      </c>
      <c r="AD1174" s="16" t="str">
        <f t="shared" si="229"/>
        <v>DefExt</v>
      </c>
      <c r="AE1174" s="29">
        <f t="shared" si="230"/>
        <v>222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1887</v>
      </c>
      <c r="AD1175" s="16" t="str">
        <f t="shared" si="229"/>
        <v>DefExt</v>
      </c>
      <c r="AE1175" s="29">
        <f t="shared" si="230"/>
        <v>235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1990</v>
      </c>
      <c r="AD1176" s="16" t="str">
        <f t="shared" si="229"/>
        <v>DefExt</v>
      </c>
      <c r="AE1176" s="29">
        <f t="shared" si="230"/>
        <v>248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2093</v>
      </c>
      <c r="AD1177" s="16" t="str">
        <f t="shared" si="229"/>
        <v>DefExt</v>
      </c>
      <c r="AE1177" s="29">
        <f t="shared" si="230"/>
        <v>260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2195</v>
      </c>
      <c r="AD1178" s="16" t="str">
        <f t="shared" si="229"/>
        <v>DefExt</v>
      </c>
      <c r="AE1178" s="29">
        <f t="shared" si="230"/>
        <v>273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2298</v>
      </c>
      <c r="AD1179" s="16" t="str">
        <f t="shared" si="229"/>
        <v>DefExt</v>
      </c>
      <c r="AE1179" s="29">
        <f t="shared" si="230"/>
        <v>286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2401</v>
      </c>
      <c r="AD1180" s="16" t="str">
        <f t="shared" si="229"/>
        <v>DefExt</v>
      </c>
      <c r="AE1180" s="29">
        <f t="shared" si="230"/>
        <v>299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2504</v>
      </c>
      <c r="AD1181" s="16" t="str">
        <f t="shared" si="229"/>
        <v>DefExt</v>
      </c>
      <c r="AE1181" s="29">
        <f t="shared" si="230"/>
        <v>312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2607</v>
      </c>
      <c r="AD1182" s="16" t="str">
        <f t="shared" si="229"/>
        <v>DefExt</v>
      </c>
      <c r="AE1182" s="29">
        <f t="shared" si="230"/>
        <v>324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2710</v>
      </c>
      <c r="AD1183" s="16" t="str">
        <f t="shared" si="229"/>
        <v>DefExt</v>
      </c>
      <c r="AE1183" s="29">
        <f t="shared" si="230"/>
        <v>337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2813</v>
      </c>
      <c r="AD1184" s="16" t="str">
        <f t="shared" si="229"/>
        <v>DefExt</v>
      </c>
      <c r="AE1184" s="29">
        <f t="shared" si="230"/>
        <v>350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2916</v>
      </c>
      <c r="AD1185" s="16" t="str">
        <f t="shared" si="229"/>
        <v>DefExt</v>
      </c>
      <c r="AE1185" s="29">
        <f t="shared" si="230"/>
        <v>363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3019</v>
      </c>
      <c r="AD1186" s="16" t="str">
        <f t="shared" si="229"/>
        <v>DefExt</v>
      </c>
      <c r="AE1186" s="29">
        <f t="shared" si="230"/>
        <v>376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3122</v>
      </c>
      <c r="AD1187" s="16" t="str">
        <f t="shared" si="229"/>
        <v>DefExt</v>
      </c>
      <c r="AE1187" s="29">
        <f t="shared" si="230"/>
        <v>388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3225</v>
      </c>
      <c r="AD1188" s="16" t="str">
        <f t="shared" si="229"/>
        <v>DefExt</v>
      </c>
      <c r="AE1188" s="29">
        <f t="shared" si="230"/>
        <v>401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3327</v>
      </c>
      <c r="AD1189" s="16" t="str">
        <f t="shared" si="229"/>
        <v>DefExt</v>
      </c>
      <c r="AE1189" s="29">
        <f t="shared" si="230"/>
        <v>414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3430</v>
      </c>
      <c r="AD1190" s="16" t="str">
        <f t="shared" si="229"/>
        <v>DefExt</v>
      </c>
      <c r="AE1190" s="29">
        <f t="shared" si="230"/>
        <v>427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3533</v>
      </c>
      <c r="AD1191" s="16" t="str">
        <f t="shared" si="229"/>
        <v>DefExt</v>
      </c>
      <c r="AE1191" s="29">
        <f t="shared" si="230"/>
        <v>440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3636</v>
      </c>
      <c r="AD1192" s="16" t="str">
        <f t="shared" si="229"/>
        <v>DefExt</v>
      </c>
      <c r="AE1192" s="29">
        <f t="shared" si="230"/>
        <v>452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3739</v>
      </c>
      <c r="AD1193" s="16" t="str">
        <f t="shared" si="229"/>
        <v>DefExt</v>
      </c>
      <c r="AE1193" s="29">
        <f t="shared" si="230"/>
        <v>465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3842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478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3945</v>
      </c>
      <c r="AD1195" s="16" t="str">
        <f t="shared" si="238"/>
        <v>DefExt</v>
      </c>
      <c r="AE1195" s="29">
        <f t="shared" si="239"/>
        <v>491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4048</v>
      </c>
      <c r="AD1196" s="16" t="str">
        <f t="shared" si="238"/>
        <v>DefExt</v>
      </c>
      <c r="AE1196" s="29">
        <f t="shared" si="239"/>
        <v>504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4151</v>
      </c>
      <c r="AD1197" s="16" t="str">
        <f t="shared" si="238"/>
        <v>DefExt</v>
      </c>
      <c r="AE1197" s="29">
        <f t="shared" si="239"/>
        <v>517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137</v>
      </c>
      <c r="AD1198" s="16" t="str">
        <f t="shared" si="238"/>
        <v>HPExt</v>
      </c>
      <c r="AE1198" s="29">
        <f t="shared" si="239"/>
        <v>103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240</v>
      </c>
      <c r="AD1199" s="16" t="str">
        <f t="shared" si="238"/>
        <v>HPExt</v>
      </c>
      <c r="AE1199" s="29">
        <f t="shared" si="239"/>
        <v>181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343</v>
      </c>
      <c r="AD1200" s="16" t="str">
        <f t="shared" si="238"/>
        <v>HPExt</v>
      </c>
      <c r="AE1200" s="29">
        <f t="shared" si="239"/>
        <v>258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446</v>
      </c>
      <c r="AD1201" s="16" t="str">
        <f t="shared" si="238"/>
        <v>HPExt</v>
      </c>
      <c r="AE1201" s="29">
        <f t="shared" si="239"/>
        <v>335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549</v>
      </c>
      <c r="AD1202" s="16" t="str">
        <f t="shared" si="238"/>
        <v>HPExt</v>
      </c>
      <c r="AE1202" s="29">
        <f t="shared" si="239"/>
        <v>413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652</v>
      </c>
      <c r="AD1203" s="16" t="str">
        <f t="shared" si="238"/>
        <v>HPExt</v>
      </c>
      <c r="AE1203" s="29">
        <f t="shared" si="239"/>
        <v>490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755</v>
      </c>
      <c r="AD1204" s="16" t="str">
        <f t="shared" si="238"/>
        <v>HPExt</v>
      </c>
      <c r="AE1204" s="29">
        <f t="shared" si="239"/>
        <v>567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858</v>
      </c>
      <c r="AD1205" s="16" t="str">
        <f t="shared" si="238"/>
        <v>HPExt</v>
      </c>
      <c r="AE1205" s="29">
        <f t="shared" si="239"/>
        <v>645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960</v>
      </c>
      <c r="AD1206" s="16" t="str">
        <f t="shared" si="238"/>
        <v>HPExt</v>
      </c>
      <c r="AE1206" s="29">
        <f t="shared" si="239"/>
        <v>722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1063</v>
      </c>
      <c r="AD1207" s="16" t="str">
        <f t="shared" si="238"/>
        <v>HPExt</v>
      </c>
      <c r="AE1207" s="29">
        <f t="shared" si="239"/>
        <v>800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1166</v>
      </c>
      <c r="AD1208" s="16" t="str">
        <f t="shared" si="238"/>
        <v>HPExt</v>
      </c>
      <c r="AE1208" s="29">
        <f t="shared" si="239"/>
        <v>877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1269</v>
      </c>
      <c r="AD1209" s="16" t="str">
        <f t="shared" si="238"/>
        <v>HPExt</v>
      </c>
      <c r="AE1209" s="29">
        <f t="shared" si="239"/>
        <v>954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1372</v>
      </c>
      <c r="AD1210" s="16" t="str">
        <f t="shared" si="238"/>
        <v>HPExt</v>
      </c>
      <c r="AE1210" s="29">
        <f t="shared" si="239"/>
        <v>1032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1475</v>
      </c>
      <c r="AD1211" s="16" t="str">
        <f t="shared" si="238"/>
        <v>HPExt</v>
      </c>
      <c r="AE1211" s="29">
        <f t="shared" si="239"/>
        <v>1109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1578</v>
      </c>
      <c r="AD1212" s="16" t="str">
        <f t="shared" si="238"/>
        <v>HPExt</v>
      </c>
      <c r="AE1212" s="29">
        <f t="shared" si="239"/>
        <v>1186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1681</v>
      </c>
      <c r="AD1213" s="16" t="str">
        <f t="shared" si="238"/>
        <v>HPExt</v>
      </c>
      <c r="AE1213" s="29">
        <f t="shared" si="239"/>
        <v>1264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1784</v>
      </c>
      <c r="AD1214" s="16" t="str">
        <f t="shared" si="238"/>
        <v>HPExt</v>
      </c>
      <c r="AE1214" s="29">
        <f t="shared" si="239"/>
        <v>1341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1887</v>
      </c>
      <c r="AD1215" s="16" t="str">
        <f t="shared" si="238"/>
        <v>HPExt</v>
      </c>
      <c r="AE1215" s="29">
        <f t="shared" si="239"/>
        <v>1419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1990</v>
      </c>
      <c r="AD1216" s="16" t="str">
        <f t="shared" si="238"/>
        <v>HPExt</v>
      </c>
      <c r="AE1216" s="29">
        <f t="shared" si="239"/>
        <v>1496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2093</v>
      </c>
      <c r="AD1217" s="16" t="str">
        <f t="shared" si="238"/>
        <v>HPExt</v>
      </c>
      <c r="AE1217" s="29">
        <f t="shared" si="239"/>
        <v>1573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2195</v>
      </c>
      <c r="AD1218" s="16" t="str">
        <f t="shared" si="238"/>
        <v>HPExt</v>
      </c>
      <c r="AE1218" s="29">
        <f t="shared" si="239"/>
        <v>1651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2298</v>
      </c>
      <c r="AD1219" s="16" t="str">
        <f t="shared" si="238"/>
        <v>HPExt</v>
      </c>
      <c r="AE1219" s="29">
        <f t="shared" si="239"/>
        <v>1728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2401</v>
      </c>
      <c r="AD1220" s="16" t="str">
        <f t="shared" si="238"/>
        <v>HPExt</v>
      </c>
      <c r="AE1220" s="29">
        <f t="shared" si="239"/>
        <v>1805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2504</v>
      </c>
      <c r="AD1221" s="16" t="str">
        <f t="shared" si="238"/>
        <v>HPExt</v>
      </c>
      <c r="AE1221" s="29">
        <f t="shared" si="239"/>
        <v>1883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2607</v>
      </c>
      <c r="AD1222" s="16" t="str">
        <f t="shared" si="238"/>
        <v>HPExt</v>
      </c>
      <c r="AE1222" s="29">
        <f t="shared" si="239"/>
        <v>1960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2710</v>
      </c>
      <c r="AD1223" s="16" t="str">
        <f t="shared" si="238"/>
        <v>HPExt</v>
      </c>
      <c r="AE1223" s="29">
        <f t="shared" si="239"/>
        <v>2038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2813</v>
      </c>
      <c r="AD1224" s="16" t="str">
        <f t="shared" si="238"/>
        <v>HPExt</v>
      </c>
      <c r="AE1224" s="29">
        <f t="shared" si="239"/>
        <v>2115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2916</v>
      </c>
      <c r="AD1225" s="16" t="str">
        <f t="shared" si="238"/>
        <v>HPExt</v>
      </c>
      <c r="AE1225" s="29">
        <f t="shared" si="239"/>
        <v>2192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3019</v>
      </c>
      <c r="AD1226" s="16" t="str">
        <f t="shared" si="238"/>
        <v>HPExt</v>
      </c>
      <c r="AE1226" s="29">
        <f t="shared" si="239"/>
        <v>2270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3122</v>
      </c>
      <c r="AD1227" s="16" t="str">
        <f t="shared" si="238"/>
        <v>HPExt</v>
      </c>
      <c r="AE1227" s="29">
        <f t="shared" si="239"/>
        <v>2347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3225</v>
      </c>
      <c r="AD1228" s="16" t="str">
        <f t="shared" si="238"/>
        <v>HPExt</v>
      </c>
      <c r="AE1228" s="29">
        <f t="shared" si="239"/>
        <v>2424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3327</v>
      </c>
      <c r="AD1229" s="16" t="str">
        <f t="shared" si="238"/>
        <v>HPExt</v>
      </c>
      <c r="AE1229" s="29">
        <f t="shared" si="239"/>
        <v>2502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3430</v>
      </c>
      <c r="AD1230" s="16" t="str">
        <f t="shared" si="238"/>
        <v>HPExt</v>
      </c>
      <c r="AE1230" s="29">
        <f t="shared" si="239"/>
        <v>2579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3533</v>
      </c>
      <c r="AD1231" s="16" t="str">
        <f t="shared" si="238"/>
        <v>HPExt</v>
      </c>
      <c r="AE1231" s="29">
        <f t="shared" si="239"/>
        <v>2657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3636</v>
      </c>
      <c r="AD1232" s="16" t="str">
        <f t="shared" si="238"/>
        <v>HPExt</v>
      </c>
      <c r="AE1232" s="29">
        <f t="shared" si="239"/>
        <v>2734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3739</v>
      </c>
      <c r="AD1233" s="16" t="str">
        <f t="shared" si="238"/>
        <v>HPExt</v>
      </c>
      <c r="AE1233" s="29">
        <f t="shared" si="239"/>
        <v>2811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3842</v>
      </c>
      <c r="AD1234" s="16" t="str">
        <f t="shared" si="238"/>
        <v>HPExt</v>
      </c>
      <c r="AE1234" s="29">
        <f t="shared" si="239"/>
        <v>2889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3945</v>
      </c>
      <c r="AD1235" s="16" t="str">
        <f t="shared" si="238"/>
        <v>HPExt</v>
      </c>
      <c r="AE1235" s="29">
        <f t="shared" si="239"/>
        <v>2966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4048</v>
      </c>
      <c r="AD1236" s="16" t="str">
        <f t="shared" si="238"/>
        <v>HPExt</v>
      </c>
      <c r="AE1236" s="29">
        <f t="shared" si="239"/>
        <v>3043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4151</v>
      </c>
      <c r="AD1237" s="16" t="str">
        <f t="shared" si="238"/>
        <v>HPExt</v>
      </c>
      <c r="AE1237" s="29">
        <f t="shared" si="239"/>
        <v>3121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workbookViewId="0">
      <selection activeCell="K23" sqref="K23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8" width="9" style="22"/>
    <col min="9" max="9" width="12.125" style="22" bestFit="1" customWidth="1"/>
    <col min="10" max="11" width="9" style="22"/>
    <col min="12" max="12" width="9.625" style="22" bestFit="1" customWidth="1"/>
    <col min="13" max="18" width="9" style="22"/>
    <col min="19" max="19" width="21.125" style="22" customWidth="1"/>
    <col min="20" max="20" width="10.5" style="22" customWidth="1"/>
    <col min="21" max="21" width="9.375" style="22" customWidth="1"/>
    <col min="22" max="22" width="9.5" style="22" customWidth="1"/>
    <col min="23" max="24" width="11.5" style="22" customWidth="1"/>
    <col min="25" max="25" width="10.375" style="22" customWidth="1"/>
    <col min="26" max="26" width="10.875" style="22" customWidth="1"/>
    <col min="27" max="27" width="10.125" style="22" customWidth="1"/>
    <col min="28" max="28" width="11.25" style="22" customWidth="1"/>
    <col min="29" max="29" width="10.625" style="22" customWidth="1"/>
    <col min="30" max="30" width="11" style="22" customWidth="1"/>
    <col min="31" max="32" width="11.5" style="22" customWidth="1"/>
    <col min="33" max="33" width="9.375" style="22" customWidth="1"/>
    <col min="34" max="16384" width="9" style="22"/>
  </cols>
  <sheetData>
    <row r="1" spans="1:38" x14ac:dyDescent="0.2">
      <c r="U1" s="22">
        <f>SUM(U5:U46)</f>
        <v>100</v>
      </c>
    </row>
    <row r="2" spans="1:38" ht="20.25" x14ac:dyDescent="0.2">
      <c r="A2" s="129" t="s">
        <v>192</v>
      </c>
      <c r="B2" s="129"/>
      <c r="C2" s="129"/>
      <c r="D2" s="129"/>
      <c r="E2" s="129"/>
      <c r="F2" s="129"/>
      <c r="G2" s="129"/>
      <c r="P2" s="129" t="s">
        <v>227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</row>
    <row r="3" spans="1:38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799</v>
      </c>
      <c r="J3" s="13" t="s">
        <v>801</v>
      </c>
      <c r="K3" s="13" t="s">
        <v>800</v>
      </c>
      <c r="L3" s="13" t="s">
        <v>857</v>
      </c>
      <c r="M3" s="13" t="s">
        <v>878</v>
      </c>
      <c r="P3" s="13" t="s">
        <v>193</v>
      </c>
      <c r="Q3" s="13" t="s">
        <v>871</v>
      </c>
      <c r="R3" s="13" t="s">
        <v>228</v>
      </c>
      <c r="S3" s="13" t="s">
        <v>842</v>
      </c>
      <c r="T3" s="13" t="s">
        <v>798</v>
      </c>
      <c r="U3" s="13" t="s">
        <v>202</v>
      </c>
      <c r="V3" s="13" t="s">
        <v>203</v>
      </c>
      <c r="W3" s="13" t="s">
        <v>840</v>
      </c>
      <c r="X3" s="13" t="s">
        <v>841</v>
      </c>
      <c r="Y3" s="13" t="s">
        <v>81</v>
      </c>
      <c r="Z3" s="13" t="s">
        <v>131</v>
      </c>
      <c r="AA3" s="13" t="s">
        <v>87</v>
      </c>
      <c r="AB3" s="13" t="s">
        <v>231</v>
      </c>
      <c r="AC3" s="13" t="s">
        <v>232</v>
      </c>
      <c r="AD3" s="13" t="s">
        <v>839</v>
      </c>
      <c r="AE3" s="13" t="s">
        <v>859</v>
      </c>
      <c r="AH3" s="13" t="s">
        <v>806</v>
      </c>
      <c r="AI3" s="13" t="s">
        <v>807</v>
      </c>
      <c r="AJ3" s="13" t="s">
        <v>520</v>
      </c>
      <c r="AK3" s="13" t="s">
        <v>521</v>
      </c>
      <c r="AL3" s="13" t="s">
        <v>522</v>
      </c>
    </row>
    <row r="4" spans="1:38" ht="16.5" x14ac:dyDescent="0.2">
      <c r="A4" s="17" t="s">
        <v>201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4948</v>
      </c>
      <c r="F4" s="29">
        <f>INT(新属性投放!I79/1.5)</f>
        <v>2463</v>
      </c>
      <c r="G4" s="29">
        <f>INT(新属性投放!J79/1.5)</f>
        <v>14881</v>
      </c>
      <c r="I4" s="15">
        <v>1</v>
      </c>
      <c r="J4" s="15" t="s">
        <v>802</v>
      </c>
      <c r="K4" s="15">
        <v>1</v>
      </c>
      <c r="L4" s="15">
        <f>K4^1.7</f>
        <v>1</v>
      </c>
      <c r="M4" s="15">
        <v>40</v>
      </c>
      <c r="P4" s="15">
        <v>0</v>
      </c>
      <c r="Q4" s="15"/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/>
      <c r="AG4" s="15">
        <v>1</v>
      </c>
      <c r="AH4" s="15" t="s">
        <v>808</v>
      </c>
      <c r="AI4" s="15" t="s">
        <v>809</v>
      </c>
      <c r="AJ4" s="15">
        <v>1</v>
      </c>
      <c r="AK4" s="15"/>
      <c r="AL4" s="15">
        <v>2</v>
      </c>
    </row>
    <row r="5" spans="1:38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803</v>
      </c>
      <c r="K5" s="15">
        <v>2</v>
      </c>
      <c r="L5" s="15">
        <v>3</v>
      </c>
      <c r="M5" s="15">
        <v>120</v>
      </c>
      <c r="P5" s="15" t="s">
        <v>787</v>
      </c>
      <c r="Q5" s="15">
        <v>1</v>
      </c>
      <c r="R5" s="15">
        <v>1</v>
      </c>
      <c r="S5" s="15">
        <v>1606003</v>
      </c>
      <c r="T5" s="15">
        <v>1</v>
      </c>
      <c r="U5" s="15">
        <f>INDEX($K$4:$K$7,T5)</f>
        <v>1</v>
      </c>
      <c r="V5" s="33">
        <f t="shared" ref="V5:V46" si="0">U5/$U$1</f>
        <v>0.01</v>
      </c>
      <c r="W5" s="105">
        <v>15</v>
      </c>
      <c r="X5" s="105">
        <f>SUM(W$5:W5)</f>
        <v>15</v>
      </c>
      <c r="Y5" s="16">
        <f>INDEX(AJ$4:AJ$48,$Q5)</f>
        <v>1</v>
      </c>
      <c r="Z5" s="16">
        <f t="shared" ref="Z5:AA5" si="1">INDEX(AK$4:AK$48,$Q5)</f>
        <v>0</v>
      </c>
      <c r="AA5" s="16">
        <f t="shared" si="1"/>
        <v>2</v>
      </c>
      <c r="AB5" s="15">
        <v>1</v>
      </c>
      <c r="AC5" s="15">
        <v>3</v>
      </c>
      <c r="AD5" s="15"/>
      <c r="AE5" s="15"/>
      <c r="AG5" s="15">
        <v>2</v>
      </c>
      <c r="AH5" s="15" t="s">
        <v>808</v>
      </c>
      <c r="AI5" s="15" t="s">
        <v>810</v>
      </c>
      <c r="AJ5" s="15">
        <v>1</v>
      </c>
      <c r="AK5" s="15">
        <v>2</v>
      </c>
      <c r="AL5" s="15"/>
    </row>
    <row r="6" spans="1:38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804</v>
      </c>
      <c r="K6" s="15">
        <v>3</v>
      </c>
      <c r="L6" s="15">
        <v>7</v>
      </c>
      <c r="M6" s="15">
        <v>280</v>
      </c>
      <c r="P6" s="15" t="s">
        <v>787</v>
      </c>
      <c r="Q6" s="15">
        <v>2</v>
      </c>
      <c r="R6" s="15">
        <v>2</v>
      </c>
      <c r="S6" s="15">
        <v>1606004</v>
      </c>
      <c r="T6" s="15">
        <v>1</v>
      </c>
      <c r="U6" s="15">
        <f t="shared" ref="U6:U18" si="2">INDEX($K$4:$K$7,T6)</f>
        <v>1</v>
      </c>
      <c r="V6" s="33">
        <f t="shared" si="0"/>
        <v>0.01</v>
      </c>
      <c r="W6" s="105">
        <v>15</v>
      </c>
      <c r="X6" s="105">
        <f>SUM(W$5:W6)</f>
        <v>30</v>
      </c>
      <c r="Y6" s="16">
        <f t="shared" ref="Y6:Y46" si="3">INDEX(AJ$4:AJ$48,$Q6)</f>
        <v>1</v>
      </c>
      <c r="Z6" s="16">
        <f t="shared" ref="Z6:Z46" si="4">INDEX(AK$4:AK$48,$Q6)</f>
        <v>2</v>
      </c>
      <c r="AA6" s="16">
        <f t="shared" ref="AA6:AA46" si="5">INDEX(AL$4:AL$48,$Q6)</f>
        <v>0</v>
      </c>
      <c r="AB6" s="15">
        <v>1</v>
      </c>
      <c r="AC6" s="15">
        <v>2</v>
      </c>
      <c r="AD6" s="15"/>
      <c r="AE6" s="15"/>
      <c r="AG6" s="15">
        <v>3</v>
      </c>
      <c r="AH6" s="15" t="s">
        <v>808</v>
      </c>
      <c r="AI6" s="15" t="s">
        <v>811</v>
      </c>
      <c r="AJ6" s="15">
        <v>2</v>
      </c>
      <c r="AK6" s="15">
        <v>1</v>
      </c>
      <c r="AL6" s="15"/>
    </row>
    <row r="7" spans="1:38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805</v>
      </c>
      <c r="K7" s="15">
        <v>5</v>
      </c>
      <c r="L7" s="15">
        <v>15</v>
      </c>
      <c r="M7" s="15">
        <v>600</v>
      </c>
      <c r="P7" s="15" t="s">
        <v>788</v>
      </c>
      <c r="Q7" s="15">
        <v>9</v>
      </c>
      <c r="R7" s="15">
        <v>3</v>
      </c>
      <c r="S7" s="15">
        <v>1606005</v>
      </c>
      <c r="T7" s="15">
        <v>2</v>
      </c>
      <c r="U7" s="15">
        <f t="shared" si="2"/>
        <v>2</v>
      </c>
      <c r="V7" s="33">
        <f t="shared" si="0"/>
        <v>0.02</v>
      </c>
      <c r="W7" s="105">
        <v>15</v>
      </c>
      <c r="X7" s="105">
        <f>SUM(W$5:W7)</f>
        <v>45</v>
      </c>
      <c r="Y7" s="16">
        <f t="shared" si="3"/>
        <v>1</v>
      </c>
      <c r="Z7" s="16">
        <f t="shared" si="4"/>
        <v>0</v>
      </c>
      <c r="AA7" s="16">
        <f t="shared" si="5"/>
        <v>2</v>
      </c>
      <c r="AB7" s="15">
        <v>1</v>
      </c>
      <c r="AC7" s="15">
        <v>3</v>
      </c>
      <c r="AD7" s="15"/>
      <c r="AE7" s="15"/>
      <c r="AG7" s="15">
        <v>4</v>
      </c>
      <c r="AH7" s="15" t="s">
        <v>808</v>
      </c>
      <c r="AI7" s="15" t="s">
        <v>812</v>
      </c>
      <c r="AJ7" s="15">
        <v>1</v>
      </c>
      <c r="AK7" s="15">
        <v>1</v>
      </c>
      <c r="AL7" s="15">
        <v>1</v>
      </c>
    </row>
    <row r="8" spans="1:38" ht="16.5" x14ac:dyDescent="0.2">
      <c r="P8" s="15" t="s">
        <v>789</v>
      </c>
      <c r="Q8" s="15">
        <v>3</v>
      </c>
      <c r="R8" s="15">
        <v>1</v>
      </c>
      <c r="S8" s="15">
        <v>1606006</v>
      </c>
      <c r="T8" s="15">
        <v>1</v>
      </c>
      <c r="U8" s="15">
        <f t="shared" si="2"/>
        <v>1</v>
      </c>
      <c r="V8" s="33">
        <f t="shared" si="0"/>
        <v>0.01</v>
      </c>
      <c r="W8" s="105">
        <v>15</v>
      </c>
      <c r="X8" s="105">
        <f>SUM(W$5:W8)</f>
        <v>60</v>
      </c>
      <c r="Y8" s="16">
        <f t="shared" si="3"/>
        <v>2</v>
      </c>
      <c r="Z8" s="16">
        <f t="shared" si="4"/>
        <v>1</v>
      </c>
      <c r="AA8" s="16">
        <f t="shared" si="5"/>
        <v>0</v>
      </c>
      <c r="AB8" s="15">
        <v>1</v>
      </c>
      <c r="AC8" s="15">
        <v>2</v>
      </c>
      <c r="AD8" s="15"/>
      <c r="AE8" s="15"/>
      <c r="AG8" s="15">
        <v>5</v>
      </c>
      <c r="AH8" s="15" t="s">
        <v>808</v>
      </c>
      <c r="AI8" s="15" t="s">
        <v>813</v>
      </c>
      <c r="AJ8" s="15"/>
      <c r="AK8" s="15">
        <v>1</v>
      </c>
      <c r="AL8" s="15">
        <v>2</v>
      </c>
    </row>
    <row r="9" spans="1:38" ht="16.5" x14ac:dyDescent="0.2">
      <c r="A9" s="17" t="s">
        <v>204</v>
      </c>
      <c r="B9" s="19">
        <f t="shared" ref="B9:G11" si="6">B$4*B5</f>
        <v>0</v>
      </c>
      <c r="C9" s="19">
        <f t="shared" si="6"/>
        <v>0</v>
      </c>
      <c r="D9" s="19">
        <f t="shared" si="6"/>
        <v>0</v>
      </c>
      <c r="E9" s="16">
        <f t="shared" si="6"/>
        <v>0</v>
      </c>
      <c r="F9" s="16">
        <f t="shared" si="6"/>
        <v>0</v>
      </c>
      <c r="G9" s="16">
        <f t="shared" si="6"/>
        <v>0</v>
      </c>
      <c r="P9" s="15" t="s">
        <v>790</v>
      </c>
      <c r="Q9" s="15">
        <v>4</v>
      </c>
      <c r="R9" s="15">
        <v>2</v>
      </c>
      <c r="S9" s="15">
        <v>1606007</v>
      </c>
      <c r="T9" s="15">
        <v>1</v>
      </c>
      <c r="U9" s="15">
        <f t="shared" si="2"/>
        <v>1</v>
      </c>
      <c r="V9" s="33">
        <f t="shared" si="0"/>
        <v>0.01</v>
      </c>
      <c r="W9" s="105">
        <v>15</v>
      </c>
      <c r="X9" s="105">
        <f>SUM(W$5:W9)</f>
        <v>75</v>
      </c>
      <c r="Y9" s="16">
        <f t="shared" si="3"/>
        <v>1</v>
      </c>
      <c r="Z9" s="16">
        <f t="shared" si="4"/>
        <v>1</v>
      </c>
      <c r="AA9" s="16">
        <f t="shared" si="5"/>
        <v>1</v>
      </c>
      <c r="AB9" s="15">
        <v>1</v>
      </c>
      <c r="AC9" s="15">
        <v>2</v>
      </c>
      <c r="AD9" s="15">
        <v>3</v>
      </c>
      <c r="AE9" s="15"/>
      <c r="AG9" s="15">
        <v>6</v>
      </c>
      <c r="AH9" s="15" t="s">
        <v>808</v>
      </c>
      <c r="AI9" s="15" t="s">
        <v>814</v>
      </c>
      <c r="AJ9" s="15">
        <v>2</v>
      </c>
      <c r="AK9" s="15"/>
      <c r="AL9" s="15">
        <v>1</v>
      </c>
    </row>
    <row r="10" spans="1:38" ht="16.5" x14ac:dyDescent="0.2">
      <c r="A10" s="17" t="s">
        <v>205</v>
      </c>
      <c r="B10" s="19">
        <f t="shared" si="6"/>
        <v>0.5</v>
      </c>
      <c r="C10" s="19">
        <f t="shared" si="6"/>
        <v>0.5</v>
      </c>
      <c r="D10" s="19">
        <f t="shared" si="6"/>
        <v>0.5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P10" s="15" t="s">
        <v>790</v>
      </c>
      <c r="Q10" s="15">
        <v>10</v>
      </c>
      <c r="R10" s="15">
        <v>3</v>
      </c>
      <c r="S10" s="15">
        <v>1606008</v>
      </c>
      <c r="T10" s="15">
        <v>1</v>
      </c>
      <c r="U10" s="15">
        <f t="shared" si="2"/>
        <v>1</v>
      </c>
      <c r="V10" s="33">
        <f t="shared" si="0"/>
        <v>0.01</v>
      </c>
      <c r="W10" s="105">
        <v>15</v>
      </c>
      <c r="X10" s="105">
        <f>SUM(W$5:W10)</f>
        <v>90</v>
      </c>
      <c r="Y10" s="16">
        <f t="shared" si="3"/>
        <v>0</v>
      </c>
      <c r="Z10" s="16">
        <f t="shared" si="4"/>
        <v>2</v>
      </c>
      <c r="AA10" s="16">
        <f t="shared" si="5"/>
        <v>1</v>
      </c>
      <c r="AB10" s="15">
        <v>2</v>
      </c>
      <c r="AC10" s="15">
        <v>3</v>
      </c>
      <c r="AD10" s="15"/>
      <c r="AE10" s="15"/>
      <c r="AG10" s="15">
        <v>7</v>
      </c>
      <c r="AH10" s="15" t="s">
        <v>808</v>
      </c>
      <c r="AI10" s="15" t="s">
        <v>815</v>
      </c>
      <c r="AJ10" s="15"/>
      <c r="AK10" s="15">
        <v>2</v>
      </c>
      <c r="AL10" s="15">
        <v>1</v>
      </c>
    </row>
    <row r="11" spans="1:38" ht="16.5" x14ac:dyDescent="0.2">
      <c r="A11" s="17" t="s">
        <v>206</v>
      </c>
      <c r="B11" s="19">
        <f t="shared" si="6"/>
        <v>0</v>
      </c>
      <c r="C11" s="19">
        <f t="shared" si="6"/>
        <v>0</v>
      </c>
      <c r="D11" s="19">
        <f t="shared" si="6"/>
        <v>0</v>
      </c>
      <c r="E11" s="16">
        <f t="shared" si="6"/>
        <v>4948</v>
      </c>
      <c r="F11" s="16">
        <f t="shared" si="6"/>
        <v>2463</v>
      </c>
      <c r="G11" s="16">
        <f t="shared" si="6"/>
        <v>14881</v>
      </c>
      <c r="P11" s="15" t="s">
        <v>790</v>
      </c>
      <c r="Q11" s="15">
        <v>11</v>
      </c>
      <c r="R11" s="15">
        <v>4</v>
      </c>
      <c r="S11" s="15">
        <v>1606009</v>
      </c>
      <c r="T11" s="15">
        <v>2</v>
      </c>
      <c r="U11" s="15">
        <f t="shared" si="2"/>
        <v>2</v>
      </c>
      <c r="V11" s="33">
        <f t="shared" si="0"/>
        <v>0.02</v>
      </c>
      <c r="W11" s="105">
        <v>15</v>
      </c>
      <c r="X11" s="105">
        <f>SUM(W$5:W11)</f>
        <v>105</v>
      </c>
      <c r="Y11" s="16">
        <f t="shared" si="3"/>
        <v>1</v>
      </c>
      <c r="Z11" s="16">
        <f t="shared" si="4"/>
        <v>1</v>
      </c>
      <c r="AA11" s="16">
        <f t="shared" si="5"/>
        <v>1</v>
      </c>
      <c r="AB11" s="15">
        <v>1</v>
      </c>
      <c r="AC11" s="15">
        <v>2</v>
      </c>
      <c r="AD11" s="15">
        <v>3</v>
      </c>
      <c r="AE11" s="15"/>
      <c r="AG11" s="15">
        <v>8</v>
      </c>
      <c r="AH11" s="107"/>
      <c r="AI11" s="107"/>
      <c r="AJ11" s="107"/>
      <c r="AK11" s="107"/>
      <c r="AL11" s="107"/>
    </row>
    <row r="12" spans="1:38" ht="16.5" x14ac:dyDescent="0.2">
      <c r="P12" s="15" t="s">
        <v>791</v>
      </c>
      <c r="Q12" s="15">
        <v>25</v>
      </c>
      <c r="R12" s="15">
        <v>5</v>
      </c>
      <c r="S12" s="15">
        <v>1606010</v>
      </c>
      <c r="T12" s="15">
        <v>3</v>
      </c>
      <c r="U12" s="15">
        <f t="shared" si="2"/>
        <v>3</v>
      </c>
      <c r="V12" s="33">
        <f t="shared" si="0"/>
        <v>0.03</v>
      </c>
      <c r="W12" s="105">
        <v>15</v>
      </c>
      <c r="X12" s="105">
        <f>SUM(W$5:W12)</f>
        <v>120</v>
      </c>
      <c r="Y12" s="16">
        <f t="shared" si="3"/>
        <v>2</v>
      </c>
      <c r="Z12" s="16">
        <f t="shared" si="4"/>
        <v>1</v>
      </c>
      <c r="AA12" s="16">
        <f t="shared" si="5"/>
        <v>0</v>
      </c>
      <c r="AB12" s="15">
        <v>1</v>
      </c>
      <c r="AC12" s="15">
        <v>2</v>
      </c>
      <c r="AD12" s="15"/>
      <c r="AE12" s="15"/>
      <c r="AG12" s="15">
        <v>9</v>
      </c>
      <c r="AH12" s="15" t="s">
        <v>816</v>
      </c>
      <c r="AI12" s="15" t="s">
        <v>817</v>
      </c>
      <c r="AJ12" s="15">
        <v>1</v>
      </c>
      <c r="AK12" s="15"/>
      <c r="AL12" s="15">
        <v>2</v>
      </c>
    </row>
    <row r="13" spans="1:38" ht="16.5" x14ac:dyDescent="0.2">
      <c r="B13" s="22">
        <f>SUM(B16:B22)</f>
        <v>12.5</v>
      </c>
      <c r="P13" s="15" t="s">
        <v>792</v>
      </c>
      <c r="Q13" s="15">
        <v>5</v>
      </c>
      <c r="R13" s="15">
        <v>1</v>
      </c>
      <c r="S13" s="15">
        <v>1606011</v>
      </c>
      <c r="T13" s="15">
        <v>1</v>
      </c>
      <c r="U13" s="15">
        <f t="shared" si="2"/>
        <v>1</v>
      </c>
      <c r="V13" s="33">
        <f t="shared" si="0"/>
        <v>0.01</v>
      </c>
      <c r="W13" s="105">
        <v>21</v>
      </c>
      <c r="X13" s="105">
        <f>SUM(W$5:W13)</f>
        <v>141</v>
      </c>
      <c r="Y13" s="16">
        <f t="shared" si="3"/>
        <v>0</v>
      </c>
      <c r="Z13" s="16">
        <f t="shared" si="4"/>
        <v>1</v>
      </c>
      <c r="AA13" s="16">
        <f t="shared" si="5"/>
        <v>2</v>
      </c>
      <c r="AB13" s="15">
        <v>2</v>
      </c>
      <c r="AC13" s="15">
        <v>3</v>
      </c>
      <c r="AD13" s="15"/>
      <c r="AE13" s="15"/>
      <c r="AG13" s="15">
        <v>10</v>
      </c>
      <c r="AH13" s="15" t="s">
        <v>816</v>
      </c>
      <c r="AI13" s="15" t="s">
        <v>818</v>
      </c>
      <c r="AJ13" s="15"/>
      <c r="AK13" s="15">
        <v>2</v>
      </c>
      <c r="AL13" s="15">
        <v>1</v>
      </c>
    </row>
    <row r="14" spans="1:38" ht="18" customHeight="1" x14ac:dyDescent="0.2">
      <c r="A14" s="129" t="s">
        <v>215</v>
      </c>
      <c r="B14" s="129"/>
      <c r="C14" s="129"/>
      <c r="D14" s="129"/>
      <c r="E14" s="129"/>
      <c r="F14" s="129"/>
      <c r="P14" s="15" t="s">
        <v>793</v>
      </c>
      <c r="Q14" s="15">
        <v>12</v>
      </c>
      <c r="R14" s="15">
        <v>2</v>
      </c>
      <c r="S14" s="15">
        <v>1606012</v>
      </c>
      <c r="T14" s="15">
        <v>2</v>
      </c>
      <c r="U14" s="15">
        <f t="shared" si="2"/>
        <v>2</v>
      </c>
      <c r="V14" s="33">
        <f t="shared" si="0"/>
        <v>0.02</v>
      </c>
      <c r="W14" s="105">
        <v>21</v>
      </c>
      <c r="X14" s="105">
        <f>SUM(W$5:W14)</f>
        <v>162</v>
      </c>
      <c r="Y14" s="16">
        <f t="shared" si="3"/>
        <v>1</v>
      </c>
      <c r="Z14" s="16">
        <f t="shared" si="4"/>
        <v>0</v>
      </c>
      <c r="AA14" s="16">
        <f t="shared" si="5"/>
        <v>2</v>
      </c>
      <c r="AB14" s="15">
        <v>1</v>
      </c>
      <c r="AC14" s="15">
        <v>3</v>
      </c>
      <c r="AD14" s="15"/>
      <c r="AE14" s="15"/>
      <c r="AG14" s="15">
        <v>11</v>
      </c>
      <c r="AH14" s="15" t="s">
        <v>803</v>
      </c>
      <c r="AI14" s="15" t="s">
        <v>872</v>
      </c>
      <c r="AJ14" s="15">
        <v>1</v>
      </c>
      <c r="AK14" s="15">
        <v>1</v>
      </c>
      <c r="AL14" s="15">
        <v>1</v>
      </c>
    </row>
    <row r="15" spans="1:38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P15" s="15" t="s">
        <v>792</v>
      </c>
      <c r="Q15" s="15">
        <v>13</v>
      </c>
      <c r="R15" s="15">
        <v>3</v>
      </c>
      <c r="S15" s="15">
        <v>1606013</v>
      </c>
      <c r="T15" s="15">
        <v>2</v>
      </c>
      <c r="U15" s="15">
        <f t="shared" si="2"/>
        <v>2</v>
      </c>
      <c r="V15" s="33">
        <f t="shared" si="0"/>
        <v>0.02</v>
      </c>
      <c r="W15" s="105">
        <v>21</v>
      </c>
      <c r="X15" s="105">
        <f>SUM(W$5:W15)</f>
        <v>183</v>
      </c>
      <c r="Y15" s="16">
        <f t="shared" si="3"/>
        <v>0</v>
      </c>
      <c r="Z15" s="16">
        <f t="shared" si="4"/>
        <v>1</v>
      </c>
      <c r="AA15" s="16">
        <f t="shared" si="5"/>
        <v>2</v>
      </c>
      <c r="AB15" s="15">
        <v>2</v>
      </c>
      <c r="AC15" s="15">
        <v>3</v>
      </c>
      <c r="AD15" s="15"/>
      <c r="AE15" s="15"/>
      <c r="AG15" s="15">
        <v>12</v>
      </c>
      <c r="AH15" s="15" t="s">
        <v>816</v>
      </c>
      <c r="AI15" s="15" t="s">
        <v>860</v>
      </c>
      <c r="AJ15" s="15">
        <v>1</v>
      </c>
      <c r="AK15" s="15"/>
      <c r="AL15" s="15">
        <v>2</v>
      </c>
    </row>
    <row r="16" spans="1:38" ht="16.5" x14ac:dyDescent="0.2">
      <c r="A16" s="15" t="s">
        <v>780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792</v>
      </c>
      <c r="Q16" s="15">
        <v>26</v>
      </c>
      <c r="R16" s="15">
        <v>4</v>
      </c>
      <c r="S16" s="15">
        <v>1606014</v>
      </c>
      <c r="T16" s="15">
        <v>3</v>
      </c>
      <c r="U16" s="15">
        <f t="shared" si="2"/>
        <v>3</v>
      </c>
      <c r="V16" s="33">
        <f t="shared" si="0"/>
        <v>0.03</v>
      </c>
      <c r="W16" s="105">
        <v>21</v>
      </c>
      <c r="X16" s="105">
        <f>SUM(W$5:W16)</f>
        <v>204</v>
      </c>
      <c r="Y16" s="16">
        <f t="shared" si="3"/>
        <v>0</v>
      </c>
      <c r="Z16" s="16">
        <f t="shared" si="4"/>
        <v>1</v>
      </c>
      <c r="AA16" s="16">
        <f t="shared" si="5"/>
        <v>2</v>
      </c>
      <c r="AB16" s="15">
        <v>2</v>
      </c>
      <c r="AC16" s="15">
        <v>3</v>
      </c>
      <c r="AD16" s="15"/>
      <c r="AE16" s="15"/>
      <c r="AG16" s="15">
        <v>13</v>
      </c>
      <c r="AH16" s="15" t="s">
        <v>816</v>
      </c>
      <c r="AI16" s="15" t="s">
        <v>861</v>
      </c>
      <c r="AJ16" s="15"/>
      <c r="AK16" s="15">
        <v>1</v>
      </c>
      <c r="AL16" s="15">
        <v>2</v>
      </c>
    </row>
    <row r="17" spans="1:38" ht="16.5" x14ac:dyDescent="0.2">
      <c r="A17" s="15" t="s">
        <v>781</v>
      </c>
      <c r="B17" s="15">
        <v>1</v>
      </c>
      <c r="C17" s="19">
        <f t="shared" ref="C17:C22" si="7">B17/B$13</f>
        <v>0.08</v>
      </c>
      <c r="D17" s="19">
        <f t="shared" ref="D17:F22" si="8">B$10*$C17</f>
        <v>0.04</v>
      </c>
      <c r="E17" s="19">
        <f t="shared" si="8"/>
        <v>0.04</v>
      </c>
      <c r="F17" s="19">
        <f t="shared" si="8"/>
        <v>0.04</v>
      </c>
      <c r="P17" s="15" t="s">
        <v>793</v>
      </c>
      <c r="Q17" s="15">
        <v>27</v>
      </c>
      <c r="R17" s="15">
        <v>5</v>
      </c>
      <c r="S17" s="15">
        <v>1606015</v>
      </c>
      <c r="T17" s="15">
        <v>3</v>
      </c>
      <c r="U17" s="15">
        <f t="shared" si="2"/>
        <v>3</v>
      </c>
      <c r="V17" s="33">
        <f t="shared" si="0"/>
        <v>0.03</v>
      </c>
      <c r="W17" s="105">
        <v>21</v>
      </c>
      <c r="X17" s="105">
        <f>SUM(W$5:W17)</f>
        <v>225</v>
      </c>
      <c r="Y17" s="16">
        <f t="shared" si="3"/>
        <v>1</v>
      </c>
      <c r="Z17" s="16">
        <f t="shared" si="4"/>
        <v>0</v>
      </c>
      <c r="AA17" s="16">
        <f t="shared" si="5"/>
        <v>2</v>
      </c>
      <c r="AB17" s="15">
        <v>1</v>
      </c>
      <c r="AC17" s="15">
        <v>3</v>
      </c>
      <c r="AD17" s="15"/>
      <c r="AE17" s="15"/>
      <c r="AG17" s="15">
        <v>14</v>
      </c>
      <c r="AH17" s="15" t="s">
        <v>816</v>
      </c>
      <c r="AI17" s="15" t="s">
        <v>873</v>
      </c>
      <c r="AJ17" s="15">
        <v>2</v>
      </c>
      <c r="AK17" s="15">
        <v>1</v>
      </c>
      <c r="AL17" s="15"/>
    </row>
    <row r="18" spans="1:38" ht="16.5" x14ac:dyDescent="0.2">
      <c r="A18" s="15" t="s">
        <v>782</v>
      </c>
      <c r="B18" s="15">
        <v>1.5</v>
      </c>
      <c r="C18" s="19">
        <f t="shared" si="7"/>
        <v>0.12</v>
      </c>
      <c r="D18" s="19">
        <f t="shared" si="8"/>
        <v>0.06</v>
      </c>
      <c r="E18" s="19">
        <f t="shared" si="8"/>
        <v>0.06</v>
      </c>
      <c r="F18" s="19">
        <f t="shared" si="8"/>
        <v>0.06</v>
      </c>
      <c r="P18" s="15" t="s">
        <v>792</v>
      </c>
      <c r="Q18" s="15">
        <v>39</v>
      </c>
      <c r="R18" s="15">
        <v>6</v>
      </c>
      <c r="S18" s="15">
        <v>1606016</v>
      </c>
      <c r="T18" s="15">
        <v>4</v>
      </c>
      <c r="U18" s="15">
        <f t="shared" si="2"/>
        <v>5</v>
      </c>
      <c r="V18" s="33">
        <f t="shared" si="0"/>
        <v>0.05</v>
      </c>
      <c r="W18" s="105">
        <v>21</v>
      </c>
      <c r="X18" s="105">
        <f>SUM(W$5:W18)</f>
        <v>246</v>
      </c>
      <c r="Y18" s="16">
        <f t="shared" si="3"/>
        <v>3</v>
      </c>
      <c r="Z18" s="16">
        <f t="shared" si="4"/>
        <v>0</v>
      </c>
      <c r="AA18" s="16">
        <f t="shared" si="5"/>
        <v>0</v>
      </c>
      <c r="AB18" s="15">
        <v>1</v>
      </c>
      <c r="AC18" s="15"/>
      <c r="AD18" s="15"/>
      <c r="AE18" s="15">
        <v>2</v>
      </c>
      <c r="AG18" s="15">
        <v>15</v>
      </c>
      <c r="AH18" s="15" t="s">
        <v>816</v>
      </c>
      <c r="AI18" s="15" t="s">
        <v>874</v>
      </c>
      <c r="AJ18" s="15">
        <v>2</v>
      </c>
      <c r="AK18" s="15"/>
      <c r="AL18" s="15">
        <v>1</v>
      </c>
    </row>
    <row r="19" spans="1:38" ht="16.5" x14ac:dyDescent="0.2">
      <c r="A19" s="15" t="s">
        <v>783</v>
      </c>
      <c r="B19" s="15">
        <v>1.5</v>
      </c>
      <c r="C19" s="19">
        <f t="shared" si="7"/>
        <v>0.12</v>
      </c>
      <c r="D19" s="19">
        <f t="shared" si="8"/>
        <v>0.06</v>
      </c>
      <c r="E19" s="19">
        <f t="shared" si="8"/>
        <v>0.06</v>
      </c>
      <c r="F19" s="19">
        <f t="shared" si="8"/>
        <v>0.06</v>
      </c>
      <c r="P19" s="15" t="s">
        <v>794</v>
      </c>
      <c r="Q19" s="15">
        <v>6</v>
      </c>
      <c r="R19" s="15">
        <v>1</v>
      </c>
      <c r="S19" s="15">
        <v>1606019</v>
      </c>
      <c r="T19" s="15">
        <v>1</v>
      </c>
      <c r="U19" s="15">
        <f t="shared" ref="U19:U46" si="9">INDEX($K$4:$K$7,T19)</f>
        <v>1</v>
      </c>
      <c r="V19" s="33">
        <f t="shared" si="0"/>
        <v>0.01</v>
      </c>
      <c r="W19" s="105">
        <v>21</v>
      </c>
      <c r="X19" s="105">
        <f>SUM(W$5:W19)</f>
        <v>267</v>
      </c>
      <c r="Y19" s="16">
        <f t="shared" si="3"/>
        <v>2</v>
      </c>
      <c r="Z19" s="16">
        <f t="shared" si="4"/>
        <v>0</v>
      </c>
      <c r="AA19" s="16">
        <f t="shared" si="5"/>
        <v>1</v>
      </c>
      <c r="AB19" s="15">
        <v>1</v>
      </c>
      <c r="AC19" s="15">
        <v>3</v>
      </c>
      <c r="AD19" s="15"/>
      <c r="AE19" s="15"/>
      <c r="AG19" s="15">
        <v>16</v>
      </c>
      <c r="AH19" s="15" t="s">
        <v>816</v>
      </c>
      <c r="AI19" s="15" t="s">
        <v>862</v>
      </c>
      <c r="AJ19" s="15"/>
      <c r="AK19" s="15">
        <v>2</v>
      </c>
      <c r="AL19" s="15">
        <v>1</v>
      </c>
    </row>
    <row r="20" spans="1:38" ht="16.5" x14ac:dyDescent="0.2">
      <c r="A20" s="15" t="s">
        <v>784</v>
      </c>
      <c r="B20" s="15">
        <v>2.5</v>
      </c>
      <c r="C20" s="19">
        <f t="shared" si="7"/>
        <v>0.2</v>
      </c>
      <c r="D20" s="19">
        <f t="shared" si="8"/>
        <v>0.1</v>
      </c>
      <c r="E20" s="19">
        <f t="shared" si="8"/>
        <v>0.1</v>
      </c>
      <c r="F20" s="19">
        <f t="shared" si="8"/>
        <v>0.1</v>
      </c>
      <c r="P20" s="15" t="s">
        <v>794</v>
      </c>
      <c r="Q20" s="15">
        <v>14</v>
      </c>
      <c r="R20" s="15">
        <v>2</v>
      </c>
      <c r="S20" s="15">
        <v>1606020</v>
      </c>
      <c r="T20" s="15">
        <v>1</v>
      </c>
      <c r="U20" s="15">
        <f t="shared" si="9"/>
        <v>1</v>
      </c>
      <c r="V20" s="33">
        <f t="shared" si="0"/>
        <v>0.01</v>
      </c>
      <c r="W20" s="105">
        <v>21</v>
      </c>
      <c r="X20" s="105">
        <f>SUM(W$5:W20)</f>
        <v>288</v>
      </c>
      <c r="Y20" s="16">
        <f t="shared" si="3"/>
        <v>2</v>
      </c>
      <c r="Z20" s="16">
        <f t="shared" si="4"/>
        <v>1</v>
      </c>
      <c r="AA20" s="16">
        <f t="shared" si="5"/>
        <v>0</v>
      </c>
      <c r="AB20" s="15">
        <v>1</v>
      </c>
      <c r="AC20" s="15">
        <v>2</v>
      </c>
      <c r="AD20" s="15"/>
      <c r="AE20" s="15"/>
      <c r="AG20" s="15">
        <v>17</v>
      </c>
      <c r="AH20" s="15" t="s">
        <v>816</v>
      </c>
      <c r="AI20" s="15" t="s">
        <v>822</v>
      </c>
      <c r="AJ20" s="15">
        <v>1</v>
      </c>
      <c r="AK20" s="15">
        <v>2</v>
      </c>
      <c r="AL20" s="15"/>
    </row>
    <row r="21" spans="1:38" ht="16.5" x14ac:dyDescent="0.2">
      <c r="A21" s="15" t="s">
        <v>785</v>
      </c>
      <c r="B21" s="15">
        <v>2.5</v>
      </c>
      <c r="C21" s="19">
        <f t="shared" si="7"/>
        <v>0.2</v>
      </c>
      <c r="D21" s="19">
        <f t="shared" si="8"/>
        <v>0.1</v>
      </c>
      <c r="E21" s="19">
        <f t="shared" si="8"/>
        <v>0.1</v>
      </c>
      <c r="F21" s="19">
        <f t="shared" si="8"/>
        <v>0.1</v>
      </c>
      <c r="P21" s="15" t="s">
        <v>794</v>
      </c>
      <c r="Q21" s="15">
        <v>15</v>
      </c>
      <c r="R21" s="15">
        <v>3</v>
      </c>
      <c r="S21" s="15">
        <v>1606021</v>
      </c>
      <c r="T21" s="15">
        <v>2</v>
      </c>
      <c r="U21" s="15">
        <f t="shared" si="9"/>
        <v>2</v>
      </c>
      <c r="V21" s="33">
        <f t="shared" si="0"/>
        <v>0.02</v>
      </c>
      <c r="W21" s="105">
        <v>21</v>
      </c>
      <c r="X21" s="105">
        <f>SUM(W$5:W21)</f>
        <v>309</v>
      </c>
      <c r="Y21" s="16">
        <f t="shared" si="3"/>
        <v>2</v>
      </c>
      <c r="Z21" s="16">
        <f t="shared" si="4"/>
        <v>0</v>
      </c>
      <c r="AA21" s="16">
        <f t="shared" si="5"/>
        <v>1</v>
      </c>
      <c r="AB21" s="15">
        <v>1</v>
      </c>
      <c r="AC21" s="15">
        <v>3</v>
      </c>
      <c r="AD21" s="15"/>
      <c r="AE21" s="15"/>
      <c r="AG21" s="15">
        <v>18</v>
      </c>
      <c r="AH21" s="15" t="s">
        <v>816</v>
      </c>
      <c r="AI21" s="15" t="s">
        <v>824</v>
      </c>
      <c r="AJ21" s="15">
        <v>2</v>
      </c>
      <c r="AK21" s="15">
        <v>1</v>
      </c>
      <c r="AL21" s="15"/>
    </row>
    <row r="22" spans="1:38" ht="16.5" x14ac:dyDescent="0.2">
      <c r="A22" s="15" t="s">
        <v>786</v>
      </c>
      <c r="B22" s="15">
        <v>2.5</v>
      </c>
      <c r="C22" s="19">
        <f t="shared" si="7"/>
        <v>0.2</v>
      </c>
      <c r="D22" s="19">
        <f t="shared" si="8"/>
        <v>0.1</v>
      </c>
      <c r="E22" s="19">
        <f t="shared" si="8"/>
        <v>0.1</v>
      </c>
      <c r="F22" s="19">
        <f t="shared" si="8"/>
        <v>0.1</v>
      </c>
      <c r="P22" s="15" t="s">
        <v>794</v>
      </c>
      <c r="Q22" s="15">
        <v>28</v>
      </c>
      <c r="R22" s="15">
        <v>4</v>
      </c>
      <c r="S22" s="15">
        <v>1606022</v>
      </c>
      <c r="T22" s="15">
        <v>2</v>
      </c>
      <c r="U22" s="15">
        <f t="shared" si="9"/>
        <v>2</v>
      </c>
      <c r="V22" s="33">
        <f t="shared" si="0"/>
        <v>0.02</v>
      </c>
      <c r="W22" s="105">
        <v>21</v>
      </c>
      <c r="X22" s="105">
        <f>SUM(W$5:W22)</f>
        <v>330</v>
      </c>
      <c r="Y22" s="16">
        <f t="shared" si="3"/>
        <v>2</v>
      </c>
      <c r="Z22" s="16">
        <f t="shared" si="4"/>
        <v>0</v>
      </c>
      <c r="AA22" s="16">
        <f t="shared" si="5"/>
        <v>1</v>
      </c>
      <c r="AB22" s="15">
        <v>1</v>
      </c>
      <c r="AC22" s="15">
        <v>3</v>
      </c>
      <c r="AD22" s="15"/>
      <c r="AE22" s="15"/>
      <c r="AG22" s="15">
        <v>19</v>
      </c>
      <c r="AH22" s="15" t="s">
        <v>816</v>
      </c>
      <c r="AI22" s="15" t="s">
        <v>825</v>
      </c>
      <c r="AJ22" s="15"/>
      <c r="AK22" s="15">
        <v>2</v>
      </c>
      <c r="AL22" s="15">
        <v>1</v>
      </c>
    </row>
    <row r="23" spans="1:38" ht="16.5" x14ac:dyDescent="0.2">
      <c r="P23" s="15" t="s">
        <v>794</v>
      </c>
      <c r="Q23" s="15">
        <v>29</v>
      </c>
      <c r="R23" s="15">
        <v>5</v>
      </c>
      <c r="S23" s="15">
        <v>1606023</v>
      </c>
      <c r="T23" s="15">
        <v>2</v>
      </c>
      <c r="U23" s="15">
        <f t="shared" si="9"/>
        <v>2</v>
      </c>
      <c r="V23" s="33">
        <f t="shared" si="0"/>
        <v>0.02</v>
      </c>
      <c r="W23" s="105">
        <v>21</v>
      </c>
      <c r="X23" s="105">
        <f>SUM(W$5:W23)</f>
        <v>351</v>
      </c>
      <c r="Y23" s="16">
        <f t="shared" si="3"/>
        <v>1</v>
      </c>
      <c r="Z23" s="16">
        <f t="shared" si="4"/>
        <v>1</v>
      </c>
      <c r="AA23" s="16">
        <f t="shared" si="5"/>
        <v>1</v>
      </c>
      <c r="AB23" s="15">
        <v>1</v>
      </c>
      <c r="AC23" s="15">
        <v>2</v>
      </c>
      <c r="AD23" s="15">
        <v>3</v>
      </c>
      <c r="AE23" s="15"/>
      <c r="AG23" s="15">
        <v>20</v>
      </c>
      <c r="AH23" s="15" t="s">
        <v>816</v>
      </c>
      <c r="AI23" s="15" t="s">
        <v>826</v>
      </c>
      <c r="AJ23" s="15">
        <v>1</v>
      </c>
      <c r="AK23" s="15">
        <v>1</v>
      </c>
      <c r="AL23" s="15">
        <v>1</v>
      </c>
    </row>
    <row r="24" spans="1:38" ht="16.5" x14ac:dyDescent="0.2">
      <c r="P24" s="15" t="s">
        <v>794</v>
      </c>
      <c r="Q24" s="15">
        <v>40</v>
      </c>
      <c r="R24" s="15">
        <v>6</v>
      </c>
      <c r="S24" s="15">
        <v>1606024</v>
      </c>
      <c r="T24" s="15">
        <v>3</v>
      </c>
      <c r="U24" s="15">
        <f t="shared" si="9"/>
        <v>3</v>
      </c>
      <c r="V24" s="33">
        <f t="shared" si="0"/>
        <v>0.03</v>
      </c>
      <c r="W24" s="105">
        <v>21</v>
      </c>
      <c r="X24" s="105">
        <f>SUM(W$5:W24)</f>
        <v>372</v>
      </c>
      <c r="Y24" s="16">
        <f t="shared" si="3"/>
        <v>0</v>
      </c>
      <c r="Z24" s="16">
        <f t="shared" si="4"/>
        <v>0</v>
      </c>
      <c r="AA24" s="16">
        <f t="shared" si="5"/>
        <v>3</v>
      </c>
      <c r="AB24" s="15">
        <v>3</v>
      </c>
      <c r="AC24" s="15"/>
      <c r="AD24" s="15"/>
      <c r="AE24" s="15">
        <v>2</v>
      </c>
      <c r="AG24" s="15">
        <v>21</v>
      </c>
      <c r="AH24" s="15" t="s">
        <v>816</v>
      </c>
      <c r="AI24" s="15" t="s">
        <v>827</v>
      </c>
      <c r="AJ24" s="15">
        <v>1</v>
      </c>
      <c r="AK24" s="15"/>
      <c r="AL24" s="15">
        <v>2</v>
      </c>
    </row>
    <row r="25" spans="1:38" ht="19.5" customHeight="1" x14ac:dyDescent="0.2">
      <c r="A25" s="129" t="s">
        <v>216</v>
      </c>
      <c r="B25" s="129"/>
      <c r="C25" s="129"/>
      <c r="D25" s="129"/>
      <c r="E25" s="129"/>
      <c r="F25" s="129"/>
      <c r="G25" s="129"/>
      <c r="P25" s="15" t="s">
        <v>795</v>
      </c>
      <c r="Q25" s="15">
        <v>7</v>
      </c>
      <c r="R25" s="15">
        <v>1</v>
      </c>
      <c r="S25" s="15">
        <v>1606027</v>
      </c>
      <c r="T25" s="15">
        <v>1</v>
      </c>
      <c r="U25" s="15">
        <f t="shared" si="9"/>
        <v>1</v>
      </c>
      <c r="V25" s="33">
        <f t="shared" si="0"/>
        <v>0.01</v>
      </c>
      <c r="W25" s="105">
        <v>21</v>
      </c>
      <c r="X25" s="105">
        <f>SUM(W$5:W25)</f>
        <v>393</v>
      </c>
      <c r="Y25" s="16">
        <f t="shared" si="3"/>
        <v>0</v>
      </c>
      <c r="Z25" s="16">
        <f t="shared" si="4"/>
        <v>2</v>
      </c>
      <c r="AA25" s="16">
        <f t="shared" si="5"/>
        <v>1</v>
      </c>
      <c r="AB25" s="15">
        <v>2</v>
      </c>
      <c r="AC25" s="15">
        <v>3</v>
      </c>
      <c r="AD25" s="15"/>
      <c r="AE25" s="15"/>
      <c r="AG25" s="15">
        <v>22</v>
      </c>
      <c r="AH25" s="15" t="s">
        <v>816</v>
      </c>
      <c r="AI25" s="15" t="s">
        <v>828</v>
      </c>
      <c r="AJ25" s="15">
        <v>2</v>
      </c>
      <c r="AK25" s="15">
        <v>1</v>
      </c>
      <c r="AL25" s="15"/>
    </row>
    <row r="26" spans="1:38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P26" s="15" t="s">
        <v>795</v>
      </c>
      <c r="Q26" s="15">
        <v>16</v>
      </c>
      <c r="R26" s="15">
        <v>2</v>
      </c>
      <c r="S26" s="15">
        <v>1606028</v>
      </c>
      <c r="T26" s="15">
        <v>1</v>
      </c>
      <c r="U26" s="15">
        <f t="shared" si="9"/>
        <v>1</v>
      </c>
      <c r="V26" s="33">
        <f t="shared" si="0"/>
        <v>0.01</v>
      </c>
      <c r="W26" s="105">
        <v>21</v>
      </c>
      <c r="X26" s="105">
        <f>SUM(W$5:W26)</f>
        <v>414</v>
      </c>
      <c r="Y26" s="16">
        <f t="shared" si="3"/>
        <v>0</v>
      </c>
      <c r="Z26" s="16">
        <f t="shared" si="4"/>
        <v>2</v>
      </c>
      <c r="AA26" s="16">
        <f t="shared" si="5"/>
        <v>1</v>
      </c>
      <c r="AB26" s="15">
        <v>2</v>
      </c>
      <c r="AC26" s="15">
        <v>3</v>
      </c>
      <c r="AD26" s="15"/>
      <c r="AE26" s="15"/>
      <c r="AG26" s="15">
        <v>23</v>
      </c>
      <c r="AH26" s="15" t="s">
        <v>816</v>
      </c>
      <c r="AI26" s="15" t="s">
        <v>829</v>
      </c>
      <c r="AJ26" s="15">
        <v>1</v>
      </c>
      <c r="AK26" s="15">
        <v>1</v>
      </c>
      <c r="AL26" s="15">
        <v>1</v>
      </c>
    </row>
    <row r="27" spans="1:38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P27" s="15" t="s">
        <v>795</v>
      </c>
      <c r="Q27" s="15">
        <v>17</v>
      </c>
      <c r="R27" s="15">
        <v>3</v>
      </c>
      <c r="S27" s="15">
        <v>1606029</v>
      </c>
      <c r="T27" s="15">
        <v>2</v>
      </c>
      <c r="U27" s="15">
        <f t="shared" si="9"/>
        <v>2</v>
      </c>
      <c r="V27" s="33">
        <f t="shared" si="0"/>
        <v>0.02</v>
      </c>
      <c r="W27" s="105">
        <v>21</v>
      </c>
      <c r="X27" s="105">
        <f>SUM(W$5:W27)</f>
        <v>435</v>
      </c>
      <c r="Y27" s="16">
        <f t="shared" si="3"/>
        <v>1</v>
      </c>
      <c r="Z27" s="16">
        <f t="shared" si="4"/>
        <v>2</v>
      </c>
      <c r="AA27" s="16">
        <f t="shared" si="5"/>
        <v>0</v>
      </c>
      <c r="AB27" s="15">
        <v>1</v>
      </c>
      <c r="AC27" s="15">
        <v>2</v>
      </c>
      <c r="AD27" s="15"/>
      <c r="AE27" s="15"/>
      <c r="AG27" s="15">
        <v>24</v>
      </c>
    </row>
    <row r="28" spans="1:38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P28" s="15" t="s">
        <v>795</v>
      </c>
      <c r="Q28" s="15">
        <v>30</v>
      </c>
      <c r="R28" s="15">
        <v>4</v>
      </c>
      <c r="S28" s="15">
        <v>1606030</v>
      </c>
      <c r="T28" s="15">
        <v>2</v>
      </c>
      <c r="U28" s="15">
        <f t="shared" si="9"/>
        <v>2</v>
      </c>
      <c r="V28" s="33">
        <f t="shared" si="0"/>
        <v>0.02</v>
      </c>
      <c r="W28" s="105">
        <v>21</v>
      </c>
      <c r="X28" s="105">
        <f>SUM(W$5:W28)</f>
        <v>456</v>
      </c>
      <c r="Y28" s="16">
        <f t="shared" si="3"/>
        <v>0</v>
      </c>
      <c r="Z28" s="16">
        <f t="shared" si="4"/>
        <v>2</v>
      </c>
      <c r="AA28" s="16">
        <f t="shared" si="5"/>
        <v>1</v>
      </c>
      <c r="AB28" s="15">
        <v>2</v>
      </c>
      <c r="AC28" s="15">
        <v>3</v>
      </c>
      <c r="AD28" s="15"/>
      <c r="AE28" s="15"/>
      <c r="AG28" s="15">
        <v>25</v>
      </c>
      <c r="AH28" s="15" t="s">
        <v>830</v>
      </c>
      <c r="AI28" s="15" t="s">
        <v>831</v>
      </c>
      <c r="AJ28" s="15">
        <v>2</v>
      </c>
      <c r="AK28" s="15">
        <v>1</v>
      </c>
      <c r="AL28" s="15"/>
    </row>
    <row r="29" spans="1:38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P29" s="15" t="s">
        <v>795</v>
      </c>
      <c r="Q29" s="15">
        <v>31</v>
      </c>
      <c r="R29" s="15">
        <v>5</v>
      </c>
      <c r="S29" s="15">
        <v>1606031</v>
      </c>
      <c r="T29" s="15">
        <v>2</v>
      </c>
      <c r="U29" s="15">
        <f t="shared" si="9"/>
        <v>2</v>
      </c>
      <c r="V29" s="33">
        <f t="shared" si="0"/>
        <v>0.02</v>
      </c>
      <c r="W29" s="105">
        <v>21</v>
      </c>
      <c r="X29" s="105">
        <f>SUM(W$5:W29)</f>
        <v>477</v>
      </c>
      <c r="Y29" s="16">
        <f t="shared" si="3"/>
        <v>1</v>
      </c>
      <c r="Z29" s="16">
        <f t="shared" si="4"/>
        <v>1</v>
      </c>
      <c r="AA29" s="16">
        <f t="shared" si="5"/>
        <v>1</v>
      </c>
      <c r="AB29" s="15">
        <v>1</v>
      </c>
      <c r="AC29" s="15">
        <v>2</v>
      </c>
      <c r="AD29" s="15">
        <v>3</v>
      </c>
      <c r="AE29" s="15"/>
      <c r="AG29" s="15">
        <v>26</v>
      </c>
      <c r="AH29" s="15" t="s">
        <v>830</v>
      </c>
      <c r="AI29" s="15" t="s">
        <v>819</v>
      </c>
      <c r="AJ29" s="15"/>
      <c r="AK29" s="15">
        <v>1</v>
      </c>
      <c r="AL29" s="15">
        <v>2</v>
      </c>
    </row>
    <row r="30" spans="1:38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P30" s="15" t="s">
        <v>795</v>
      </c>
      <c r="Q30" s="15">
        <v>41</v>
      </c>
      <c r="R30" s="15">
        <v>6</v>
      </c>
      <c r="S30" s="15">
        <v>1606032</v>
      </c>
      <c r="T30" s="15">
        <v>3</v>
      </c>
      <c r="U30" s="15">
        <f t="shared" si="9"/>
        <v>3</v>
      </c>
      <c r="V30" s="33">
        <f t="shared" si="0"/>
        <v>0.03</v>
      </c>
      <c r="W30" s="105">
        <v>21</v>
      </c>
      <c r="X30" s="105">
        <f>SUM(W$5:W30)</f>
        <v>498</v>
      </c>
      <c r="Y30" s="16">
        <f t="shared" si="3"/>
        <v>0</v>
      </c>
      <c r="Z30" s="16">
        <f t="shared" si="4"/>
        <v>3</v>
      </c>
      <c r="AA30" s="16">
        <f t="shared" si="5"/>
        <v>0</v>
      </c>
      <c r="AB30" s="15">
        <v>2</v>
      </c>
      <c r="AC30" s="15"/>
      <c r="AD30" s="15"/>
      <c r="AE30" s="15">
        <v>2</v>
      </c>
      <c r="AG30" s="15">
        <v>27</v>
      </c>
      <c r="AH30" s="15" t="s">
        <v>830</v>
      </c>
      <c r="AI30" s="15" t="s">
        <v>820</v>
      </c>
      <c r="AJ30" s="15">
        <v>1</v>
      </c>
      <c r="AK30" s="15"/>
      <c r="AL30" s="15">
        <v>2</v>
      </c>
    </row>
    <row r="31" spans="1:38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P31" s="15" t="s">
        <v>796</v>
      </c>
      <c r="Q31" s="15">
        <v>18</v>
      </c>
      <c r="R31" s="15">
        <v>1</v>
      </c>
      <c r="S31" s="15">
        <v>1606035</v>
      </c>
      <c r="T31" s="15">
        <v>2</v>
      </c>
      <c r="U31" s="15">
        <f t="shared" si="9"/>
        <v>2</v>
      </c>
      <c r="V31" s="33">
        <f t="shared" si="0"/>
        <v>0.02</v>
      </c>
      <c r="W31" s="105">
        <v>21</v>
      </c>
      <c r="X31" s="105">
        <f>SUM(W$5:W31)</f>
        <v>519</v>
      </c>
      <c r="Y31" s="16">
        <f t="shared" si="3"/>
        <v>2</v>
      </c>
      <c r="Z31" s="16">
        <f t="shared" si="4"/>
        <v>1</v>
      </c>
      <c r="AA31" s="16">
        <f t="shared" si="5"/>
        <v>0</v>
      </c>
      <c r="AB31" s="15">
        <v>1</v>
      </c>
      <c r="AC31" s="15">
        <v>2</v>
      </c>
      <c r="AD31" s="15"/>
      <c r="AE31" s="15"/>
      <c r="AG31" s="15">
        <v>28</v>
      </c>
      <c r="AH31" s="15" t="s">
        <v>830</v>
      </c>
      <c r="AI31" s="15" t="s">
        <v>863</v>
      </c>
      <c r="AJ31" s="15">
        <v>2</v>
      </c>
      <c r="AK31" s="15"/>
      <c r="AL31" s="15">
        <v>1</v>
      </c>
    </row>
    <row r="32" spans="1:38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P32" s="15" t="s">
        <v>796</v>
      </c>
      <c r="Q32" s="15">
        <v>19</v>
      </c>
      <c r="R32" s="15">
        <v>2</v>
      </c>
      <c r="S32" s="15">
        <v>1606036</v>
      </c>
      <c r="T32" s="15">
        <v>2</v>
      </c>
      <c r="U32" s="15">
        <f t="shared" si="9"/>
        <v>2</v>
      </c>
      <c r="V32" s="33">
        <f t="shared" si="0"/>
        <v>0.02</v>
      </c>
      <c r="W32" s="105">
        <v>21</v>
      </c>
      <c r="X32" s="105">
        <f>SUM(W$5:W32)</f>
        <v>540</v>
      </c>
      <c r="Y32" s="16">
        <f t="shared" si="3"/>
        <v>0</v>
      </c>
      <c r="Z32" s="16">
        <f t="shared" si="4"/>
        <v>2</v>
      </c>
      <c r="AA32" s="16">
        <f t="shared" si="5"/>
        <v>1</v>
      </c>
      <c r="AB32" s="15">
        <v>2</v>
      </c>
      <c r="AC32" s="15">
        <v>3</v>
      </c>
      <c r="AD32" s="15"/>
      <c r="AE32" s="15"/>
      <c r="AG32" s="15">
        <v>29</v>
      </c>
      <c r="AH32" s="15" t="s">
        <v>830</v>
      </c>
      <c r="AI32" s="15" t="s">
        <v>821</v>
      </c>
      <c r="AJ32" s="15">
        <v>1</v>
      </c>
      <c r="AK32" s="15">
        <v>1</v>
      </c>
      <c r="AL32" s="15">
        <v>1</v>
      </c>
    </row>
    <row r="33" spans="1:39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P33" s="15" t="s">
        <v>796</v>
      </c>
      <c r="Q33" s="15">
        <v>20</v>
      </c>
      <c r="R33" s="15">
        <v>3</v>
      </c>
      <c r="S33" s="15">
        <v>1606037</v>
      </c>
      <c r="T33" s="15">
        <v>2</v>
      </c>
      <c r="U33" s="15">
        <f t="shared" si="9"/>
        <v>2</v>
      </c>
      <c r="V33" s="33">
        <f t="shared" si="0"/>
        <v>0.02</v>
      </c>
      <c r="W33" s="105">
        <v>21</v>
      </c>
      <c r="X33" s="105">
        <f>SUM(W$5:W33)</f>
        <v>561</v>
      </c>
      <c r="Y33" s="16">
        <f t="shared" si="3"/>
        <v>1</v>
      </c>
      <c r="Z33" s="16">
        <f t="shared" si="4"/>
        <v>1</v>
      </c>
      <c r="AA33" s="16">
        <f t="shared" si="5"/>
        <v>1</v>
      </c>
      <c r="AB33" s="15">
        <v>1</v>
      </c>
      <c r="AC33" s="15">
        <v>2</v>
      </c>
      <c r="AD33" s="15">
        <v>3</v>
      </c>
      <c r="AE33" s="15"/>
      <c r="AG33" s="15">
        <v>30</v>
      </c>
      <c r="AH33" s="15" t="s">
        <v>830</v>
      </c>
      <c r="AI33" s="15" t="s">
        <v>823</v>
      </c>
      <c r="AJ33" s="15"/>
      <c r="AK33" s="15">
        <v>2</v>
      </c>
      <c r="AL33" s="15">
        <v>1</v>
      </c>
    </row>
    <row r="34" spans="1:39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P34" s="15" t="s">
        <v>796</v>
      </c>
      <c r="Q34" s="15">
        <v>32</v>
      </c>
      <c r="R34" s="15">
        <v>4</v>
      </c>
      <c r="S34" s="15">
        <v>1606038</v>
      </c>
      <c r="T34" s="15">
        <v>3</v>
      </c>
      <c r="U34" s="15">
        <f t="shared" si="9"/>
        <v>3</v>
      </c>
      <c r="V34" s="33">
        <f t="shared" si="0"/>
        <v>0.03</v>
      </c>
      <c r="W34" s="105">
        <v>21</v>
      </c>
      <c r="X34" s="105">
        <f>SUM(W$5:W34)</f>
        <v>582</v>
      </c>
      <c r="Y34" s="16">
        <f t="shared" si="3"/>
        <v>1</v>
      </c>
      <c r="Z34" s="16">
        <f t="shared" si="4"/>
        <v>2</v>
      </c>
      <c r="AA34" s="16">
        <f t="shared" si="5"/>
        <v>0</v>
      </c>
      <c r="AB34" s="15">
        <v>1</v>
      </c>
      <c r="AC34" s="15">
        <v>2</v>
      </c>
      <c r="AD34" s="15"/>
      <c r="AE34" s="15"/>
      <c r="AG34" s="15">
        <v>31</v>
      </c>
      <c r="AH34" s="15" t="s">
        <v>830</v>
      </c>
      <c r="AI34" s="15" t="s">
        <v>864</v>
      </c>
      <c r="AJ34" s="15">
        <v>1</v>
      </c>
      <c r="AK34" s="15">
        <v>1</v>
      </c>
      <c r="AL34" s="15">
        <v>1</v>
      </c>
    </row>
    <row r="35" spans="1:39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P35" s="15" t="s">
        <v>796</v>
      </c>
      <c r="Q35" s="15">
        <v>33</v>
      </c>
      <c r="R35" s="15">
        <v>5</v>
      </c>
      <c r="S35" s="15">
        <v>1606039</v>
      </c>
      <c r="T35" s="15">
        <v>3</v>
      </c>
      <c r="U35" s="15">
        <f t="shared" si="9"/>
        <v>3</v>
      </c>
      <c r="V35" s="33">
        <f t="shared" si="0"/>
        <v>0.03</v>
      </c>
      <c r="W35" s="105">
        <v>21</v>
      </c>
      <c r="X35" s="105">
        <f>SUM(W$5:W35)</f>
        <v>603</v>
      </c>
      <c r="Y35" s="16">
        <f t="shared" si="3"/>
        <v>1</v>
      </c>
      <c r="Z35" s="16">
        <f t="shared" si="4"/>
        <v>0</v>
      </c>
      <c r="AA35" s="16">
        <f t="shared" si="5"/>
        <v>2</v>
      </c>
      <c r="AB35" s="15">
        <v>1</v>
      </c>
      <c r="AC35" s="15">
        <v>3</v>
      </c>
      <c r="AD35" s="15"/>
      <c r="AE35" s="15"/>
      <c r="AG35" s="15">
        <v>32</v>
      </c>
      <c r="AH35" s="15" t="s">
        <v>830</v>
      </c>
      <c r="AI35" s="15" t="s">
        <v>826</v>
      </c>
      <c r="AJ35" s="15">
        <v>1</v>
      </c>
      <c r="AK35" s="15">
        <v>2</v>
      </c>
      <c r="AL35" s="15"/>
    </row>
    <row r="36" spans="1:39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P36" s="15" t="s">
        <v>796</v>
      </c>
      <c r="Q36" s="15">
        <v>34</v>
      </c>
      <c r="R36" s="15">
        <v>6</v>
      </c>
      <c r="S36" s="15">
        <v>1606040</v>
      </c>
      <c r="T36" s="15">
        <v>3</v>
      </c>
      <c r="U36" s="15">
        <f t="shared" si="9"/>
        <v>3</v>
      </c>
      <c r="V36" s="33">
        <f t="shared" si="0"/>
        <v>0.03</v>
      </c>
      <c r="W36" s="105">
        <v>21</v>
      </c>
      <c r="X36" s="105">
        <f>SUM(W$5:W36)</f>
        <v>624</v>
      </c>
      <c r="Y36" s="16">
        <f t="shared" si="3"/>
        <v>1</v>
      </c>
      <c r="Z36" s="16">
        <f t="shared" si="4"/>
        <v>1</v>
      </c>
      <c r="AA36" s="16">
        <f t="shared" si="5"/>
        <v>1</v>
      </c>
      <c r="AB36" s="15">
        <v>1</v>
      </c>
      <c r="AC36" s="15">
        <v>2</v>
      </c>
      <c r="AD36" s="15">
        <v>3</v>
      </c>
      <c r="AE36" s="15"/>
      <c r="AG36" s="15">
        <v>33</v>
      </c>
      <c r="AH36" s="15" t="s">
        <v>830</v>
      </c>
      <c r="AI36" s="15" t="s">
        <v>865</v>
      </c>
      <c r="AJ36" s="15">
        <v>1</v>
      </c>
      <c r="AK36" s="15"/>
      <c r="AL36" s="15">
        <v>2</v>
      </c>
    </row>
    <row r="37" spans="1:39" ht="16.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P37" s="15" t="s">
        <v>796</v>
      </c>
      <c r="Q37" s="15">
        <v>42</v>
      </c>
      <c r="R37" s="15">
        <v>7</v>
      </c>
      <c r="S37" s="15">
        <v>1606041</v>
      </c>
      <c r="T37" s="15">
        <v>4</v>
      </c>
      <c r="U37" s="15">
        <f t="shared" si="9"/>
        <v>5</v>
      </c>
      <c r="V37" s="33">
        <f t="shared" si="0"/>
        <v>0.05</v>
      </c>
      <c r="W37" s="105">
        <v>21</v>
      </c>
      <c r="X37" s="105">
        <f>SUM(W$5:W37)</f>
        <v>645</v>
      </c>
      <c r="Y37" s="16">
        <f t="shared" si="3"/>
        <v>2</v>
      </c>
      <c r="Z37" s="16">
        <f t="shared" si="4"/>
        <v>2</v>
      </c>
      <c r="AA37" s="16">
        <f t="shared" si="5"/>
        <v>0</v>
      </c>
      <c r="AB37" s="15">
        <v>1</v>
      </c>
      <c r="AC37" s="15">
        <v>2</v>
      </c>
      <c r="AD37" s="15"/>
      <c r="AE37" s="15">
        <v>1</v>
      </c>
      <c r="AG37" s="15">
        <v>34</v>
      </c>
      <c r="AH37" s="15" t="s">
        <v>830</v>
      </c>
      <c r="AI37" s="15" t="s">
        <v>866</v>
      </c>
      <c r="AJ37" s="15">
        <v>1</v>
      </c>
      <c r="AK37" s="15">
        <v>1</v>
      </c>
      <c r="AL37" s="15">
        <v>1</v>
      </c>
    </row>
    <row r="38" spans="1:39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P38" s="15" t="s">
        <v>796</v>
      </c>
      <c r="Q38" s="15">
        <v>43</v>
      </c>
      <c r="R38" s="15">
        <v>8</v>
      </c>
      <c r="S38" s="15">
        <v>1606042</v>
      </c>
      <c r="T38" s="15">
        <v>4</v>
      </c>
      <c r="U38" s="15">
        <f t="shared" si="9"/>
        <v>5</v>
      </c>
      <c r="V38" s="33">
        <f t="shared" si="0"/>
        <v>0.05</v>
      </c>
      <c r="W38" s="105">
        <v>21</v>
      </c>
      <c r="X38" s="105">
        <f>SUM(W$5:W38)</f>
        <v>666</v>
      </c>
      <c r="Y38" s="16">
        <f t="shared" si="3"/>
        <v>0</v>
      </c>
      <c r="Z38" s="16">
        <f t="shared" si="4"/>
        <v>2</v>
      </c>
      <c r="AA38" s="16">
        <f t="shared" si="5"/>
        <v>2</v>
      </c>
      <c r="AB38" s="15">
        <v>2</v>
      </c>
      <c r="AC38" s="15">
        <v>3</v>
      </c>
      <c r="AD38" s="15"/>
      <c r="AE38" s="15">
        <v>1</v>
      </c>
      <c r="AG38" s="15">
        <v>35</v>
      </c>
      <c r="AH38" s="15" t="s">
        <v>830</v>
      </c>
      <c r="AI38" s="15" t="s">
        <v>867</v>
      </c>
      <c r="AJ38" s="15">
        <v>2</v>
      </c>
      <c r="AK38" s="15">
        <v>1</v>
      </c>
      <c r="AL38" s="15"/>
    </row>
    <row r="39" spans="1:39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P39" s="15" t="s">
        <v>797</v>
      </c>
      <c r="Q39" s="15">
        <v>21</v>
      </c>
      <c r="R39" s="15">
        <v>1</v>
      </c>
      <c r="S39" s="15">
        <v>1606043</v>
      </c>
      <c r="T39" s="15">
        <v>2</v>
      </c>
      <c r="U39" s="15">
        <f t="shared" si="9"/>
        <v>2</v>
      </c>
      <c r="V39" s="33">
        <f t="shared" si="0"/>
        <v>0.02</v>
      </c>
      <c r="W39" s="105">
        <v>21</v>
      </c>
      <c r="X39" s="105">
        <f>SUM(W$5:W39)</f>
        <v>687</v>
      </c>
      <c r="Y39" s="16">
        <f t="shared" si="3"/>
        <v>1</v>
      </c>
      <c r="Z39" s="16">
        <f t="shared" si="4"/>
        <v>0</v>
      </c>
      <c r="AA39" s="16">
        <f t="shared" si="5"/>
        <v>2</v>
      </c>
      <c r="AB39" s="15">
        <v>1</v>
      </c>
      <c r="AC39" s="15">
        <v>3</v>
      </c>
      <c r="AD39" s="15"/>
      <c r="AE39" s="15"/>
      <c r="AG39" s="15">
        <v>36</v>
      </c>
      <c r="AH39" s="15" t="s">
        <v>830</v>
      </c>
      <c r="AI39" s="15" t="s">
        <v>868</v>
      </c>
      <c r="AJ39" s="15"/>
      <c r="AK39" s="15">
        <v>2</v>
      </c>
      <c r="AL39" s="15">
        <v>1</v>
      </c>
    </row>
    <row r="40" spans="1:39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P40" s="15" t="s">
        <v>797</v>
      </c>
      <c r="Q40" s="15">
        <v>22</v>
      </c>
      <c r="R40" s="15">
        <v>2</v>
      </c>
      <c r="S40" s="15">
        <v>1606044</v>
      </c>
      <c r="T40" s="15">
        <v>2</v>
      </c>
      <c r="U40" s="15">
        <f t="shared" si="9"/>
        <v>2</v>
      </c>
      <c r="V40" s="33">
        <f t="shared" si="0"/>
        <v>0.02</v>
      </c>
      <c r="W40" s="105">
        <v>21</v>
      </c>
      <c r="X40" s="105">
        <f>SUM(W$5:W40)</f>
        <v>708</v>
      </c>
      <c r="Y40" s="16">
        <f t="shared" si="3"/>
        <v>2</v>
      </c>
      <c r="Z40" s="16">
        <f t="shared" si="4"/>
        <v>1</v>
      </c>
      <c r="AA40" s="16">
        <f t="shared" si="5"/>
        <v>0</v>
      </c>
      <c r="AB40" s="15">
        <v>1</v>
      </c>
      <c r="AC40" s="15">
        <v>2</v>
      </c>
      <c r="AD40" s="15"/>
      <c r="AE40" s="15"/>
      <c r="AG40" s="15">
        <v>37</v>
      </c>
      <c r="AH40" s="15" t="s">
        <v>830</v>
      </c>
      <c r="AI40" s="15" t="s">
        <v>869</v>
      </c>
      <c r="AJ40" s="15">
        <v>1</v>
      </c>
      <c r="AK40" s="15">
        <v>1</v>
      </c>
      <c r="AL40" s="15">
        <v>1</v>
      </c>
    </row>
    <row r="41" spans="1:39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P41" s="15" t="s">
        <v>797</v>
      </c>
      <c r="Q41" s="15">
        <v>23</v>
      </c>
      <c r="R41" s="15">
        <v>3</v>
      </c>
      <c r="S41" s="15">
        <v>1606045</v>
      </c>
      <c r="T41" s="15">
        <v>2</v>
      </c>
      <c r="U41" s="15">
        <f t="shared" si="9"/>
        <v>2</v>
      </c>
      <c r="V41" s="33">
        <f t="shared" si="0"/>
        <v>0.02</v>
      </c>
      <c r="W41" s="105">
        <v>21</v>
      </c>
      <c r="X41" s="105">
        <f>SUM(W$5:W41)</f>
        <v>729</v>
      </c>
      <c r="Y41" s="16">
        <f t="shared" si="3"/>
        <v>1</v>
      </c>
      <c r="Z41" s="16">
        <f t="shared" si="4"/>
        <v>1</v>
      </c>
      <c r="AA41" s="16">
        <f t="shared" si="5"/>
        <v>1</v>
      </c>
      <c r="AB41" s="15">
        <v>1</v>
      </c>
      <c r="AC41" s="15">
        <v>2</v>
      </c>
      <c r="AD41" s="15">
        <v>3</v>
      </c>
      <c r="AE41" s="15"/>
      <c r="AG41" s="15">
        <v>38</v>
      </c>
    </row>
    <row r="42" spans="1:39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P42" s="15" t="s">
        <v>797</v>
      </c>
      <c r="Q42" s="15">
        <v>35</v>
      </c>
      <c r="R42" s="15">
        <v>4</v>
      </c>
      <c r="S42" s="15">
        <v>1606046</v>
      </c>
      <c r="T42" s="15">
        <v>3</v>
      </c>
      <c r="U42" s="15">
        <f t="shared" si="9"/>
        <v>3</v>
      </c>
      <c r="V42" s="33">
        <f t="shared" si="0"/>
        <v>0.03</v>
      </c>
      <c r="W42" s="105">
        <v>21</v>
      </c>
      <c r="X42" s="105">
        <f>SUM(W$5:W42)</f>
        <v>750</v>
      </c>
      <c r="Y42" s="16">
        <f t="shared" si="3"/>
        <v>2</v>
      </c>
      <c r="Z42" s="16">
        <f t="shared" si="4"/>
        <v>1</v>
      </c>
      <c r="AA42" s="16">
        <f t="shared" si="5"/>
        <v>0</v>
      </c>
      <c r="AB42" s="15">
        <v>1</v>
      </c>
      <c r="AC42" s="15">
        <v>2</v>
      </c>
      <c r="AD42" s="15"/>
      <c r="AE42" s="15"/>
      <c r="AG42" s="15">
        <v>39</v>
      </c>
      <c r="AH42" s="15" t="s">
        <v>834</v>
      </c>
      <c r="AI42" s="15" t="s">
        <v>832</v>
      </c>
      <c r="AJ42" s="15">
        <v>3</v>
      </c>
      <c r="AK42" s="15"/>
      <c r="AL42" s="15"/>
      <c r="AM42" s="22">
        <v>2</v>
      </c>
    </row>
    <row r="43" spans="1:39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P43" s="15" t="s">
        <v>797</v>
      </c>
      <c r="Q43" s="15">
        <v>36</v>
      </c>
      <c r="R43" s="15">
        <v>5</v>
      </c>
      <c r="S43" s="15">
        <v>1606047</v>
      </c>
      <c r="T43" s="15">
        <v>3</v>
      </c>
      <c r="U43" s="15">
        <f t="shared" si="9"/>
        <v>3</v>
      </c>
      <c r="V43" s="33">
        <f t="shared" si="0"/>
        <v>0.03</v>
      </c>
      <c r="W43" s="105">
        <v>21</v>
      </c>
      <c r="X43" s="105">
        <f>SUM(W$5:W43)</f>
        <v>771</v>
      </c>
      <c r="Y43" s="16">
        <f t="shared" si="3"/>
        <v>0</v>
      </c>
      <c r="Z43" s="16">
        <f t="shared" si="4"/>
        <v>2</v>
      </c>
      <c r="AA43" s="16">
        <f t="shared" si="5"/>
        <v>1</v>
      </c>
      <c r="AB43" s="15">
        <v>2</v>
      </c>
      <c r="AC43" s="15">
        <v>3</v>
      </c>
      <c r="AD43" s="15"/>
      <c r="AE43" s="15"/>
      <c r="AG43" s="15">
        <v>40</v>
      </c>
      <c r="AH43" s="15" t="s">
        <v>834</v>
      </c>
      <c r="AI43" s="15" t="s">
        <v>870</v>
      </c>
      <c r="AJ43" s="15"/>
      <c r="AK43" s="15"/>
      <c r="AL43" s="15">
        <v>3</v>
      </c>
      <c r="AM43" s="22">
        <v>2</v>
      </c>
    </row>
    <row r="44" spans="1:39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P44" s="15" t="s">
        <v>797</v>
      </c>
      <c r="Q44" s="15">
        <v>37</v>
      </c>
      <c r="R44" s="15">
        <v>6</v>
      </c>
      <c r="S44" s="15">
        <v>1606048</v>
      </c>
      <c r="T44" s="15">
        <v>3</v>
      </c>
      <c r="U44" s="15">
        <f t="shared" si="9"/>
        <v>3</v>
      </c>
      <c r="V44" s="33">
        <f t="shared" si="0"/>
        <v>0.03</v>
      </c>
      <c r="W44" s="105">
        <v>21</v>
      </c>
      <c r="X44" s="105">
        <f>SUM(W$5:W44)</f>
        <v>792</v>
      </c>
      <c r="Y44" s="16">
        <f t="shared" si="3"/>
        <v>1</v>
      </c>
      <c r="Z44" s="16">
        <f t="shared" si="4"/>
        <v>1</v>
      </c>
      <c r="AA44" s="16">
        <f t="shared" si="5"/>
        <v>1</v>
      </c>
      <c r="AB44" s="15">
        <v>1</v>
      </c>
      <c r="AC44" s="15">
        <v>2</v>
      </c>
      <c r="AD44" s="15">
        <v>3</v>
      </c>
      <c r="AE44" s="15"/>
      <c r="AG44" s="15">
        <v>41</v>
      </c>
      <c r="AH44" s="15" t="s">
        <v>834</v>
      </c>
      <c r="AI44" s="15" t="s">
        <v>833</v>
      </c>
      <c r="AJ44" s="15"/>
      <c r="AK44" s="15">
        <v>3</v>
      </c>
      <c r="AL44" s="15"/>
      <c r="AM44" s="22">
        <v>2</v>
      </c>
    </row>
    <row r="45" spans="1:39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P45" s="15" t="s">
        <v>797</v>
      </c>
      <c r="Q45" s="15">
        <v>44</v>
      </c>
      <c r="R45" s="15">
        <v>7</v>
      </c>
      <c r="S45" s="15">
        <v>1606049</v>
      </c>
      <c r="T45" s="15">
        <v>4</v>
      </c>
      <c r="U45" s="15">
        <f t="shared" si="9"/>
        <v>5</v>
      </c>
      <c r="V45" s="33">
        <f t="shared" si="0"/>
        <v>0.05</v>
      </c>
      <c r="W45" s="105">
        <v>21</v>
      </c>
      <c r="X45" s="105">
        <f>SUM(W$5:W45)</f>
        <v>813</v>
      </c>
      <c r="Y45" s="16">
        <f t="shared" si="3"/>
        <v>2</v>
      </c>
      <c r="Z45" s="16">
        <f t="shared" si="4"/>
        <v>0</v>
      </c>
      <c r="AA45" s="16">
        <f t="shared" si="5"/>
        <v>2</v>
      </c>
      <c r="AB45" s="15">
        <v>1</v>
      </c>
      <c r="AC45" s="15">
        <v>3</v>
      </c>
      <c r="AD45" s="15"/>
      <c r="AE45" s="15">
        <v>1</v>
      </c>
      <c r="AG45" s="15">
        <v>42</v>
      </c>
      <c r="AH45" s="15" t="s">
        <v>834</v>
      </c>
      <c r="AI45" s="15" t="s">
        <v>835</v>
      </c>
      <c r="AJ45" s="15">
        <v>2</v>
      </c>
      <c r="AK45" s="15">
        <v>2</v>
      </c>
      <c r="AL45" s="15"/>
      <c r="AM45" s="103">
        <v>1</v>
      </c>
    </row>
    <row r="46" spans="1:39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P46" s="15" t="s">
        <v>797</v>
      </c>
      <c r="Q46" s="15">
        <v>45</v>
      </c>
      <c r="R46" s="15">
        <v>8</v>
      </c>
      <c r="S46" s="15">
        <v>1606050</v>
      </c>
      <c r="T46" s="15">
        <v>4</v>
      </c>
      <c r="U46" s="15">
        <f t="shared" si="9"/>
        <v>5</v>
      </c>
      <c r="V46" s="33">
        <f t="shared" si="0"/>
        <v>0.05</v>
      </c>
      <c r="W46" s="105">
        <v>21</v>
      </c>
      <c r="X46" s="105">
        <f>SUM(W$5:W46)</f>
        <v>834</v>
      </c>
      <c r="Y46" s="16">
        <f t="shared" si="3"/>
        <v>1</v>
      </c>
      <c r="Z46" s="16">
        <f t="shared" si="4"/>
        <v>0</v>
      </c>
      <c r="AA46" s="16">
        <f t="shared" si="5"/>
        <v>1</v>
      </c>
      <c r="AB46" s="15">
        <v>1</v>
      </c>
      <c r="AC46" s="15">
        <v>3</v>
      </c>
      <c r="AD46" s="15"/>
      <c r="AE46" s="15">
        <v>3</v>
      </c>
      <c r="AG46" s="15">
        <v>43</v>
      </c>
      <c r="AH46" s="15" t="s">
        <v>834</v>
      </c>
      <c r="AI46" s="15" t="s">
        <v>836</v>
      </c>
      <c r="AJ46" s="15"/>
      <c r="AK46" s="15">
        <v>2</v>
      </c>
      <c r="AL46" s="15">
        <v>2</v>
      </c>
      <c r="AM46" s="103">
        <v>1</v>
      </c>
    </row>
    <row r="47" spans="1:39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AG47" s="15">
        <v>44</v>
      </c>
      <c r="AH47" s="15" t="s">
        <v>834</v>
      </c>
      <c r="AI47" s="15" t="s">
        <v>837</v>
      </c>
      <c r="AJ47" s="15">
        <v>2</v>
      </c>
      <c r="AK47" s="15"/>
      <c r="AL47" s="15">
        <v>2</v>
      </c>
      <c r="AM47" s="22">
        <v>1</v>
      </c>
    </row>
    <row r="48" spans="1:39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AG48" s="15">
        <v>45</v>
      </c>
      <c r="AH48" s="15" t="s">
        <v>834</v>
      </c>
      <c r="AI48" s="15" t="s">
        <v>838</v>
      </c>
      <c r="AJ48" s="15">
        <v>1</v>
      </c>
      <c r="AK48" s="15"/>
      <c r="AL48" s="15">
        <v>1</v>
      </c>
      <c r="AM48" s="104">
        <v>3</v>
      </c>
    </row>
    <row r="49" spans="1:33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</row>
    <row r="50" spans="1:33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</row>
    <row r="51" spans="1:33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</row>
    <row r="52" spans="1:33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</row>
    <row r="53" spans="1:33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</row>
    <row r="54" spans="1:33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</row>
    <row r="55" spans="1:33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</row>
    <row r="56" spans="1:33" ht="17.2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P56" s="13" t="s">
        <v>230</v>
      </c>
      <c r="Q56" s="13" t="s">
        <v>843</v>
      </c>
      <c r="R56" s="13" t="s">
        <v>844</v>
      </c>
      <c r="S56" s="13" t="s">
        <v>875</v>
      </c>
      <c r="T56" s="13" t="s">
        <v>876</v>
      </c>
      <c r="U56" s="13" t="s">
        <v>845</v>
      </c>
      <c r="V56" s="13" t="s">
        <v>846</v>
      </c>
      <c r="W56" s="13" t="s">
        <v>847</v>
      </c>
      <c r="X56" s="13" t="s">
        <v>854</v>
      </c>
      <c r="Y56" s="13" t="s">
        <v>855</v>
      </c>
      <c r="Z56" s="13" t="s">
        <v>856</v>
      </c>
      <c r="AA56" s="13" t="s">
        <v>848</v>
      </c>
      <c r="AB56" s="13" t="s">
        <v>849</v>
      </c>
      <c r="AC56" s="13" t="s">
        <v>850</v>
      </c>
      <c r="AD56" s="13" t="s">
        <v>851</v>
      </c>
      <c r="AE56" s="13" t="s">
        <v>852</v>
      </c>
      <c r="AF56" s="13" t="s">
        <v>853</v>
      </c>
      <c r="AG56" s="13" t="s">
        <v>858</v>
      </c>
    </row>
    <row r="57" spans="1:33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P57" s="15">
        <v>1</v>
      </c>
      <c r="Q57" s="16">
        <f t="shared" ref="Q57:Q120" si="10">MATCH(P57-1,$X$4:$X$46,1)</f>
        <v>1</v>
      </c>
      <c r="R57" s="16">
        <f t="shared" ref="R57:R120" si="11">INDEX($S$5:$S$46,Q57)</f>
        <v>1606003</v>
      </c>
      <c r="S57" s="16" t="str">
        <f>INDEX($P$5:$P$46,Q57)&amp;"碎片"&amp;INDEX($R$5:$R$46,Q57)&amp;"等级"&amp;U57</f>
        <v>神器1碎片1等级1</v>
      </c>
      <c r="T57" s="31" t="s">
        <v>877</v>
      </c>
      <c r="U57" s="16">
        <f t="shared" ref="U57:U120" si="12">P57-INDEX($X$4:$X$46,Q57)</f>
        <v>1</v>
      </c>
      <c r="V57" s="106">
        <f>15%+U57*5%+U57*U57*0.2%</f>
        <v>0.20200000000000001</v>
      </c>
      <c r="W57" s="19">
        <f t="shared" ref="W57:W120" si="13">INDEX($V$5:$V$46,Q57)*V57</f>
        <v>2.0200000000000001E-3</v>
      </c>
      <c r="X57" s="16">
        <f>INDEX(AB$5:AB$46,$Q57)</f>
        <v>1</v>
      </c>
      <c r="Y57" s="16">
        <f>INDEX(AC$5:AC$46,$Q57)</f>
        <v>3</v>
      </c>
      <c r="Z57" s="16">
        <f>INDEX(AD$5:AD$46,$Q57)</f>
        <v>0</v>
      </c>
      <c r="AA57" s="16" t="str">
        <f>INDEX($Y$3:$AA$3,X57)</f>
        <v>AtkExt</v>
      </c>
      <c r="AB57" s="16">
        <f t="shared" ref="AB57:AB120" si="14">INT(INDEX($E$4:$G$4,X57)*W57*INDEX($Y$5:$AA$46,Q57,X57))</f>
        <v>9</v>
      </c>
      <c r="AC57" s="16" t="str">
        <f>IF(Y57&gt;0,INDEX($Y$3:$AA$3,Y57),"[x]")</f>
        <v>HPExt</v>
      </c>
      <c r="AD57" s="16">
        <f>IF(Y57&gt;0,INT(INDEX($E$4:$G$4,Y57)*W57*INDEX($Y$5:$AA$46,Q57,Y57)),"[x]")</f>
        <v>60</v>
      </c>
      <c r="AE57" s="16" t="str">
        <f>IF(Z57&gt;0,INDEX($Y$3:$AA$3,Z57),"[x]")</f>
        <v>[x]</v>
      </c>
      <c r="AF57" s="29" t="str">
        <f>IF(Z57&gt;0,INT(INDEX($E$4:$G$4,Z57)*W57*INDEX($Y$5:$AA$46,Q57,Z57)),"[x]")</f>
        <v>[x]</v>
      </c>
      <c r="AG57" s="29" t="str">
        <f>IF(INDEX($AE$4:$AE$46,Q57)&gt;0,INDEX($AE$4:$AE$46,Q57)*U57,"[x]")</f>
        <v>[x]</v>
      </c>
    </row>
    <row r="58" spans="1:33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P58" s="15">
        <v>2</v>
      </c>
      <c r="Q58" s="16">
        <f t="shared" si="10"/>
        <v>1</v>
      </c>
      <c r="R58" s="16">
        <f t="shared" si="11"/>
        <v>1606003</v>
      </c>
      <c r="S58" s="16" t="str">
        <f t="shared" ref="S58:S121" si="15">INDEX($P$5:$P$46,Q58)&amp;"碎片"&amp;INDEX($R$5:$R$46,Q58)&amp;"等级"&amp;U58</f>
        <v>神器1碎片1等级2</v>
      </c>
      <c r="T58" s="31" t="s">
        <v>877</v>
      </c>
      <c r="U58" s="16">
        <f t="shared" si="12"/>
        <v>2</v>
      </c>
      <c r="V58" s="106">
        <f t="shared" ref="V58:V121" si="16">15%+U58*5%+U58*U58*0.2%</f>
        <v>0.25800000000000001</v>
      </c>
      <c r="W58" s="19">
        <f t="shared" si="13"/>
        <v>2.5800000000000003E-3</v>
      </c>
      <c r="X58" s="16">
        <f t="shared" ref="X58:X121" si="17">INDEX($AB$5:$AB$46,Q58)</f>
        <v>1</v>
      </c>
      <c r="Y58" s="16">
        <f t="shared" ref="Y58:Y121" si="18">INDEX(AC$5:AC$46,$Q58)</f>
        <v>3</v>
      </c>
      <c r="Z58" s="16">
        <f t="shared" ref="Z58:Z121" si="19">INDEX(AD$5:AD$46,$Q58)</f>
        <v>0</v>
      </c>
      <c r="AA58" s="16" t="str">
        <f t="shared" ref="AA58:AA121" si="20">INDEX($Y$3:$AA$3,X58)</f>
        <v>AtkExt</v>
      </c>
      <c r="AB58" s="16">
        <f t="shared" si="14"/>
        <v>12</v>
      </c>
      <c r="AC58" s="16" t="str">
        <f t="shared" ref="AC58:AC121" si="21">IF(Y58&gt;0,INDEX($Y$3:$AA$3,Y58),"[x]")</f>
        <v>HPExt</v>
      </c>
      <c r="AD58" s="16">
        <f t="shared" ref="AD58:AD121" si="22">IF(Y58&gt;0,INT(INDEX($E$4:$G$4,Y58)*W58*INDEX($Y$5:$AA$46,Q58,Y58)),"[x]")</f>
        <v>76</v>
      </c>
      <c r="AE58" s="16" t="str">
        <f t="shared" ref="AE58:AE121" si="23">IF(Z58&gt;0,INDEX($Y$3:$AA$3,Z58),"[x]")</f>
        <v>[x]</v>
      </c>
      <c r="AF58" s="29" t="str">
        <f t="shared" ref="AF58:AF121" si="24">IF(Z58&gt;0,INT(INDEX($E$4:$G$4,Z58)*W58*INDEX($Y$5:$AA$46,Q58,Z58)),"[x]")</f>
        <v>[x]</v>
      </c>
      <c r="AG58" s="29" t="str">
        <f t="shared" ref="AG58:AG121" si="25">IF(INDEX($AE$4:$AE$46,Q58)&gt;0,INDEX($AE$4:$AE$46,Q58)*U58,"[x]")</f>
        <v>[x]</v>
      </c>
    </row>
    <row r="59" spans="1:33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P59" s="15">
        <v>3</v>
      </c>
      <c r="Q59" s="16">
        <f t="shared" si="10"/>
        <v>1</v>
      </c>
      <c r="R59" s="16">
        <f t="shared" si="11"/>
        <v>1606003</v>
      </c>
      <c r="S59" s="16" t="str">
        <f t="shared" si="15"/>
        <v>神器1碎片1等级3</v>
      </c>
      <c r="T59" s="31" t="s">
        <v>877</v>
      </c>
      <c r="U59" s="16">
        <f t="shared" si="12"/>
        <v>3</v>
      </c>
      <c r="V59" s="106">
        <f t="shared" si="16"/>
        <v>0.31800000000000006</v>
      </c>
      <c r="W59" s="19">
        <f t="shared" si="13"/>
        <v>3.1800000000000005E-3</v>
      </c>
      <c r="X59" s="16">
        <f t="shared" si="17"/>
        <v>1</v>
      </c>
      <c r="Y59" s="16">
        <f t="shared" si="18"/>
        <v>3</v>
      </c>
      <c r="Z59" s="16">
        <f t="shared" si="19"/>
        <v>0</v>
      </c>
      <c r="AA59" s="16" t="str">
        <f t="shared" si="20"/>
        <v>AtkExt</v>
      </c>
      <c r="AB59" s="16">
        <f t="shared" si="14"/>
        <v>15</v>
      </c>
      <c r="AC59" s="16" t="str">
        <f t="shared" si="21"/>
        <v>HPExt</v>
      </c>
      <c r="AD59" s="16">
        <f t="shared" si="22"/>
        <v>94</v>
      </c>
      <c r="AE59" s="16" t="str">
        <f t="shared" si="23"/>
        <v>[x]</v>
      </c>
      <c r="AF59" s="29" t="str">
        <f t="shared" si="24"/>
        <v>[x]</v>
      </c>
      <c r="AG59" s="29" t="str">
        <f t="shared" si="25"/>
        <v>[x]</v>
      </c>
    </row>
    <row r="60" spans="1:33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P60" s="15">
        <v>4</v>
      </c>
      <c r="Q60" s="16">
        <f t="shared" si="10"/>
        <v>1</v>
      </c>
      <c r="R60" s="16">
        <f t="shared" si="11"/>
        <v>1606003</v>
      </c>
      <c r="S60" s="16" t="str">
        <f t="shared" si="15"/>
        <v>神器1碎片1等级4</v>
      </c>
      <c r="T60" s="31" t="s">
        <v>877</v>
      </c>
      <c r="U60" s="16">
        <f t="shared" si="12"/>
        <v>4</v>
      </c>
      <c r="V60" s="106">
        <f t="shared" si="16"/>
        <v>0.38200000000000001</v>
      </c>
      <c r="W60" s="19">
        <f t="shared" si="13"/>
        <v>3.82E-3</v>
      </c>
      <c r="X60" s="16">
        <f t="shared" si="17"/>
        <v>1</v>
      </c>
      <c r="Y60" s="16">
        <f t="shared" si="18"/>
        <v>3</v>
      </c>
      <c r="Z60" s="16">
        <f t="shared" si="19"/>
        <v>0</v>
      </c>
      <c r="AA60" s="16" t="str">
        <f t="shared" si="20"/>
        <v>AtkExt</v>
      </c>
      <c r="AB60" s="16">
        <f t="shared" si="14"/>
        <v>18</v>
      </c>
      <c r="AC60" s="16" t="str">
        <f t="shared" si="21"/>
        <v>HPExt</v>
      </c>
      <c r="AD60" s="16">
        <f t="shared" si="22"/>
        <v>113</v>
      </c>
      <c r="AE60" s="16" t="str">
        <f t="shared" si="23"/>
        <v>[x]</v>
      </c>
      <c r="AF60" s="29" t="str">
        <f t="shared" si="24"/>
        <v>[x]</v>
      </c>
      <c r="AG60" s="29" t="str">
        <f t="shared" si="25"/>
        <v>[x]</v>
      </c>
    </row>
    <row r="61" spans="1:33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P61" s="15">
        <v>5</v>
      </c>
      <c r="Q61" s="16">
        <f t="shared" si="10"/>
        <v>1</v>
      </c>
      <c r="R61" s="16">
        <f t="shared" si="11"/>
        <v>1606003</v>
      </c>
      <c r="S61" s="16" t="str">
        <f t="shared" si="15"/>
        <v>神器1碎片1等级5</v>
      </c>
      <c r="T61" s="31" t="s">
        <v>877</v>
      </c>
      <c r="U61" s="16">
        <f t="shared" si="12"/>
        <v>5</v>
      </c>
      <c r="V61" s="106">
        <f t="shared" si="16"/>
        <v>0.45</v>
      </c>
      <c r="W61" s="19">
        <f t="shared" si="13"/>
        <v>4.5000000000000005E-3</v>
      </c>
      <c r="X61" s="16">
        <f t="shared" si="17"/>
        <v>1</v>
      </c>
      <c r="Y61" s="16">
        <f t="shared" si="18"/>
        <v>3</v>
      </c>
      <c r="Z61" s="16">
        <f t="shared" si="19"/>
        <v>0</v>
      </c>
      <c r="AA61" s="16" t="str">
        <f t="shared" si="20"/>
        <v>AtkExt</v>
      </c>
      <c r="AB61" s="16">
        <f t="shared" si="14"/>
        <v>22</v>
      </c>
      <c r="AC61" s="16" t="str">
        <f t="shared" si="21"/>
        <v>HPExt</v>
      </c>
      <c r="AD61" s="16">
        <f t="shared" si="22"/>
        <v>133</v>
      </c>
      <c r="AE61" s="16" t="str">
        <f t="shared" si="23"/>
        <v>[x]</v>
      </c>
      <c r="AF61" s="29" t="str">
        <f t="shared" si="24"/>
        <v>[x]</v>
      </c>
      <c r="AG61" s="29" t="str">
        <f t="shared" si="25"/>
        <v>[x]</v>
      </c>
    </row>
    <row r="62" spans="1:33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P62" s="15">
        <v>6</v>
      </c>
      <c r="Q62" s="16">
        <f t="shared" si="10"/>
        <v>1</v>
      </c>
      <c r="R62" s="16">
        <f t="shared" si="11"/>
        <v>1606003</v>
      </c>
      <c r="S62" s="16" t="str">
        <f t="shared" si="15"/>
        <v>神器1碎片1等级6</v>
      </c>
      <c r="T62" s="31" t="s">
        <v>877</v>
      </c>
      <c r="U62" s="16">
        <f t="shared" si="12"/>
        <v>6</v>
      </c>
      <c r="V62" s="106">
        <f t="shared" si="16"/>
        <v>0.52200000000000002</v>
      </c>
      <c r="W62" s="19">
        <f t="shared" si="13"/>
        <v>5.2200000000000007E-3</v>
      </c>
      <c r="X62" s="16">
        <f t="shared" si="17"/>
        <v>1</v>
      </c>
      <c r="Y62" s="16">
        <f t="shared" si="18"/>
        <v>3</v>
      </c>
      <c r="Z62" s="16">
        <f t="shared" si="19"/>
        <v>0</v>
      </c>
      <c r="AA62" s="16" t="str">
        <f t="shared" si="20"/>
        <v>AtkExt</v>
      </c>
      <c r="AB62" s="16">
        <f t="shared" si="14"/>
        <v>25</v>
      </c>
      <c r="AC62" s="16" t="str">
        <f t="shared" si="21"/>
        <v>HPExt</v>
      </c>
      <c r="AD62" s="16">
        <f t="shared" si="22"/>
        <v>155</v>
      </c>
      <c r="AE62" s="16" t="str">
        <f t="shared" si="23"/>
        <v>[x]</v>
      </c>
      <c r="AF62" s="29" t="str">
        <f t="shared" si="24"/>
        <v>[x]</v>
      </c>
      <c r="AG62" s="29" t="str">
        <f t="shared" si="25"/>
        <v>[x]</v>
      </c>
    </row>
    <row r="63" spans="1:33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P63" s="15">
        <v>7</v>
      </c>
      <c r="Q63" s="16">
        <f t="shared" si="10"/>
        <v>1</v>
      </c>
      <c r="R63" s="16">
        <f t="shared" si="11"/>
        <v>1606003</v>
      </c>
      <c r="S63" s="16" t="str">
        <f t="shared" si="15"/>
        <v>神器1碎片1等级7</v>
      </c>
      <c r="T63" s="31" t="s">
        <v>877</v>
      </c>
      <c r="U63" s="16">
        <f t="shared" si="12"/>
        <v>7</v>
      </c>
      <c r="V63" s="106">
        <f t="shared" si="16"/>
        <v>0.59799999999999998</v>
      </c>
      <c r="W63" s="19">
        <f t="shared" si="13"/>
        <v>5.9800000000000001E-3</v>
      </c>
      <c r="X63" s="16">
        <f t="shared" si="17"/>
        <v>1</v>
      </c>
      <c r="Y63" s="16">
        <f t="shared" si="18"/>
        <v>3</v>
      </c>
      <c r="Z63" s="16">
        <f t="shared" si="19"/>
        <v>0</v>
      </c>
      <c r="AA63" s="16" t="str">
        <f t="shared" si="20"/>
        <v>AtkExt</v>
      </c>
      <c r="AB63" s="16">
        <f t="shared" si="14"/>
        <v>29</v>
      </c>
      <c r="AC63" s="16" t="str">
        <f t="shared" si="21"/>
        <v>HPExt</v>
      </c>
      <c r="AD63" s="16">
        <f t="shared" si="22"/>
        <v>177</v>
      </c>
      <c r="AE63" s="16" t="str">
        <f t="shared" si="23"/>
        <v>[x]</v>
      </c>
      <c r="AF63" s="29" t="str">
        <f t="shared" si="24"/>
        <v>[x]</v>
      </c>
      <c r="AG63" s="29" t="str">
        <f t="shared" si="25"/>
        <v>[x]</v>
      </c>
    </row>
    <row r="64" spans="1:33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P64" s="15">
        <v>8</v>
      </c>
      <c r="Q64" s="16">
        <f t="shared" si="10"/>
        <v>1</v>
      </c>
      <c r="R64" s="16">
        <f t="shared" si="11"/>
        <v>1606003</v>
      </c>
      <c r="S64" s="16" t="str">
        <f t="shared" si="15"/>
        <v>神器1碎片1等级8</v>
      </c>
      <c r="T64" s="31" t="s">
        <v>877</v>
      </c>
      <c r="U64" s="16">
        <f t="shared" si="12"/>
        <v>8</v>
      </c>
      <c r="V64" s="106">
        <f t="shared" si="16"/>
        <v>0.67800000000000005</v>
      </c>
      <c r="W64" s="19">
        <f t="shared" si="13"/>
        <v>6.7800000000000004E-3</v>
      </c>
      <c r="X64" s="16">
        <f t="shared" si="17"/>
        <v>1</v>
      </c>
      <c r="Y64" s="16">
        <f t="shared" si="18"/>
        <v>3</v>
      </c>
      <c r="Z64" s="16">
        <f t="shared" si="19"/>
        <v>0</v>
      </c>
      <c r="AA64" s="16" t="str">
        <f t="shared" si="20"/>
        <v>AtkExt</v>
      </c>
      <c r="AB64" s="16">
        <f t="shared" si="14"/>
        <v>33</v>
      </c>
      <c r="AC64" s="16" t="str">
        <f t="shared" si="21"/>
        <v>HPExt</v>
      </c>
      <c r="AD64" s="16">
        <f t="shared" si="22"/>
        <v>201</v>
      </c>
      <c r="AE64" s="16" t="str">
        <f t="shared" si="23"/>
        <v>[x]</v>
      </c>
      <c r="AF64" s="29" t="str">
        <f t="shared" si="24"/>
        <v>[x]</v>
      </c>
      <c r="AG64" s="29" t="str">
        <f t="shared" si="25"/>
        <v>[x]</v>
      </c>
    </row>
    <row r="65" spans="1:33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P65" s="15">
        <v>9</v>
      </c>
      <c r="Q65" s="16">
        <f t="shared" si="10"/>
        <v>1</v>
      </c>
      <c r="R65" s="16">
        <f t="shared" si="11"/>
        <v>1606003</v>
      </c>
      <c r="S65" s="16" t="str">
        <f t="shared" si="15"/>
        <v>神器1碎片1等级9</v>
      </c>
      <c r="T65" s="31" t="s">
        <v>877</v>
      </c>
      <c r="U65" s="16">
        <f t="shared" si="12"/>
        <v>9</v>
      </c>
      <c r="V65" s="106">
        <f t="shared" si="16"/>
        <v>0.76200000000000001</v>
      </c>
      <c r="W65" s="19">
        <f t="shared" si="13"/>
        <v>7.62E-3</v>
      </c>
      <c r="X65" s="16">
        <f t="shared" si="17"/>
        <v>1</v>
      </c>
      <c r="Y65" s="16">
        <f t="shared" si="18"/>
        <v>3</v>
      </c>
      <c r="Z65" s="16">
        <f t="shared" si="19"/>
        <v>0</v>
      </c>
      <c r="AA65" s="16" t="str">
        <f t="shared" si="20"/>
        <v>AtkExt</v>
      </c>
      <c r="AB65" s="16">
        <f t="shared" si="14"/>
        <v>37</v>
      </c>
      <c r="AC65" s="16" t="str">
        <f t="shared" si="21"/>
        <v>HPExt</v>
      </c>
      <c r="AD65" s="16">
        <f t="shared" si="22"/>
        <v>226</v>
      </c>
      <c r="AE65" s="16" t="str">
        <f t="shared" si="23"/>
        <v>[x]</v>
      </c>
      <c r="AF65" s="29" t="str">
        <f t="shared" si="24"/>
        <v>[x]</v>
      </c>
      <c r="AG65" s="29" t="str">
        <f t="shared" si="25"/>
        <v>[x]</v>
      </c>
    </row>
    <row r="66" spans="1:33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P66" s="15">
        <v>10</v>
      </c>
      <c r="Q66" s="16">
        <f t="shared" si="10"/>
        <v>1</v>
      </c>
      <c r="R66" s="16">
        <f t="shared" si="11"/>
        <v>1606003</v>
      </c>
      <c r="S66" s="16" t="str">
        <f t="shared" si="15"/>
        <v>神器1碎片1等级10</v>
      </c>
      <c r="T66" s="31" t="s">
        <v>877</v>
      </c>
      <c r="U66" s="16">
        <f t="shared" si="12"/>
        <v>10</v>
      </c>
      <c r="V66" s="106">
        <f t="shared" si="16"/>
        <v>0.85000000000000009</v>
      </c>
      <c r="W66" s="19">
        <f t="shared" si="13"/>
        <v>8.5000000000000006E-3</v>
      </c>
      <c r="X66" s="16">
        <f t="shared" si="17"/>
        <v>1</v>
      </c>
      <c r="Y66" s="16">
        <f t="shared" si="18"/>
        <v>3</v>
      </c>
      <c r="Z66" s="16">
        <f t="shared" si="19"/>
        <v>0</v>
      </c>
      <c r="AA66" s="16" t="str">
        <f t="shared" si="20"/>
        <v>AtkExt</v>
      </c>
      <c r="AB66" s="16">
        <f t="shared" si="14"/>
        <v>42</v>
      </c>
      <c r="AC66" s="16" t="str">
        <f t="shared" si="21"/>
        <v>HPExt</v>
      </c>
      <c r="AD66" s="16">
        <f t="shared" si="22"/>
        <v>252</v>
      </c>
      <c r="AE66" s="16" t="str">
        <f t="shared" si="23"/>
        <v>[x]</v>
      </c>
      <c r="AF66" s="29" t="str">
        <f t="shared" si="24"/>
        <v>[x]</v>
      </c>
      <c r="AG66" s="29" t="str">
        <f t="shared" si="25"/>
        <v>[x]</v>
      </c>
    </row>
    <row r="67" spans="1:33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P67" s="15">
        <v>11</v>
      </c>
      <c r="Q67" s="16">
        <f t="shared" si="10"/>
        <v>1</v>
      </c>
      <c r="R67" s="16">
        <f t="shared" si="11"/>
        <v>1606003</v>
      </c>
      <c r="S67" s="16" t="str">
        <f t="shared" si="15"/>
        <v>神器1碎片1等级11</v>
      </c>
      <c r="T67" s="31" t="s">
        <v>877</v>
      </c>
      <c r="U67" s="16">
        <f t="shared" si="12"/>
        <v>11</v>
      </c>
      <c r="V67" s="106">
        <f t="shared" si="16"/>
        <v>0.94200000000000006</v>
      </c>
      <c r="W67" s="19">
        <f t="shared" si="13"/>
        <v>9.4200000000000013E-3</v>
      </c>
      <c r="X67" s="16">
        <f t="shared" si="17"/>
        <v>1</v>
      </c>
      <c r="Y67" s="16">
        <f t="shared" si="18"/>
        <v>3</v>
      </c>
      <c r="Z67" s="16">
        <f t="shared" si="19"/>
        <v>0</v>
      </c>
      <c r="AA67" s="16" t="str">
        <f t="shared" si="20"/>
        <v>AtkExt</v>
      </c>
      <c r="AB67" s="16">
        <f t="shared" si="14"/>
        <v>46</v>
      </c>
      <c r="AC67" s="16" t="str">
        <f t="shared" si="21"/>
        <v>HPExt</v>
      </c>
      <c r="AD67" s="16">
        <f t="shared" si="22"/>
        <v>280</v>
      </c>
      <c r="AE67" s="16" t="str">
        <f t="shared" si="23"/>
        <v>[x]</v>
      </c>
      <c r="AF67" s="29" t="str">
        <f t="shared" si="24"/>
        <v>[x]</v>
      </c>
      <c r="AG67" s="29" t="str">
        <f t="shared" si="25"/>
        <v>[x]</v>
      </c>
    </row>
    <row r="68" spans="1:33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P68" s="15">
        <v>12</v>
      </c>
      <c r="Q68" s="16">
        <f t="shared" si="10"/>
        <v>1</v>
      </c>
      <c r="R68" s="16">
        <f t="shared" si="11"/>
        <v>1606003</v>
      </c>
      <c r="S68" s="16" t="str">
        <f t="shared" si="15"/>
        <v>神器1碎片1等级12</v>
      </c>
      <c r="T68" s="31" t="s">
        <v>877</v>
      </c>
      <c r="U68" s="16">
        <f t="shared" si="12"/>
        <v>12</v>
      </c>
      <c r="V68" s="106">
        <f t="shared" si="16"/>
        <v>1.0380000000000003</v>
      </c>
      <c r="W68" s="19">
        <f t="shared" si="13"/>
        <v>1.0380000000000002E-2</v>
      </c>
      <c r="X68" s="16">
        <f t="shared" si="17"/>
        <v>1</v>
      </c>
      <c r="Y68" s="16">
        <f t="shared" si="18"/>
        <v>3</v>
      </c>
      <c r="Z68" s="16">
        <f t="shared" si="19"/>
        <v>0</v>
      </c>
      <c r="AA68" s="16" t="str">
        <f t="shared" si="20"/>
        <v>AtkExt</v>
      </c>
      <c r="AB68" s="16">
        <f t="shared" si="14"/>
        <v>51</v>
      </c>
      <c r="AC68" s="16" t="str">
        <f t="shared" si="21"/>
        <v>HPExt</v>
      </c>
      <c r="AD68" s="16">
        <f t="shared" si="22"/>
        <v>308</v>
      </c>
      <c r="AE68" s="16" t="str">
        <f t="shared" si="23"/>
        <v>[x]</v>
      </c>
      <c r="AF68" s="29" t="str">
        <f t="shared" si="24"/>
        <v>[x]</v>
      </c>
      <c r="AG68" s="29" t="str">
        <f t="shared" si="25"/>
        <v>[x]</v>
      </c>
    </row>
    <row r="69" spans="1:33" ht="16.5" x14ac:dyDescent="0.2">
      <c r="I69" s="101"/>
      <c r="P69" s="15">
        <v>13</v>
      </c>
      <c r="Q69" s="16">
        <f t="shared" si="10"/>
        <v>1</v>
      </c>
      <c r="R69" s="16">
        <f t="shared" si="11"/>
        <v>1606003</v>
      </c>
      <c r="S69" s="16" t="str">
        <f t="shared" si="15"/>
        <v>神器1碎片1等级13</v>
      </c>
      <c r="T69" s="31" t="s">
        <v>877</v>
      </c>
      <c r="U69" s="16">
        <f t="shared" si="12"/>
        <v>13</v>
      </c>
      <c r="V69" s="106">
        <f t="shared" si="16"/>
        <v>1.1380000000000001</v>
      </c>
      <c r="W69" s="19">
        <f t="shared" si="13"/>
        <v>1.1380000000000001E-2</v>
      </c>
      <c r="X69" s="16">
        <f t="shared" si="17"/>
        <v>1</v>
      </c>
      <c r="Y69" s="16">
        <f t="shared" si="18"/>
        <v>3</v>
      </c>
      <c r="Z69" s="16">
        <f t="shared" si="19"/>
        <v>0</v>
      </c>
      <c r="AA69" s="16" t="str">
        <f t="shared" si="20"/>
        <v>AtkExt</v>
      </c>
      <c r="AB69" s="16">
        <f t="shared" si="14"/>
        <v>56</v>
      </c>
      <c r="AC69" s="16" t="str">
        <f t="shared" si="21"/>
        <v>HPExt</v>
      </c>
      <c r="AD69" s="16">
        <f t="shared" si="22"/>
        <v>338</v>
      </c>
      <c r="AE69" s="16" t="str">
        <f t="shared" si="23"/>
        <v>[x]</v>
      </c>
      <c r="AF69" s="29" t="str">
        <f t="shared" si="24"/>
        <v>[x]</v>
      </c>
      <c r="AG69" s="29" t="str">
        <f t="shared" si="25"/>
        <v>[x]</v>
      </c>
    </row>
    <row r="70" spans="1:33" ht="16.5" x14ac:dyDescent="0.2">
      <c r="I70" s="101"/>
      <c r="P70" s="15">
        <v>14</v>
      </c>
      <c r="Q70" s="16">
        <f t="shared" si="10"/>
        <v>1</v>
      </c>
      <c r="R70" s="16">
        <f t="shared" si="11"/>
        <v>1606003</v>
      </c>
      <c r="S70" s="16" t="str">
        <f t="shared" si="15"/>
        <v>神器1碎片1等级14</v>
      </c>
      <c r="T70" s="31" t="s">
        <v>877</v>
      </c>
      <c r="U70" s="16">
        <f t="shared" si="12"/>
        <v>14</v>
      </c>
      <c r="V70" s="106">
        <f t="shared" si="16"/>
        <v>1.242</v>
      </c>
      <c r="W70" s="19">
        <f t="shared" si="13"/>
        <v>1.242E-2</v>
      </c>
      <c r="X70" s="16">
        <f t="shared" si="17"/>
        <v>1</v>
      </c>
      <c r="Y70" s="16">
        <f t="shared" si="18"/>
        <v>3</v>
      </c>
      <c r="Z70" s="16">
        <f t="shared" si="19"/>
        <v>0</v>
      </c>
      <c r="AA70" s="16" t="str">
        <f t="shared" si="20"/>
        <v>AtkExt</v>
      </c>
      <c r="AB70" s="16">
        <f t="shared" si="14"/>
        <v>61</v>
      </c>
      <c r="AC70" s="16" t="str">
        <f t="shared" si="21"/>
        <v>HPExt</v>
      </c>
      <c r="AD70" s="16">
        <f t="shared" si="22"/>
        <v>369</v>
      </c>
      <c r="AE70" s="16" t="str">
        <f t="shared" si="23"/>
        <v>[x]</v>
      </c>
      <c r="AF70" s="29" t="str">
        <f t="shared" si="24"/>
        <v>[x]</v>
      </c>
      <c r="AG70" s="29" t="str">
        <f t="shared" si="25"/>
        <v>[x]</v>
      </c>
    </row>
    <row r="71" spans="1:33" ht="16.5" x14ac:dyDescent="0.2">
      <c r="I71" s="101"/>
      <c r="P71" s="15">
        <v>15</v>
      </c>
      <c r="Q71" s="16">
        <f t="shared" si="10"/>
        <v>1</v>
      </c>
      <c r="R71" s="16">
        <f t="shared" si="11"/>
        <v>1606003</v>
      </c>
      <c r="S71" s="16" t="str">
        <f t="shared" si="15"/>
        <v>神器1碎片1等级15</v>
      </c>
      <c r="T71" s="31" t="s">
        <v>877</v>
      </c>
      <c r="U71" s="16">
        <f t="shared" si="12"/>
        <v>15</v>
      </c>
      <c r="V71" s="106">
        <f t="shared" si="16"/>
        <v>1.35</v>
      </c>
      <c r="W71" s="19">
        <f t="shared" si="13"/>
        <v>1.3500000000000002E-2</v>
      </c>
      <c r="X71" s="16">
        <f t="shared" si="17"/>
        <v>1</v>
      </c>
      <c r="Y71" s="16">
        <f t="shared" si="18"/>
        <v>3</v>
      </c>
      <c r="Z71" s="16">
        <f t="shared" si="19"/>
        <v>0</v>
      </c>
      <c r="AA71" s="16" t="str">
        <f t="shared" si="20"/>
        <v>AtkExt</v>
      </c>
      <c r="AB71" s="16">
        <f t="shared" si="14"/>
        <v>66</v>
      </c>
      <c r="AC71" s="16" t="str">
        <f t="shared" si="21"/>
        <v>HPExt</v>
      </c>
      <c r="AD71" s="16">
        <f t="shared" si="22"/>
        <v>401</v>
      </c>
      <c r="AE71" s="16" t="str">
        <f t="shared" si="23"/>
        <v>[x]</v>
      </c>
      <c r="AF71" s="29" t="str">
        <f t="shared" si="24"/>
        <v>[x]</v>
      </c>
      <c r="AG71" s="29" t="str">
        <f t="shared" si="25"/>
        <v>[x]</v>
      </c>
    </row>
    <row r="72" spans="1:33" ht="16.5" x14ac:dyDescent="0.2">
      <c r="I72" s="101"/>
      <c r="P72" s="15">
        <v>16</v>
      </c>
      <c r="Q72" s="16">
        <f t="shared" si="10"/>
        <v>2</v>
      </c>
      <c r="R72" s="16">
        <f t="shared" si="11"/>
        <v>1606004</v>
      </c>
      <c r="S72" s="16" t="str">
        <f t="shared" si="15"/>
        <v>神器1碎片2等级1</v>
      </c>
      <c r="T72" s="31" t="s">
        <v>877</v>
      </c>
      <c r="U72" s="16">
        <f t="shared" si="12"/>
        <v>1</v>
      </c>
      <c r="V72" s="106">
        <f t="shared" si="16"/>
        <v>0.20200000000000001</v>
      </c>
      <c r="W72" s="19">
        <f t="shared" si="13"/>
        <v>2.0200000000000001E-3</v>
      </c>
      <c r="X72" s="16">
        <f t="shared" si="17"/>
        <v>1</v>
      </c>
      <c r="Y72" s="16">
        <f t="shared" si="18"/>
        <v>2</v>
      </c>
      <c r="Z72" s="16">
        <f t="shared" si="19"/>
        <v>0</v>
      </c>
      <c r="AA72" s="16" t="str">
        <f t="shared" si="20"/>
        <v>AtkExt</v>
      </c>
      <c r="AB72" s="16">
        <f t="shared" si="14"/>
        <v>9</v>
      </c>
      <c r="AC72" s="16" t="str">
        <f t="shared" si="21"/>
        <v>DefExt</v>
      </c>
      <c r="AD72" s="16">
        <f t="shared" si="22"/>
        <v>9</v>
      </c>
      <c r="AE72" s="16" t="str">
        <f t="shared" si="23"/>
        <v>[x]</v>
      </c>
      <c r="AF72" s="29" t="str">
        <f t="shared" si="24"/>
        <v>[x]</v>
      </c>
      <c r="AG72" s="29" t="str">
        <f t="shared" si="25"/>
        <v>[x]</v>
      </c>
    </row>
    <row r="73" spans="1:33" ht="16.5" x14ac:dyDescent="0.2">
      <c r="I73" s="101"/>
      <c r="P73" s="15">
        <v>17</v>
      </c>
      <c r="Q73" s="16">
        <f t="shared" si="10"/>
        <v>2</v>
      </c>
      <c r="R73" s="16">
        <f t="shared" si="11"/>
        <v>1606004</v>
      </c>
      <c r="S73" s="16" t="str">
        <f t="shared" si="15"/>
        <v>神器1碎片2等级2</v>
      </c>
      <c r="T73" s="31" t="s">
        <v>877</v>
      </c>
      <c r="U73" s="16">
        <f t="shared" si="12"/>
        <v>2</v>
      </c>
      <c r="V73" s="106">
        <f t="shared" si="16"/>
        <v>0.25800000000000001</v>
      </c>
      <c r="W73" s="19">
        <f t="shared" si="13"/>
        <v>2.5800000000000003E-3</v>
      </c>
      <c r="X73" s="16">
        <f t="shared" si="17"/>
        <v>1</v>
      </c>
      <c r="Y73" s="16">
        <f t="shared" si="18"/>
        <v>2</v>
      </c>
      <c r="Z73" s="16">
        <f t="shared" si="19"/>
        <v>0</v>
      </c>
      <c r="AA73" s="16" t="str">
        <f t="shared" si="20"/>
        <v>AtkExt</v>
      </c>
      <c r="AB73" s="16">
        <f t="shared" si="14"/>
        <v>12</v>
      </c>
      <c r="AC73" s="16" t="str">
        <f t="shared" si="21"/>
        <v>DefExt</v>
      </c>
      <c r="AD73" s="16">
        <f t="shared" si="22"/>
        <v>12</v>
      </c>
      <c r="AE73" s="16" t="str">
        <f t="shared" si="23"/>
        <v>[x]</v>
      </c>
      <c r="AF73" s="29" t="str">
        <f t="shared" si="24"/>
        <v>[x]</v>
      </c>
      <c r="AG73" s="29" t="str">
        <f t="shared" si="25"/>
        <v>[x]</v>
      </c>
    </row>
    <row r="74" spans="1:33" ht="16.5" x14ac:dyDescent="0.2">
      <c r="I74" s="101"/>
      <c r="P74" s="15">
        <v>18</v>
      </c>
      <c r="Q74" s="16">
        <f t="shared" si="10"/>
        <v>2</v>
      </c>
      <c r="R74" s="16">
        <f t="shared" si="11"/>
        <v>1606004</v>
      </c>
      <c r="S74" s="16" t="str">
        <f t="shared" si="15"/>
        <v>神器1碎片2等级3</v>
      </c>
      <c r="T74" s="31" t="s">
        <v>877</v>
      </c>
      <c r="U74" s="16">
        <f t="shared" si="12"/>
        <v>3</v>
      </c>
      <c r="V74" s="106">
        <f t="shared" si="16"/>
        <v>0.31800000000000006</v>
      </c>
      <c r="W74" s="19">
        <f t="shared" si="13"/>
        <v>3.1800000000000005E-3</v>
      </c>
      <c r="X74" s="16">
        <f t="shared" si="17"/>
        <v>1</v>
      </c>
      <c r="Y74" s="16">
        <f t="shared" si="18"/>
        <v>2</v>
      </c>
      <c r="Z74" s="16">
        <f t="shared" si="19"/>
        <v>0</v>
      </c>
      <c r="AA74" s="16" t="str">
        <f t="shared" si="20"/>
        <v>AtkExt</v>
      </c>
      <c r="AB74" s="16">
        <f t="shared" si="14"/>
        <v>15</v>
      </c>
      <c r="AC74" s="16" t="str">
        <f t="shared" si="21"/>
        <v>DefExt</v>
      </c>
      <c r="AD74" s="16">
        <f t="shared" si="22"/>
        <v>15</v>
      </c>
      <c r="AE74" s="16" t="str">
        <f t="shared" si="23"/>
        <v>[x]</v>
      </c>
      <c r="AF74" s="29" t="str">
        <f t="shared" si="24"/>
        <v>[x]</v>
      </c>
      <c r="AG74" s="29" t="str">
        <f t="shared" si="25"/>
        <v>[x]</v>
      </c>
    </row>
    <row r="75" spans="1:33" ht="16.5" x14ac:dyDescent="0.2">
      <c r="I75" s="101"/>
      <c r="P75" s="15">
        <v>19</v>
      </c>
      <c r="Q75" s="16">
        <f t="shared" si="10"/>
        <v>2</v>
      </c>
      <c r="R75" s="16">
        <f t="shared" si="11"/>
        <v>1606004</v>
      </c>
      <c r="S75" s="16" t="str">
        <f t="shared" si="15"/>
        <v>神器1碎片2等级4</v>
      </c>
      <c r="T75" s="31" t="s">
        <v>877</v>
      </c>
      <c r="U75" s="16">
        <f t="shared" si="12"/>
        <v>4</v>
      </c>
      <c r="V75" s="106">
        <f t="shared" si="16"/>
        <v>0.38200000000000001</v>
      </c>
      <c r="W75" s="19">
        <f t="shared" si="13"/>
        <v>3.82E-3</v>
      </c>
      <c r="X75" s="16">
        <f t="shared" si="17"/>
        <v>1</v>
      </c>
      <c r="Y75" s="16">
        <f t="shared" si="18"/>
        <v>2</v>
      </c>
      <c r="Z75" s="16">
        <f t="shared" si="19"/>
        <v>0</v>
      </c>
      <c r="AA75" s="16" t="str">
        <f t="shared" si="20"/>
        <v>AtkExt</v>
      </c>
      <c r="AB75" s="16">
        <f t="shared" si="14"/>
        <v>18</v>
      </c>
      <c r="AC75" s="16" t="str">
        <f t="shared" si="21"/>
        <v>DefExt</v>
      </c>
      <c r="AD75" s="16">
        <f t="shared" si="22"/>
        <v>18</v>
      </c>
      <c r="AE75" s="16" t="str">
        <f t="shared" si="23"/>
        <v>[x]</v>
      </c>
      <c r="AF75" s="29" t="str">
        <f t="shared" si="24"/>
        <v>[x]</v>
      </c>
      <c r="AG75" s="29" t="str">
        <f t="shared" si="25"/>
        <v>[x]</v>
      </c>
    </row>
    <row r="76" spans="1:33" ht="16.5" x14ac:dyDescent="0.2">
      <c r="I76" s="101"/>
      <c r="P76" s="15">
        <v>20</v>
      </c>
      <c r="Q76" s="16">
        <f t="shared" si="10"/>
        <v>2</v>
      </c>
      <c r="R76" s="16">
        <f t="shared" si="11"/>
        <v>1606004</v>
      </c>
      <c r="S76" s="16" t="str">
        <f t="shared" si="15"/>
        <v>神器1碎片2等级5</v>
      </c>
      <c r="T76" s="31" t="s">
        <v>877</v>
      </c>
      <c r="U76" s="16">
        <f t="shared" si="12"/>
        <v>5</v>
      </c>
      <c r="V76" s="106">
        <f t="shared" si="16"/>
        <v>0.45</v>
      </c>
      <c r="W76" s="19">
        <f t="shared" si="13"/>
        <v>4.5000000000000005E-3</v>
      </c>
      <c r="X76" s="16">
        <f t="shared" si="17"/>
        <v>1</v>
      </c>
      <c r="Y76" s="16">
        <f t="shared" si="18"/>
        <v>2</v>
      </c>
      <c r="Z76" s="16">
        <f t="shared" si="19"/>
        <v>0</v>
      </c>
      <c r="AA76" s="16" t="str">
        <f t="shared" si="20"/>
        <v>AtkExt</v>
      </c>
      <c r="AB76" s="16">
        <f t="shared" si="14"/>
        <v>22</v>
      </c>
      <c r="AC76" s="16" t="str">
        <f t="shared" si="21"/>
        <v>DefExt</v>
      </c>
      <c r="AD76" s="16">
        <f t="shared" si="22"/>
        <v>22</v>
      </c>
      <c r="AE76" s="16" t="str">
        <f t="shared" si="23"/>
        <v>[x]</v>
      </c>
      <c r="AF76" s="29" t="str">
        <f t="shared" si="24"/>
        <v>[x]</v>
      </c>
      <c r="AG76" s="29" t="str">
        <f t="shared" si="25"/>
        <v>[x]</v>
      </c>
    </row>
    <row r="77" spans="1:33" ht="16.5" x14ac:dyDescent="0.2">
      <c r="I77" s="101"/>
      <c r="P77" s="15">
        <v>21</v>
      </c>
      <c r="Q77" s="16">
        <f t="shared" si="10"/>
        <v>2</v>
      </c>
      <c r="R77" s="16">
        <f t="shared" si="11"/>
        <v>1606004</v>
      </c>
      <c r="S77" s="16" t="str">
        <f t="shared" si="15"/>
        <v>神器1碎片2等级6</v>
      </c>
      <c r="T77" s="31" t="s">
        <v>877</v>
      </c>
      <c r="U77" s="16">
        <f t="shared" si="12"/>
        <v>6</v>
      </c>
      <c r="V77" s="106">
        <f t="shared" si="16"/>
        <v>0.52200000000000002</v>
      </c>
      <c r="W77" s="19">
        <f t="shared" si="13"/>
        <v>5.2200000000000007E-3</v>
      </c>
      <c r="X77" s="16">
        <f t="shared" si="17"/>
        <v>1</v>
      </c>
      <c r="Y77" s="16">
        <f t="shared" si="18"/>
        <v>2</v>
      </c>
      <c r="Z77" s="16">
        <f t="shared" si="19"/>
        <v>0</v>
      </c>
      <c r="AA77" s="16" t="str">
        <f t="shared" si="20"/>
        <v>AtkExt</v>
      </c>
      <c r="AB77" s="16">
        <f t="shared" si="14"/>
        <v>25</v>
      </c>
      <c r="AC77" s="16" t="str">
        <f t="shared" si="21"/>
        <v>DefExt</v>
      </c>
      <c r="AD77" s="16">
        <f t="shared" si="22"/>
        <v>25</v>
      </c>
      <c r="AE77" s="16" t="str">
        <f t="shared" si="23"/>
        <v>[x]</v>
      </c>
      <c r="AF77" s="29" t="str">
        <f t="shared" si="24"/>
        <v>[x]</v>
      </c>
      <c r="AG77" s="29" t="str">
        <f t="shared" si="25"/>
        <v>[x]</v>
      </c>
    </row>
    <row r="78" spans="1:33" ht="16.5" x14ac:dyDescent="0.2">
      <c r="I78" s="101"/>
      <c r="P78" s="15">
        <v>22</v>
      </c>
      <c r="Q78" s="16">
        <f t="shared" si="10"/>
        <v>2</v>
      </c>
      <c r="R78" s="16">
        <f t="shared" si="11"/>
        <v>1606004</v>
      </c>
      <c r="S78" s="16" t="str">
        <f t="shared" si="15"/>
        <v>神器1碎片2等级7</v>
      </c>
      <c r="T78" s="31" t="s">
        <v>877</v>
      </c>
      <c r="U78" s="16">
        <f t="shared" si="12"/>
        <v>7</v>
      </c>
      <c r="V78" s="106">
        <f t="shared" si="16"/>
        <v>0.59799999999999998</v>
      </c>
      <c r="W78" s="19">
        <f t="shared" si="13"/>
        <v>5.9800000000000001E-3</v>
      </c>
      <c r="X78" s="16">
        <f t="shared" si="17"/>
        <v>1</v>
      </c>
      <c r="Y78" s="16">
        <f t="shared" si="18"/>
        <v>2</v>
      </c>
      <c r="Z78" s="16">
        <f t="shared" si="19"/>
        <v>0</v>
      </c>
      <c r="AA78" s="16" t="str">
        <f t="shared" si="20"/>
        <v>AtkExt</v>
      </c>
      <c r="AB78" s="16">
        <f t="shared" si="14"/>
        <v>29</v>
      </c>
      <c r="AC78" s="16" t="str">
        <f t="shared" si="21"/>
        <v>DefExt</v>
      </c>
      <c r="AD78" s="16">
        <f t="shared" si="22"/>
        <v>29</v>
      </c>
      <c r="AE78" s="16" t="str">
        <f t="shared" si="23"/>
        <v>[x]</v>
      </c>
      <c r="AF78" s="29" t="str">
        <f t="shared" si="24"/>
        <v>[x]</v>
      </c>
      <c r="AG78" s="29" t="str">
        <f t="shared" si="25"/>
        <v>[x]</v>
      </c>
    </row>
    <row r="79" spans="1:33" ht="16.5" x14ac:dyDescent="0.2">
      <c r="I79" s="101"/>
      <c r="P79" s="15">
        <v>23</v>
      </c>
      <c r="Q79" s="16">
        <f t="shared" si="10"/>
        <v>2</v>
      </c>
      <c r="R79" s="16">
        <f t="shared" si="11"/>
        <v>1606004</v>
      </c>
      <c r="S79" s="16" t="str">
        <f t="shared" si="15"/>
        <v>神器1碎片2等级8</v>
      </c>
      <c r="T79" s="31" t="s">
        <v>877</v>
      </c>
      <c r="U79" s="16">
        <f t="shared" si="12"/>
        <v>8</v>
      </c>
      <c r="V79" s="106">
        <f t="shared" si="16"/>
        <v>0.67800000000000005</v>
      </c>
      <c r="W79" s="19">
        <f t="shared" si="13"/>
        <v>6.7800000000000004E-3</v>
      </c>
      <c r="X79" s="16">
        <f t="shared" si="17"/>
        <v>1</v>
      </c>
      <c r="Y79" s="16">
        <f t="shared" si="18"/>
        <v>2</v>
      </c>
      <c r="Z79" s="16">
        <f t="shared" si="19"/>
        <v>0</v>
      </c>
      <c r="AA79" s="16" t="str">
        <f t="shared" si="20"/>
        <v>AtkExt</v>
      </c>
      <c r="AB79" s="16">
        <f t="shared" si="14"/>
        <v>33</v>
      </c>
      <c r="AC79" s="16" t="str">
        <f t="shared" si="21"/>
        <v>DefExt</v>
      </c>
      <c r="AD79" s="16">
        <f t="shared" si="22"/>
        <v>33</v>
      </c>
      <c r="AE79" s="16" t="str">
        <f t="shared" si="23"/>
        <v>[x]</v>
      </c>
      <c r="AF79" s="29" t="str">
        <f t="shared" si="24"/>
        <v>[x]</v>
      </c>
      <c r="AG79" s="29" t="str">
        <f t="shared" si="25"/>
        <v>[x]</v>
      </c>
    </row>
    <row r="80" spans="1:33" ht="16.5" x14ac:dyDescent="0.2">
      <c r="I80" s="101"/>
      <c r="P80" s="15">
        <v>24</v>
      </c>
      <c r="Q80" s="16">
        <f t="shared" si="10"/>
        <v>2</v>
      </c>
      <c r="R80" s="16">
        <f t="shared" si="11"/>
        <v>1606004</v>
      </c>
      <c r="S80" s="16" t="str">
        <f t="shared" si="15"/>
        <v>神器1碎片2等级9</v>
      </c>
      <c r="T80" s="31" t="s">
        <v>877</v>
      </c>
      <c r="U80" s="16">
        <f t="shared" si="12"/>
        <v>9</v>
      </c>
      <c r="V80" s="106">
        <f t="shared" si="16"/>
        <v>0.76200000000000001</v>
      </c>
      <c r="W80" s="19">
        <f t="shared" si="13"/>
        <v>7.62E-3</v>
      </c>
      <c r="X80" s="16">
        <f t="shared" si="17"/>
        <v>1</v>
      </c>
      <c r="Y80" s="16">
        <f t="shared" si="18"/>
        <v>2</v>
      </c>
      <c r="Z80" s="16">
        <f t="shared" si="19"/>
        <v>0</v>
      </c>
      <c r="AA80" s="16" t="str">
        <f t="shared" si="20"/>
        <v>AtkExt</v>
      </c>
      <c r="AB80" s="16">
        <f t="shared" si="14"/>
        <v>37</v>
      </c>
      <c r="AC80" s="16" t="str">
        <f t="shared" si="21"/>
        <v>DefExt</v>
      </c>
      <c r="AD80" s="16">
        <f t="shared" si="22"/>
        <v>37</v>
      </c>
      <c r="AE80" s="16" t="str">
        <f t="shared" si="23"/>
        <v>[x]</v>
      </c>
      <c r="AF80" s="29" t="str">
        <f t="shared" si="24"/>
        <v>[x]</v>
      </c>
      <c r="AG80" s="29" t="str">
        <f t="shared" si="25"/>
        <v>[x]</v>
      </c>
    </row>
    <row r="81" spans="9:33" ht="16.5" x14ac:dyDescent="0.2">
      <c r="I81" s="101"/>
      <c r="P81" s="15">
        <v>25</v>
      </c>
      <c r="Q81" s="16">
        <f t="shared" si="10"/>
        <v>2</v>
      </c>
      <c r="R81" s="16">
        <f t="shared" si="11"/>
        <v>1606004</v>
      </c>
      <c r="S81" s="16" t="str">
        <f t="shared" si="15"/>
        <v>神器1碎片2等级10</v>
      </c>
      <c r="T81" s="31" t="s">
        <v>877</v>
      </c>
      <c r="U81" s="16">
        <f t="shared" si="12"/>
        <v>10</v>
      </c>
      <c r="V81" s="106">
        <f t="shared" si="16"/>
        <v>0.85000000000000009</v>
      </c>
      <c r="W81" s="19">
        <f t="shared" si="13"/>
        <v>8.5000000000000006E-3</v>
      </c>
      <c r="X81" s="16">
        <f t="shared" si="17"/>
        <v>1</v>
      </c>
      <c r="Y81" s="16">
        <f t="shared" si="18"/>
        <v>2</v>
      </c>
      <c r="Z81" s="16">
        <f t="shared" si="19"/>
        <v>0</v>
      </c>
      <c r="AA81" s="16" t="str">
        <f t="shared" si="20"/>
        <v>AtkExt</v>
      </c>
      <c r="AB81" s="16">
        <f t="shared" si="14"/>
        <v>42</v>
      </c>
      <c r="AC81" s="16" t="str">
        <f t="shared" si="21"/>
        <v>DefExt</v>
      </c>
      <c r="AD81" s="16">
        <f t="shared" si="22"/>
        <v>41</v>
      </c>
      <c r="AE81" s="16" t="str">
        <f t="shared" si="23"/>
        <v>[x]</v>
      </c>
      <c r="AF81" s="29" t="str">
        <f t="shared" si="24"/>
        <v>[x]</v>
      </c>
      <c r="AG81" s="29" t="str">
        <f t="shared" si="25"/>
        <v>[x]</v>
      </c>
    </row>
    <row r="82" spans="9:33" ht="16.5" x14ac:dyDescent="0.2">
      <c r="I82" s="101"/>
      <c r="P82" s="15">
        <v>26</v>
      </c>
      <c r="Q82" s="16">
        <f t="shared" si="10"/>
        <v>2</v>
      </c>
      <c r="R82" s="16">
        <f t="shared" si="11"/>
        <v>1606004</v>
      </c>
      <c r="S82" s="16" t="str">
        <f t="shared" si="15"/>
        <v>神器1碎片2等级11</v>
      </c>
      <c r="T82" s="31" t="s">
        <v>877</v>
      </c>
      <c r="U82" s="16">
        <f t="shared" si="12"/>
        <v>11</v>
      </c>
      <c r="V82" s="106">
        <f t="shared" si="16"/>
        <v>0.94200000000000006</v>
      </c>
      <c r="W82" s="19">
        <f t="shared" si="13"/>
        <v>9.4200000000000013E-3</v>
      </c>
      <c r="X82" s="16">
        <f t="shared" si="17"/>
        <v>1</v>
      </c>
      <c r="Y82" s="16">
        <f t="shared" si="18"/>
        <v>2</v>
      </c>
      <c r="Z82" s="16">
        <f t="shared" si="19"/>
        <v>0</v>
      </c>
      <c r="AA82" s="16" t="str">
        <f t="shared" si="20"/>
        <v>AtkExt</v>
      </c>
      <c r="AB82" s="16">
        <f t="shared" si="14"/>
        <v>46</v>
      </c>
      <c r="AC82" s="16" t="str">
        <f t="shared" si="21"/>
        <v>DefExt</v>
      </c>
      <c r="AD82" s="16">
        <f t="shared" si="22"/>
        <v>46</v>
      </c>
      <c r="AE82" s="16" t="str">
        <f t="shared" si="23"/>
        <v>[x]</v>
      </c>
      <c r="AF82" s="29" t="str">
        <f t="shared" si="24"/>
        <v>[x]</v>
      </c>
      <c r="AG82" s="29" t="str">
        <f t="shared" si="25"/>
        <v>[x]</v>
      </c>
    </row>
    <row r="83" spans="9:33" ht="16.5" x14ac:dyDescent="0.2">
      <c r="I83" s="101"/>
      <c r="P83" s="15">
        <v>27</v>
      </c>
      <c r="Q83" s="16">
        <f t="shared" si="10"/>
        <v>2</v>
      </c>
      <c r="R83" s="16">
        <f t="shared" si="11"/>
        <v>1606004</v>
      </c>
      <c r="S83" s="16" t="str">
        <f t="shared" si="15"/>
        <v>神器1碎片2等级12</v>
      </c>
      <c r="T83" s="31" t="s">
        <v>877</v>
      </c>
      <c r="U83" s="16">
        <f t="shared" si="12"/>
        <v>12</v>
      </c>
      <c r="V83" s="106">
        <f t="shared" si="16"/>
        <v>1.0380000000000003</v>
      </c>
      <c r="W83" s="19">
        <f t="shared" si="13"/>
        <v>1.0380000000000002E-2</v>
      </c>
      <c r="X83" s="16">
        <f t="shared" si="17"/>
        <v>1</v>
      </c>
      <c r="Y83" s="16">
        <f t="shared" si="18"/>
        <v>2</v>
      </c>
      <c r="Z83" s="16">
        <f t="shared" si="19"/>
        <v>0</v>
      </c>
      <c r="AA83" s="16" t="str">
        <f t="shared" si="20"/>
        <v>AtkExt</v>
      </c>
      <c r="AB83" s="16">
        <f t="shared" si="14"/>
        <v>51</v>
      </c>
      <c r="AC83" s="16" t="str">
        <f t="shared" si="21"/>
        <v>DefExt</v>
      </c>
      <c r="AD83" s="16">
        <f t="shared" si="22"/>
        <v>51</v>
      </c>
      <c r="AE83" s="16" t="str">
        <f t="shared" si="23"/>
        <v>[x]</v>
      </c>
      <c r="AF83" s="29" t="str">
        <f t="shared" si="24"/>
        <v>[x]</v>
      </c>
      <c r="AG83" s="29" t="str">
        <f t="shared" si="25"/>
        <v>[x]</v>
      </c>
    </row>
    <row r="84" spans="9:33" ht="16.5" x14ac:dyDescent="0.2">
      <c r="I84" s="101"/>
      <c r="P84" s="15">
        <v>28</v>
      </c>
      <c r="Q84" s="16">
        <f t="shared" si="10"/>
        <v>2</v>
      </c>
      <c r="R84" s="16">
        <f t="shared" si="11"/>
        <v>1606004</v>
      </c>
      <c r="S84" s="16" t="str">
        <f t="shared" si="15"/>
        <v>神器1碎片2等级13</v>
      </c>
      <c r="T84" s="31" t="s">
        <v>877</v>
      </c>
      <c r="U84" s="16">
        <f t="shared" si="12"/>
        <v>13</v>
      </c>
      <c r="V84" s="106">
        <f t="shared" si="16"/>
        <v>1.1380000000000001</v>
      </c>
      <c r="W84" s="19">
        <f t="shared" si="13"/>
        <v>1.1380000000000001E-2</v>
      </c>
      <c r="X84" s="16">
        <f t="shared" si="17"/>
        <v>1</v>
      </c>
      <c r="Y84" s="16">
        <f t="shared" si="18"/>
        <v>2</v>
      </c>
      <c r="Z84" s="16">
        <f t="shared" si="19"/>
        <v>0</v>
      </c>
      <c r="AA84" s="16" t="str">
        <f t="shared" si="20"/>
        <v>AtkExt</v>
      </c>
      <c r="AB84" s="16">
        <f t="shared" si="14"/>
        <v>56</v>
      </c>
      <c r="AC84" s="16" t="str">
        <f t="shared" si="21"/>
        <v>DefExt</v>
      </c>
      <c r="AD84" s="16">
        <f t="shared" si="22"/>
        <v>56</v>
      </c>
      <c r="AE84" s="16" t="str">
        <f t="shared" si="23"/>
        <v>[x]</v>
      </c>
      <c r="AF84" s="29" t="str">
        <f t="shared" si="24"/>
        <v>[x]</v>
      </c>
      <c r="AG84" s="29" t="str">
        <f t="shared" si="25"/>
        <v>[x]</v>
      </c>
    </row>
    <row r="85" spans="9:33" ht="16.5" x14ac:dyDescent="0.2">
      <c r="I85" s="101"/>
      <c r="P85" s="15">
        <v>29</v>
      </c>
      <c r="Q85" s="16">
        <f t="shared" si="10"/>
        <v>2</v>
      </c>
      <c r="R85" s="16">
        <f t="shared" si="11"/>
        <v>1606004</v>
      </c>
      <c r="S85" s="16" t="str">
        <f t="shared" si="15"/>
        <v>神器1碎片2等级14</v>
      </c>
      <c r="T85" s="31" t="s">
        <v>877</v>
      </c>
      <c r="U85" s="16">
        <f t="shared" si="12"/>
        <v>14</v>
      </c>
      <c r="V85" s="106">
        <f t="shared" si="16"/>
        <v>1.242</v>
      </c>
      <c r="W85" s="19">
        <f t="shared" si="13"/>
        <v>1.242E-2</v>
      </c>
      <c r="X85" s="16">
        <f t="shared" si="17"/>
        <v>1</v>
      </c>
      <c r="Y85" s="16">
        <f t="shared" si="18"/>
        <v>2</v>
      </c>
      <c r="Z85" s="16">
        <f t="shared" si="19"/>
        <v>0</v>
      </c>
      <c r="AA85" s="16" t="str">
        <f t="shared" si="20"/>
        <v>AtkExt</v>
      </c>
      <c r="AB85" s="16">
        <f t="shared" si="14"/>
        <v>61</v>
      </c>
      <c r="AC85" s="16" t="str">
        <f t="shared" si="21"/>
        <v>DefExt</v>
      </c>
      <c r="AD85" s="16">
        <f t="shared" si="22"/>
        <v>61</v>
      </c>
      <c r="AE85" s="16" t="str">
        <f t="shared" si="23"/>
        <v>[x]</v>
      </c>
      <c r="AF85" s="29" t="str">
        <f t="shared" si="24"/>
        <v>[x]</v>
      </c>
      <c r="AG85" s="29" t="str">
        <f t="shared" si="25"/>
        <v>[x]</v>
      </c>
    </row>
    <row r="86" spans="9:33" ht="16.5" x14ac:dyDescent="0.2">
      <c r="I86" s="101"/>
      <c r="P86" s="15">
        <v>30</v>
      </c>
      <c r="Q86" s="16">
        <f t="shared" si="10"/>
        <v>2</v>
      </c>
      <c r="R86" s="16">
        <f t="shared" si="11"/>
        <v>1606004</v>
      </c>
      <c r="S86" s="16" t="str">
        <f t="shared" si="15"/>
        <v>神器1碎片2等级15</v>
      </c>
      <c r="T86" s="31" t="s">
        <v>877</v>
      </c>
      <c r="U86" s="16">
        <f t="shared" si="12"/>
        <v>15</v>
      </c>
      <c r="V86" s="106">
        <f t="shared" si="16"/>
        <v>1.35</v>
      </c>
      <c r="W86" s="19">
        <f t="shared" si="13"/>
        <v>1.3500000000000002E-2</v>
      </c>
      <c r="X86" s="16">
        <f t="shared" si="17"/>
        <v>1</v>
      </c>
      <c r="Y86" s="16">
        <f t="shared" si="18"/>
        <v>2</v>
      </c>
      <c r="Z86" s="16">
        <f t="shared" si="19"/>
        <v>0</v>
      </c>
      <c r="AA86" s="16" t="str">
        <f t="shared" si="20"/>
        <v>AtkExt</v>
      </c>
      <c r="AB86" s="16">
        <f t="shared" si="14"/>
        <v>66</v>
      </c>
      <c r="AC86" s="16" t="str">
        <f t="shared" si="21"/>
        <v>DefExt</v>
      </c>
      <c r="AD86" s="16">
        <f t="shared" si="22"/>
        <v>66</v>
      </c>
      <c r="AE86" s="16" t="str">
        <f t="shared" si="23"/>
        <v>[x]</v>
      </c>
      <c r="AF86" s="29" t="str">
        <f t="shared" si="24"/>
        <v>[x]</v>
      </c>
      <c r="AG86" s="29" t="str">
        <f t="shared" si="25"/>
        <v>[x]</v>
      </c>
    </row>
    <row r="87" spans="9:33" ht="16.5" x14ac:dyDescent="0.2">
      <c r="I87" s="101"/>
      <c r="P87" s="15">
        <v>31</v>
      </c>
      <c r="Q87" s="16">
        <f t="shared" si="10"/>
        <v>3</v>
      </c>
      <c r="R87" s="16">
        <f t="shared" si="11"/>
        <v>1606005</v>
      </c>
      <c r="S87" s="16" t="str">
        <f t="shared" si="15"/>
        <v>神器1碎片3等级1</v>
      </c>
      <c r="T87" s="31" t="s">
        <v>877</v>
      </c>
      <c r="U87" s="16">
        <f t="shared" si="12"/>
        <v>1</v>
      </c>
      <c r="V87" s="106">
        <f t="shared" si="16"/>
        <v>0.20200000000000001</v>
      </c>
      <c r="W87" s="19">
        <f t="shared" si="13"/>
        <v>4.0400000000000002E-3</v>
      </c>
      <c r="X87" s="16">
        <f t="shared" si="17"/>
        <v>1</v>
      </c>
      <c r="Y87" s="16">
        <f t="shared" si="18"/>
        <v>3</v>
      </c>
      <c r="Z87" s="16">
        <f t="shared" si="19"/>
        <v>0</v>
      </c>
      <c r="AA87" s="16" t="str">
        <f t="shared" si="20"/>
        <v>AtkExt</v>
      </c>
      <c r="AB87" s="16">
        <f t="shared" si="14"/>
        <v>19</v>
      </c>
      <c r="AC87" s="16" t="str">
        <f t="shared" si="21"/>
        <v>HPExt</v>
      </c>
      <c r="AD87" s="16">
        <f t="shared" si="22"/>
        <v>120</v>
      </c>
      <c r="AE87" s="16" t="str">
        <f t="shared" si="23"/>
        <v>[x]</v>
      </c>
      <c r="AF87" s="29" t="str">
        <f t="shared" si="24"/>
        <v>[x]</v>
      </c>
      <c r="AG87" s="29" t="str">
        <f t="shared" si="25"/>
        <v>[x]</v>
      </c>
    </row>
    <row r="88" spans="9:33" ht="16.5" x14ac:dyDescent="0.2">
      <c r="I88" s="101"/>
      <c r="P88" s="15">
        <v>32</v>
      </c>
      <c r="Q88" s="16">
        <f t="shared" si="10"/>
        <v>3</v>
      </c>
      <c r="R88" s="16">
        <f t="shared" si="11"/>
        <v>1606005</v>
      </c>
      <c r="S88" s="16" t="str">
        <f t="shared" si="15"/>
        <v>神器1碎片3等级2</v>
      </c>
      <c r="T88" s="31" t="s">
        <v>877</v>
      </c>
      <c r="U88" s="16">
        <f t="shared" si="12"/>
        <v>2</v>
      </c>
      <c r="V88" s="106">
        <f t="shared" si="16"/>
        <v>0.25800000000000001</v>
      </c>
      <c r="W88" s="19">
        <f t="shared" si="13"/>
        <v>5.1600000000000005E-3</v>
      </c>
      <c r="X88" s="16">
        <f t="shared" si="17"/>
        <v>1</v>
      </c>
      <c r="Y88" s="16">
        <f t="shared" si="18"/>
        <v>3</v>
      </c>
      <c r="Z88" s="16">
        <f t="shared" si="19"/>
        <v>0</v>
      </c>
      <c r="AA88" s="16" t="str">
        <f t="shared" si="20"/>
        <v>AtkExt</v>
      </c>
      <c r="AB88" s="16">
        <f t="shared" si="14"/>
        <v>25</v>
      </c>
      <c r="AC88" s="16" t="str">
        <f t="shared" si="21"/>
        <v>HPExt</v>
      </c>
      <c r="AD88" s="16">
        <f t="shared" si="22"/>
        <v>153</v>
      </c>
      <c r="AE88" s="16" t="str">
        <f t="shared" si="23"/>
        <v>[x]</v>
      </c>
      <c r="AF88" s="29" t="str">
        <f t="shared" si="24"/>
        <v>[x]</v>
      </c>
      <c r="AG88" s="29" t="str">
        <f t="shared" si="25"/>
        <v>[x]</v>
      </c>
    </row>
    <row r="89" spans="9:33" ht="16.5" x14ac:dyDescent="0.2">
      <c r="I89" s="101"/>
      <c r="P89" s="15">
        <v>33</v>
      </c>
      <c r="Q89" s="16">
        <f t="shared" si="10"/>
        <v>3</v>
      </c>
      <c r="R89" s="16">
        <f t="shared" si="11"/>
        <v>1606005</v>
      </c>
      <c r="S89" s="16" t="str">
        <f t="shared" si="15"/>
        <v>神器1碎片3等级3</v>
      </c>
      <c r="T89" s="31" t="s">
        <v>877</v>
      </c>
      <c r="U89" s="16">
        <f t="shared" si="12"/>
        <v>3</v>
      </c>
      <c r="V89" s="106">
        <f t="shared" si="16"/>
        <v>0.31800000000000006</v>
      </c>
      <c r="W89" s="19">
        <f t="shared" si="13"/>
        <v>6.3600000000000011E-3</v>
      </c>
      <c r="X89" s="16">
        <f t="shared" si="17"/>
        <v>1</v>
      </c>
      <c r="Y89" s="16">
        <f t="shared" si="18"/>
        <v>3</v>
      </c>
      <c r="Z89" s="16">
        <f t="shared" si="19"/>
        <v>0</v>
      </c>
      <c r="AA89" s="16" t="str">
        <f t="shared" si="20"/>
        <v>AtkExt</v>
      </c>
      <c r="AB89" s="16">
        <f t="shared" si="14"/>
        <v>31</v>
      </c>
      <c r="AC89" s="16" t="str">
        <f t="shared" si="21"/>
        <v>HPExt</v>
      </c>
      <c r="AD89" s="16">
        <f t="shared" si="22"/>
        <v>189</v>
      </c>
      <c r="AE89" s="16" t="str">
        <f t="shared" si="23"/>
        <v>[x]</v>
      </c>
      <c r="AF89" s="29" t="str">
        <f t="shared" si="24"/>
        <v>[x]</v>
      </c>
      <c r="AG89" s="29" t="str">
        <f t="shared" si="25"/>
        <v>[x]</v>
      </c>
    </row>
    <row r="90" spans="9:33" ht="16.5" x14ac:dyDescent="0.2">
      <c r="I90" s="101"/>
      <c r="P90" s="15">
        <v>34</v>
      </c>
      <c r="Q90" s="16">
        <f t="shared" si="10"/>
        <v>3</v>
      </c>
      <c r="R90" s="16">
        <f t="shared" si="11"/>
        <v>1606005</v>
      </c>
      <c r="S90" s="16" t="str">
        <f t="shared" si="15"/>
        <v>神器1碎片3等级4</v>
      </c>
      <c r="T90" s="31" t="s">
        <v>877</v>
      </c>
      <c r="U90" s="16">
        <f t="shared" si="12"/>
        <v>4</v>
      </c>
      <c r="V90" s="106">
        <f t="shared" si="16"/>
        <v>0.38200000000000001</v>
      </c>
      <c r="W90" s="19">
        <f t="shared" si="13"/>
        <v>7.6400000000000001E-3</v>
      </c>
      <c r="X90" s="16">
        <f t="shared" si="17"/>
        <v>1</v>
      </c>
      <c r="Y90" s="16">
        <f t="shared" si="18"/>
        <v>3</v>
      </c>
      <c r="Z90" s="16">
        <f t="shared" si="19"/>
        <v>0</v>
      </c>
      <c r="AA90" s="16" t="str">
        <f t="shared" si="20"/>
        <v>AtkExt</v>
      </c>
      <c r="AB90" s="16">
        <f t="shared" si="14"/>
        <v>37</v>
      </c>
      <c r="AC90" s="16" t="str">
        <f t="shared" si="21"/>
        <v>HPExt</v>
      </c>
      <c r="AD90" s="16">
        <f t="shared" si="22"/>
        <v>227</v>
      </c>
      <c r="AE90" s="16" t="str">
        <f t="shared" si="23"/>
        <v>[x]</v>
      </c>
      <c r="AF90" s="29" t="str">
        <f t="shared" si="24"/>
        <v>[x]</v>
      </c>
      <c r="AG90" s="29" t="str">
        <f t="shared" si="25"/>
        <v>[x]</v>
      </c>
    </row>
    <row r="91" spans="9:33" ht="16.5" x14ac:dyDescent="0.2">
      <c r="I91" s="101"/>
      <c r="P91" s="15">
        <v>35</v>
      </c>
      <c r="Q91" s="16">
        <f t="shared" si="10"/>
        <v>3</v>
      </c>
      <c r="R91" s="16">
        <f t="shared" si="11"/>
        <v>1606005</v>
      </c>
      <c r="S91" s="16" t="str">
        <f t="shared" si="15"/>
        <v>神器1碎片3等级5</v>
      </c>
      <c r="T91" s="31" t="s">
        <v>877</v>
      </c>
      <c r="U91" s="16">
        <f t="shared" si="12"/>
        <v>5</v>
      </c>
      <c r="V91" s="106">
        <f t="shared" si="16"/>
        <v>0.45</v>
      </c>
      <c r="W91" s="19">
        <f t="shared" si="13"/>
        <v>9.0000000000000011E-3</v>
      </c>
      <c r="X91" s="16">
        <f t="shared" si="17"/>
        <v>1</v>
      </c>
      <c r="Y91" s="16">
        <f t="shared" si="18"/>
        <v>3</v>
      </c>
      <c r="Z91" s="16">
        <f t="shared" si="19"/>
        <v>0</v>
      </c>
      <c r="AA91" s="16" t="str">
        <f t="shared" si="20"/>
        <v>AtkExt</v>
      </c>
      <c r="AB91" s="16">
        <f t="shared" si="14"/>
        <v>44</v>
      </c>
      <c r="AC91" s="16" t="str">
        <f t="shared" si="21"/>
        <v>HPExt</v>
      </c>
      <c r="AD91" s="16">
        <f t="shared" si="22"/>
        <v>267</v>
      </c>
      <c r="AE91" s="16" t="str">
        <f t="shared" si="23"/>
        <v>[x]</v>
      </c>
      <c r="AF91" s="29" t="str">
        <f t="shared" si="24"/>
        <v>[x]</v>
      </c>
      <c r="AG91" s="29" t="str">
        <f t="shared" si="25"/>
        <v>[x]</v>
      </c>
    </row>
    <row r="92" spans="9:33" ht="16.5" x14ac:dyDescent="0.2">
      <c r="I92" s="101"/>
      <c r="P92" s="15">
        <v>36</v>
      </c>
      <c r="Q92" s="16">
        <f t="shared" si="10"/>
        <v>3</v>
      </c>
      <c r="R92" s="16">
        <f t="shared" si="11"/>
        <v>1606005</v>
      </c>
      <c r="S92" s="16" t="str">
        <f t="shared" si="15"/>
        <v>神器1碎片3等级6</v>
      </c>
      <c r="T92" s="31" t="s">
        <v>877</v>
      </c>
      <c r="U92" s="16">
        <f t="shared" si="12"/>
        <v>6</v>
      </c>
      <c r="V92" s="106">
        <f t="shared" si="16"/>
        <v>0.52200000000000002</v>
      </c>
      <c r="W92" s="19">
        <f t="shared" si="13"/>
        <v>1.0440000000000001E-2</v>
      </c>
      <c r="X92" s="16">
        <f t="shared" si="17"/>
        <v>1</v>
      </c>
      <c r="Y92" s="16">
        <f t="shared" si="18"/>
        <v>3</v>
      </c>
      <c r="Z92" s="16">
        <f t="shared" si="19"/>
        <v>0</v>
      </c>
      <c r="AA92" s="16" t="str">
        <f t="shared" si="20"/>
        <v>AtkExt</v>
      </c>
      <c r="AB92" s="16">
        <f t="shared" si="14"/>
        <v>51</v>
      </c>
      <c r="AC92" s="16" t="str">
        <f t="shared" si="21"/>
        <v>HPExt</v>
      </c>
      <c r="AD92" s="16">
        <f t="shared" si="22"/>
        <v>310</v>
      </c>
      <c r="AE92" s="16" t="str">
        <f t="shared" si="23"/>
        <v>[x]</v>
      </c>
      <c r="AF92" s="29" t="str">
        <f t="shared" si="24"/>
        <v>[x]</v>
      </c>
      <c r="AG92" s="29" t="str">
        <f t="shared" si="25"/>
        <v>[x]</v>
      </c>
    </row>
    <row r="93" spans="9:33" ht="16.5" x14ac:dyDescent="0.2">
      <c r="I93" s="101"/>
      <c r="P93" s="15">
        <v>37</v>
      </c>
      <c r="Q93" s="16">
        <f t="shared" si="10"/>
        <v>3</v>
      </c>
      <c r="R93" s="16">
        <f t="shared" si="11"/>
        <v>1606005</v>
      </c>
      <c r="S93" s="16" t="str">
        <f t="shared" si="15"/>
        <v>神器1碎片3等级7</v>
      </c>
      <c r="T93" s="31" t="s">
        <v>877</v>
      </c>
      <c r="U93" s="16">
        <f t="shared" si="12"/>
        <v>7</v>
      </c>
      <c r="V93" s="106">
        <f t="shared" si="16"/>
        <v>0.59799999999999998</v>
      </c>
      <c r="W93" s="19">
        <f t="shared" si="13"/>
        <v>1.196E-2</v>
      </c>
      <c r="X93" s="16">
        <f t="shared" si="17"/>
        <v>1</v>
      </c>
      <c r="Y93" s="16">
        <f t="shared" si="18"/>
        <v>3</v>
      </c>
      <c r="Z93" s="16">
        <f t="shared" si="19"/>
        <v>0</v>
      </c>
      <c r="AA93" s="16" t="str">
        <f t="shared" si="20"/>
        <v>AtkExt</v>
      </c>
      <c r="AB93" s="16">
        <f t="shared" si="14"/>
        <v>59</v>
      </c>
      <c r="AC93" s="16" t="str">
        <f t="shared" si="21"/>
        <v>HPExt</v>
      </c>
      <c r="AD93" s="16">
        <f t="shared" si="22"/>
        <v>355</v>
      </c>
      <c r="AE93" s="16" t="str">
        <f t="shared" si="23"/>
        <v>[x]</v>
      </c>
      <c r="AF93" s="29" t="str">
        <f t="shared" si="24"/>
        <v>[x]</v>
      </c>
      <c r="AG93" s="29" t="str">
        <f t="shared" si="25"/>
        <v>[x]</v>
      </c>
    </row>
    <row r="94" spans="9:33" ht="16.5" x14ac:dyDescent="0.2">
      <c r="I94" s="101"/>
      <c r="P94" s="15">
        <v>38</v>
      </c>
      <c r="Q94" s="16">
        <f t="shared" si="10"/>
        <v>3</v>
      </c>
      <c r="R94" s="16">
        <f t="shared" si="11"/>
        <v>1606005</v>
      </c>
      <c r="S94" s="16" t="str">
        <f t="shared" si="15"/>
        <v>神器1碎片3等级8</v>
      </c>
      <c r="T94" s="31" t="s">
        <v>877</v>
      </c>
      <c r="U94" s="16">
        <f t="shared" si="12"/>
        <v>8</v>
      </c>
      <c r="V94" s="106">
        <f t="shared" si="16"/>
        <v>0.67800000000000005</v>
      </c>
      <c r="W94" s="19">
        <f t="shared" si="13"/>
        <v>1.3560000000000001E-2</v>
      </c>
      <c r="X94" s="16">
        <f t="shared" si="17"/>
        <v>1</v>
      </c>
      <c r="Y94" s="16">
        <f t="shared" si="18"/>
        <v>3</v>
      </c>
      <c r="Z94" s="16">
        <f t="shared" si="19"/>
        <v>0</v>
      </c>
      <c r="AA94" s="16" t="str">
        <f t="shared" si="20"/>
        <v>AtkExt</v>
      </c>
      <c r="AB94" s="16">
        <f t="shared" si="14"/>
        <v>67</v>
      </c>
      <c r="AC94" s="16" t="str">
        <f t="shared" si="21"/>
        <v>HPExt</v>
      </c>
      <c r="AD94" s="16">
        <f t="shared" si="22"/>
        <v>403</v>
      </c>
      <c r="AE94" s="16" t="str">
        <f t="shared" si="23"/>
        <v>[x]</v>
      </c>
      <c r="AF94" s="29" t="str">
        <f t="shared" si="24"/>
        <v>[x]</v>
      </c>
      <c r="AG94" s="29" t="str">
        <f t="shared" si="25"/>
        <v>[x]</v>
      </c>
    </row>
    <row r="95" spans="9:33" ht="16.5" x14ac:dyDescent="0.2">
      <c r="I95" s="101"/>
      <c r="P95" s="15">
        <v>39</v>
      </c>
      <c r="Q95" s="16">
        <f t="shared" si="10"/>
        <v>3</v>
      </c>
      <c r="R95" s="16">
        <f t="shared" si="11"/>
        <v>1606005</v>
      </c>
      <c r="S95" s="16" t="str">
        <f t="shared" si="15"/>
        <v>神器1碎片3等级9</v>
      </c>
      <c r="T95" s="31" t="s">
        <v>877</v>
      </c>
      <c r="U95" s="16">
        <f t="shared" si="12"/>
        <v>9</v>
      </c>
      <c r="V95" s="106">
        <f t="shared" si="16"/>
        <v>0.76200000000000001</v>
      </c>
      <c r="W95" s="19">
        <f t="shared" si="13"/>
        <v>1.524E-2</v>
      </c>
      <c r="X95" s="16">
        <f t="shared" si="17"/>
        <v>1</v>
      </c>
      <c r="Y95" s="16">
        <f t="shared" si="18"/>
        <v>3</v>
      </c>
      <c r="Z95" s="16">
        <f t="shared" si="19"/>
        <v>0</v>
      </c>
      <c r="AA95" s="16" t="str">
        <f t="shared" si="20"/>
        <v>AtkExt</v>
      </c>
      <c r="AB95" s="16">
        <f t="shared" si="14"/>
        <v>75</v>
      </c>
      <c r="AC95" s="16" t="str">
        <f t="shared" si="21"/>
        <v>HPExt</v>
      </c>
      <c r="AD95" s="16">
        <f t="shared" si="22"/>
        <v>453</v>
      </c>
      <c r="AE95" s="16" t="str">
        <f t="shared" si="23"/>
        <v>[x]</v>
      </c>
      <c r="AF95" s="29" t="str">
        <f t="shared" si="24"/>
        <v>[x]</v>
      </c>
      <c r="AG95" s="29" t="str">
        <f t="shared" si="25"/>
        <v>[x]</v>
      </c>
    </row>
    <row r="96" spans="9:33" ht="16.5" x14ac:dyDescent="0.2">
      <c r="I96" s="101"/>
      <c r="P96" s="15">
        <v>40</v>
      </c>
      <c r="Q96" s="16">
        <f t="shared" si="10"/>
        <v>3</v>
      </c>
      <c r="R96" s="16">
        <f t="shared" si="11"/>
        <v>1606005</v>
      </c>
      <c r="S96" s="16" t="str">
        <f t="shared" si="15"/>
        <v>神器1碎片3等级10</v>
      </c>
      <c r="T96" s="31" t="s">
        <v>877</v>
      </c>
      <c r="U96" s="16">
        <f t="shared" si="12"/>
        <v>10</v>
      </c>
      <c r="V96" s="106">
        <f t="shared" si="16"/>
        <v>0.85000000000000009</v>
      </c>
      <c r="W96" s="19">
        <f t="shared" si="13"/>
        <v>1.7000000000000001E-2</v>
      </c>
      <c r="X96" s="16">
        <f t="shared" si="17"/>
        <v>1</v>
      </c>
      <c r="Y96" s="16">
        <f t="shared" si="18"/>
        <v>3</v>
      </c>
      <c r="Z96" s="16">
        <f t="shared" si="19"/>
        <v>0</v>
      </c>
      <c r="AA96" s="16" t="str">
        <f t="shared" si="20"/>
        <v>AtkExt</v>
      </c>
      <c r="AB96" s="16">
        <f t="shared" si="14"/>
        <v>84</v>
      </c>
      <c r="AC96" s="16" t="str">
        <f t="shared" si="21"/>
        <v>HPExt</v>
      </c>
      <c r="AD96" s="16">
        <f t="shared" si="22"/>
        <v>505</v>
      </c>
      <c r="AE96" s="16" t="str">
        <f t="shared" si="23"/>
        <v>[x]</v>
      </c>
      <c r="AF96" s="29" t="str">
        <f t="shared" si="24"/>
        <v>[x]</v>
      </c>
      <c r="AG96" s="29" t="str">
        <f t="shared" si="25"/>
        <v>[x]</v>
      </c>
    </row>
    <row r="97" spans="9:33" ht="16.5" x14ac:dyDescent="0.2">
      <c r="I97" s="101"/>
      <c r="P97" s="15">
        <v>41</v>
      </c>
      <c r="Q97" s="16">
        <f t="shared" si="10"/>
        <v>3</v>
      </c>
      <c r="R97" s="16">
        <f t="shared" si="11"/>
        <v>1606005</v>
      </c>
      <c r="S97" s="16" t="str">
        <f t="shared" si="15"/>
        <v>神器1碎片3等级11</v>
      </c>
      <c r="T97" s="31" t="s">
        <v>877</v>
      </c>
      <c r="U97" s="16">
        <f t="shared" si="12"/>
        <v>11</v>
      </c>
      <c r="V97" s="106">
        <f t="shared" si="16"/>
        <v>0.94200000000000006</v>
      </c>
      <c r="W97" s="19">
        <f t="shared" si="13"/>
        <v>1.8840000000000003E-2</v>
      </c>
      <c r="X97" s="16">
        <f t="shared" si="17"/>
        <v>1</v>
      </c>
      <c r="Y97" s="16">
        <f t="shared" si="18"/>
        <v>3</v>
      </c>
      <c r="Z97" s="16">
        <f t="shared" si="19"/>
        <v>0</v>
      </c>
      <c r="AA97" s="16" t="str">
        <f t="shared" si="20"/>
        <v>AtkExt</v>
      </c>
      <c r="AB97" s="16">
        <f t="shared" si="14"/>
        <v>93</v>
      </c>
      <c r="AC97" s="16" t="str">
        <f t="shared" si="21"/>
        <v>HPExt</v>
      </c>
      <c r="AD97" s="16">
        <f t="shared" si="22"/>
        <v>560</v>
      </c>
      <c r="AE97" s="16" t="str">
        <f t="shared" si="23"/>
        <v>[x]</v>
      </c>
      <c r="AF97" s="29" t="str">
        <f t="shared" si="24"/>
        <v>[x]</v>
      </c>
      <c r="AG97" s="29" t="str">
        <f t="shared" si="25"/>
        <v>[x]</v>
      </c>
    </row>
    <row r="98" spans="9:33" ht="16.5" x14ac:dyDescent="0.2">
      <c r="I98" s="101"/>
      <c r="P98" s="15">
        <v>42</v>
      </c>
      <c r="Q98" s="16">
        <f t="shared" si="10"/>
        <v>3</v>
      </c>
      <c r="R98" s="16">
        <f t="shared" si="11"/>
        <v>1606005</v>
      </c>
      <c r="S98" s="16" t="str">
        <f t="shared" si="15"/>
        <v>神器1碎片3等级12</v>
      </c>
      <c r="T98" s="31" t="s">
        <v>877</v>
      </c>
      <c r="U98" s="16">
        <f t="shared" si="12"/>
        <v>12</v>
      </c>
      <c r="V98" s="106">
        <f t="shared" si="16"/>
        <v>1.0380000000000003</v>
      </c>
      <c r="W98" s="19">
        <f t="shared" si="13"/>
        <v>2.0760000000000004E-2</v>
      </c>
      <c r="X98" s="16">
        <f t="shared" si="17"/>
        <v>1</v>
      </c>
      <c r="Y98" s="16">
        <f t="shared" si="18"/>
        <v>3</v>
      </c>
      <c r="Z98" s="16">
        <f t="shared" si="19"/>
        <v>0</v>
      </c>
      <c r="AA98" s="16" t="str">
        <f t="shared" si="20"/>
        <v>AtkExt</v>
      </c>
      <c r="AB98" s="16">
        <f t="shared" si="14"/>
        <v>102</v>
      </c>
      <c r="AC98" s="16" t="str">
        <f t="shared" si="21"/>
        <v>HPExt</v>
      </c>
      <c r="AD98" s="16">
        <f t="shared" si="22"/>
        <v>617</v>
      </c>
      <c r="AE98" s="16" t="str">
        <f t="shared" si="23"/>
        <v>[x]</v>
      </c>
      <c r="AF98" s="29" t="str">
        <f t="shared" si="24"/>
        <v>[x]</v>
      </c>
      <c r="AG98" s="29" t="str">
        <f t="shared" si="25"/>
        <v>[x]</v>
      </c>
    </row>
    <row r="99" spans="9:33" ht="16.5" x14ac:dyDescent="0.2">
      <c r="I99" s="101"/>
      <c r="P99" s="15">
        <v>43</v>
      </c>
      <c r="Q99" s="16">
        <f t="shared" si="10"/>
        <v>3</v>
      </c>
      <c r="R99" s="16">
        <f t="shared" si="11"/>
        <v>1606005</v>
      </c>
      <c r="S99" s="16" t="str">
        <f t="shared" si="15"/>
        <v>神器1碎片3等级13</v>
      </c>
      <c r="T99" s="31" t="s">
        <v>877</v>
      </c>
      <c r="U99" s="16">
        <f t="shared" si="12"/>
        <v>13</v>
      </c>
      <c r="V99" s="106">
        <f t="shared" si="16"/>
        <v>1.1380000000000001</v>
      </c>
      <c r="W99" s="19">
        <f t="shared" si="13"/>
        <v>2.2760000000000002E-2</v>
      </c>
      <c r="X99" s="16">
        <f t="shared" si="17"/>
        <v>1</v>
      </c>
      <c r="Y99" s="16">
        <f t="shared" si="18"/>
        <v>3</v>
      </c>
      <c r="Z99" s="16">
        <f t="shared" si="19"/>
        <v>0</v>
      </c>
      <c r="AA99" s="16" t="str">
        <f t="shared" si="20"/>
        <v>AtkExt</v>
      </c>
      <c r="AB99" s="16">
        <f t="shared" si="14"/>
        <v>112</v>
      </c>
      <c r="AC99" s="16" t="str">
        <f t="shared" si="21"/>
        <v>HPExt</v>
      </c>
      <c r="AD99" s="16">
        <f t="shared" si="22"/>
        <v>677</v>
      </c>
      <c r="AE99" s="16" t="str">
        <f t="shared" si="23"/>
        <v>[x]</v>
      </c>
      <c r="AF99" s="29" t="str">
        <f t="shared" si="24"/>
        <v>[x]</v>
      </c>
      <c r="AG99" s="29" t="str">
        <f t="shared" si="25"/>
        <v>[x]</v>
      </c>
    </row>
    <row r="100" spans="9:33" ht="16.5" x14ac:dyDescent="0.2">
      <c r="I100" s="101"/>
      <c r="P100" s="15">
        <v>44</v>
      </c>
      <c r="Q100" s="16">
        <f t="shared" si="10"/>
        <v>3</v>
      </c>
      <c r="R100" s="16">
        <f t="shared" si="11"/>
        <v>1606005</v>
      </c>
      <c r="S100" s="16" t="str">
        <f t="shared" si="15"/>
        <v>神器1碎片3等级14</v>
      </c>
      <c r="T100" s="31" t="s">
        <v>877</v>
      </c>
      <c r="U100" s="16">
        <f t="shared" si="12"/>
        <v>14</v>
      </c>
      <c r="V100" s="106">
        <f t="shared" si="16"/>
        <v>1.242</v>
      </c>
      <c r="W100" s="19">
        <f t="shared" si="13"/>
        <v>2.4840000000000001E-2</v>
      </c>
      <c r="X100" s="16">
        <f t="shared" si="17"/>
        <v>1</v>
      </c>
      <c r="Y100" s="16">
        <f t="shared" si="18"/>
        <v>3</v>
      </c>
      <c r="Z100" s="16">
        <f t="shared" si="19"/>
        <v>0</v>
      </c>
      <c r="AA100" s="16" t="str">
        <f t="shared" si="20"/>
        <v>AtkExt</v>
      </c>
      <c r="AB100" s="16">
        <f t="shared" si="14"/>
        <v>122</v>
      </c>
      <c r="AC100" s="16" t="str">
        <f t="shared" si="21"/>
        <v>HPExt</v>
      </c>
      <c r="AD100" s="16">
        <f t="shared" si="22"/>
        <v>739</v>
      </c>
      <c r="AE100" s="16" t="str">
        <f t="shared" si="23"/>
        <v>[x]</v>
      </c>
      <c r="AF100" s="29" t="str">
        <f t="shared" si="24"/>
        <v>[x]</v>
      </c>
      <c r="AG100" s="29" t="str">
        <f t="shared" si="25"/>
        <v>[x]</v>
      </c>
    </row>
    <row r="101" spans="9:33" ht="16.5" x14ac:dyDescent="0.2">
      <c r="I101" s="101"/>
      <c r="P101" s="15">
        <v>45</v>
      </c>
      <c r="Q101" s="16">
        <f t="shared" si="10"/>
        <v>3</v>
      </c>
      <c r="R101" s="16">
        <f t="shared" si="11"/>
        <v>1606005</v>
      </c>
      <c r="S101" s="16" t="str">
        <f t="shared" si="15"/>
        <v>神器1碎片3等级15</v>
      </c>
      <c r="T101" s="31" t="s">
        <v>877</v>
      </c>
      <c r="U101" s="16">
        <f t="shared" si="12"/>
        <v>15</v>
      </c>
      <c r="V101" s="106">
        <f t="shared" si="16"/>
        <v>1.35</v>
      </c>
      <c r="W101" s="19">
        <f t="shared" si="13"/>
        <v>2.7000000000000003E-2</v>
      </c>
      <c r="X101" s="16">
        <f t="shared" si="17"/>
        <v>1</v>
      </c>
      <c r="Y101" s="16">
        <f t="shared" si="18"/>
        <v>3</v>
      </c>
      <c r="Z101" s="16">
        <f t="shared" si="19"/>
        <v>0</v>
      </c>
      <c r="AA101" s="16" t="str">
        <f t="shared" si="20"/>
        <v>AtkExt</v>
      </c>
      <c r="AB101" s="16">
        <f t="shared" si="14"/>
        <v>133</v>
      </c>
      <c r="AC101" s="16" t="str">
        <f t="shared" si="21"/>
        <v>HPExt</v>
      </c>
      <c r="AD101" s="16">
        <f t="shared" si="22"/>
        <v>803</v>
      </c>
      <c r="AE101" s="16" t="str">
        <f t="shared" si="23"/>
        <v>[x]</v>
      </c>
      <c r="AF101" s="29" t="str">
        <f t="shared" si="24"/>
        <v>[x]</v>
      </c>
      <c r="AG101" s="29" t="str">
        <f t="shared" si="25"/>
        <v>[x]</v>
      </c>
    </row>
    <row r="102" spans="9:33" ht="16.5" x14ac:dyDescent="0.2">
      <c r="I102" s="101"/>
      <c r="P102" s="15">
        <v>46</v>
      </c>
      <c r="Q102" s="16">
        <f t="shared" si="10"/>
        <v>4</v>
      </c>
      <c r="R102" s="16">
        <f t="shared" si="11"/>
        <v>1606006</v>
      </c>
      <c r="S102" s="16" t="str">
        <f t="shared" si="15"/>
        <v>神器2碎片1等级1</v>
      </c>
      <c r="T102" s="31" t="s">
        <v>877</v>
      </c>
      <c r="U102" s="16">
        <f t="shared" si="12"/>
        <v>1</v>
      </c>
      <c r="V102" s="106">
        <f t="shared" si="16"/>
        <v>0.20200000000000001</v>
      </c>
      <c r="W102" s="19">
        <f t="shared" si="13"/>
        <v>2.0200000000000001E-3</v>
      </c>
      <c r="X102" s="16">
        <f t="shared" si="17"/>
        <v>1</v>
      </c>
      <c r="Y102" s="16">
        <f t="shared" si="18"/>
        <v>2</v>
      </c>
      <c r="Z102" s="16">
        <f t="shared" si="19"/>
        <v>0</v>
      </c>
      <c r="AA102" s="16" t="str">
        <f t="shared" si="20"/>
        <v>AtkExt</v>
      </c>
      <c r="AB102" s="16">
        <f t="shared" si="14"/>
        <v>19</v>
      </c>
      <c r="AC102" s="16" t="str">
        <f t="shared" si="21"/>
        <v>DefExt</v>
      </c>
      <c r="AD102" s="16">
        <f t="shared" si="22"/>
        <v>4</v>
      </c>
      <c r="AE102" s="16" t="str">
        <f t="shared" si="23"/>
        <v>[x]</v>
      </c>
      <c r="AF102" s="29" t="str">
        <f t="shared" si="24"/>
        <v>[x]</v>
      </c>
      <c r="AG102" s="29" t="str">
        <f t="shared" si="25"/>
        <v>[x]</v>
      </c>
    </row>
    <row r="103" spans="9:33" ht="16.5" x14ac:dyDescent="0.2">
      <c r="I103" s="101"/>
      <c r="P103" s="15">
        <v>47</v>
      </c>
      <c r="Q103" s="16">
        <f t="shared" si="10"/>
        <v>4</v>
      </c>
      <c r="R103" s="16">
        <f t="shared" si="11"/>
        <v>1606006</v>
      </c>
      <c r="S103" s="16" t="str">
        <f t="shared" si="15"/>
        <v>神器2碎片1等级2</v>
      </c>
      <c r="T103" s="31" t="s">
        <v>877</v>
      </c>
      <c r="U103" s="16">
        <f t="shared" si="12"/>
        <v>2</v>
      </c>
      <c r="V103" s="106">
        <f t="shared" si="16"/>
        <v>0.25800000000000001</v>
      </c>
      <c r="W103" s="19">
        <f t="shared" si="13"/>
        <v>2.5800000000000003E-3</v>
      </c>
      <c r="X103" s="16">
        <f t="shared" si="17"/>
        <v>1</v>
      </c>
      <c r="Y103" s="16">
        <f t="shared" si="18"/>
        <v>2</v>
      </c>
      <c r="Z103" s="16">
        <f t="shared" si="19"/>
        <v>0</v>
      </c>
      <c r="AA103" s="16" t="str">
        <f t="shared" si="20"/>
        <v>AtkExt</v>
      </c>
      <c r="AB103" s="16">
        <f t="shared" si="14"/>
        <v>25</v>
      </c>
      <c r="AC103" s="16" t="str">
        <f t="shared" si="21"/>
        <v>DefExt</v>
      </c>
      <c r="AD103" s="16">
        <f t="shared" si="22"/>
        <v>6</v>
      </c>
      <c r="AE103" s="16" t="str">
        <f t="shared" si="23"/>
        <v>[x]</v>
      </c>
      <c r="AF103" s="29" t="str">
        <f t="shared" si="24"/>
        <v>[x]</v>
      </c>
      <c r="AG103" s="29" t="str">
        <f t="shared" si="25"/>
        <v>[x]</v>
      </c>
    </row>
    <row r="104" spans="9:33" ht="16.5" x14ac:dyDescent="0.2">
      <c r="I104" s="101"/>
      <c r="P104" s="15">
        <v>48</v>
      </c>
      <c r="Q104" s="16">
        <f t="shared" si="10"/>
        <v>4</v>
      </c>
      <c r="R104" s="16">
        <f t="shared" si="11"/>
        <v>1606006</v>
      </c>
      <c r="S104" s="16" t="str">
        <f t="shared" si="15"/>
        <v>神器2碎片1等级3</v>
      </c>
      <c r="T104" s="31" t="s">
        <v>877</v>
      </c>
      <c r="U104" s="16">
        <f t="shared" si="12"/>
        <v>3</v>
      </c>
      <c r="V104" s="106">
        <f t="shared" si="16"/>
        <v>0.31800000000000006</v>
      </c>
      <c r="W104" s="19">
        <f t="shared" si="13"/>
        <v>3.1800000000000005E-3</v>
      </c>
      <c r="X104" s="16">
        <f t="shared" si="17"/>
        <v>1</v>
      </c>
      <c r="Y104" s="16">
        <f t="shared" si="18"/>
        <v>2</v>
      </c>
      <c r="Z104" s="16">
        <f t="shared" si="19"/>
        <v>0</v>
      </c>
      <c r="AA104" s="16" t="str">
        <f t="shared" si="20"/>
        <v>AtkExt</v>
      </c>
      <c r="AB104" s="16">
        <f t="shared" si="14"/>
        <v>31</v>
      </c>
      <c r="AC104" s="16" t="str">
        <f t="shared" si="21"/>
        <v>DefExt</v>
      </c>
      <c r="AD104" s="16">
        <f t="shared" si="22"/>
        <v>7</v>
      </c>
      <c r="AE104" s="16" t="str">
        <f t="shared" si="23"/>
        <v>[x]</v>
      </c>
      <c r="AF104" s="29" t="str">
        <f t="shared" si="24"/>
        <v>[x]</v>
      </c>
      <c r="AG104" s="29" t="str">
        <f t="shared" si="25"/>
        <v>[x]</v>
      </c>
    </row>
    <row r="105" spans="9:33" ht="16.5" x14ac:dyDescent="0.2">
      <c r="I105" s="101"/>
      <c r="P105" s="15">
        <v>49</v>
      </c>
      <c r="Q105" s="16">
        <f t="shared" si="10"/>
        <v>4</v>
      </c>
      <c r="R105" s="16">
        <f t="shared" si="11"/>
        <v>1606006</v>
      </c>
      <c r="S105" s="16" t="str">
        <f t="shared" si="15"/>
        <v>神器2碎片1等级4</v>
      </c>
      <c r="T105" s="31" t="s">
        <v>877</v>
      </c>
      <c r="U105" s="16">
        <f t="shared" si="12"/>
        <v>4</v>
      </c>
      <c r="V105" s="106">
        <f t="shared" si="16"/>
        <v>0.38200000000000001</v>
      </c>
      <c r="W105" s="19">
        <f t="shared" si="13"/>
        <v>3.82E-3</v>
      </c>
      <c r="X105" s="16">
        <f t="shared" si="17"/>
        <v>1</v>
      </c>
      <c r="Y105" s="16">
        <f t="shared" si="18"/>
        <v>2</v>
      </c>
      <c r="Z105" s="16">
        <f t="shared" si="19"/>
        <v>0</v>
      </c>
      <c r="AA105" s="16" t="str">
        <f t="shared" si="20"/>
        <v>AtkExt</v>
      </c>
      <c r="AB105" s="16">
        <f t="shared" si="14"/>
        <v>37</v>
      </c>
      <c r="AC105" s="16" t="str">
        <f t="shared" si="21"/>
        <v>DefExt</v>
      </c>
      <c r="AD105" s="16">
        <f t="shared" si="22"/>
        <v>9</v>
      </c>
      <c r="AE105" s="16" t="str">
        <f t="shared" si="23"/>
        <v>[x]</v>
      </c>
      <c r="AF105" s="29" t="str">
        <f t="shared" si="24"/>
        <v>[x]</v>
      </c>
      <c r="AG105" s="29" t="str">
        <f t="shared" si="25"/>
        <v>[x]</v>
      </c>
    </row>
    <row r="106" spans="9:33" ht="16.5" x14ac:dyDescent="0.2">
      <c r="I106" s="101"/>
      <c r="P106" s="15">
        <v>50</v>
      </c>
      <c r="Q106" s="16">
        <f t="shared" si="10"/>
        <v>4</v>
      </c>
      <c r="R106" s="16">
        <f t="shared" si="11"/>
        <v>1606006</v>
      </c>
      <c r="S106" s="16" t="str">
        <f t="shared" si="15"/>
        <v>神器2碎片1等级5</v>
      </c>
      <c r="T106" s="31" t="s">
        <v>877</v>
      </c>
      <c r="U106" s="16">
        <f t="shared" si="12"/>
        <v>5</v>
      </c>
      <c r="V106" s="106">
        <f t="shared" si="16"/>
        <v>0.45</v>
      </c>
      <c r="W106" s="19">
        <f t="shared" si="13"/>
        <v>4.5000000000000005E-3</v>
      </c>
      <c r="X106" s="16">
        <f t="shared" si="17"/>
        <v>1</v>
      </c>
      <c r="Y106" s="16">
        <f t="shared" si="18"/>
        <v>2</v>
      </c>
      <c r="Z106" s="16">
        <f t="shared" si="19"/>
        <v>0</v>
      </c>
      <c r="AA106" s="16" t="str">
        <f t="shared" si="20"/>
        <v>AtkExt</v>
      </c>
      <c r="AB106" s="16">
        <f t="shared" si="14"/>
        <v>44</v>
      </c>
      <c r="AC106" s="16" t="str">
        <f t="shared" si="21"/>
        <v>DefExt</v>
      </c>
      <c r="AD106" s="16">
        <f t="shared" si="22"/>
        <v>11</v>
      </c>
      <c r="AE106" s="16" t="str">
        <f t="shared" si="23"/>
        <v>[x]</v>
      </c>
      <c r="AF106" s="29" t="str">
        <f t="shared" si="24"/>
        <v>[x]</v>
      </c>
      <c r="AG106" s="29" t="str">
        <f t="shared" si="25"/>
        <v>[x]</v>
      </c>
    </row>
    <row r="107" spans="9:33" ht="16.5" x14ac:dyDescent="0.2">
      <c r="I107" s="101"/>
      <c r="P107" s="15">
        <v>51</v>
      </c>
      <c r="Q107" s="16">
        <f t="shared" si="10"/>
        <v>4</v>
      </c>
      <c r="R107" s="16">
        <f t="shared" si="11"/>
        <v>1606006</v>
      </c>
      <c r="S107" s="16" t="str">
        <f t="shared" si="15"/>
        <v>神器2碎片1等级6</v>
      </c>
      <c r="T107" s="31" t="s">
        <v>877</v>
      </c>
      <c r="U107" s="16">
        <f t="shared" si="12"/>
        <v>6</v>
      </c>
      <c r="V107" s="106">
        <f t="shared" si="16"/>
        <v>0.52200000000000002</v>
      </c>
      <c r="W107" s="19">
        <f t="shared" si="13"/>
        <v>5.2200000000000007E-3</v>
      </c>
      <c r="X107" s="16">
        <f t="shared" si="17"/>
        <v>1</v>
      </c>
      <c r="Y107" s="16">
        <f t="shared" si="18"/>
        <v>2</v>
      </c>
      <c r="Z107" s="16">
        <f t="shared" si="19"/>
        <v>0</v>
      </c>
      <c r="AA107" s="16" t="str">
        <f t="shared" si="20"/>
        <v>AtkExt</v>
      </c>
      <c r="AB107" s="16">
        <f t="shared" si="14"/>
        <v>51</v>
      </c>
      <c r="AC107" s="16" t="str">
        <f t="shared" si="21"/>
        <v>DefExt</v>
      </c>
      <c r="AD107" s="16">
        <f t="shared" si="22"/>
        <v>12</v>
      </c>
      <c r="AE107" s="16" t="str">
        <f t="shared" si="23"/>
        <v>[x]</v>
      </c>
      <c r="AF107" s="29" t="str">
        <f t="shared" si="24"/>
        <v>[x]</v>
      </c>
      <c r="AG107" s="29" t="str">
        <f t="shared" si="25"/>
        <v>[x]</v>
      </c>
    </row>
    <row r="108" spans="9:33" ht="16.5" x14ac:dyDescent="0.2">
      <c r="I108" s="101"/>
      <c r="P108" s="15">
        <v>52</v>
      </c>
      <c r="Q108" s="16">
        <f t="shared" si="10"/>
        <v>4</v>
      </c>
      <c r="R108" s="16">
        <f t="shared" si="11"/>
        <v>1606006</v>
      </c>
      <c r="S108" s="16" t="str">
        <f t="shared" si="15"/>
        <v>神器2碎片1等级7</v>
      </c>
      <c r="T108" s="31" t="s">
        <v>877</v>
      </c>
      <c r="U108" s="16">
        <f t="shared" si="12"/>
        <v>7</v>
      </c>
      <c r="V108" s="106">
        <f t="shared" si="16"/>
        <v>0.59799999999999998</v>
      </c>
      <c r="W108" s="19">
        <f t="shared" si="13"/>
        <v>5.9800000000000001E-3</v>
      </c>
      <c r="X108" s="16">
        <f t="shared" si="17"/>
        <v>1</v>
      </c>
      <c r="Y108" s="16">
        <f t="shared" si="18"/>
        <v>2</v>
      </c>
      <c r="Z108" s="16">
        <f t="shared" si="19"/>
        <v>0</v>
      </c>
      <c r="AA108" s="16" t="str">
        <f t="shared" si="20"/>
        <v>AtkExt</v>
      </c>
      <c r="AB108" s="16">
        <f t="shared" si="14"/>
        <v>59</v>
      </c>
      <c r="AC108" s="16" t="str">
        <f t="shared" si="21"/>
        <v>DefExt</v>
      </c>
      <c r="AD108" s="16">
        <f t="shared" si="22"/>
        <v>14</v>
      </c>
      <c r="AE108" s="16" t="str">
        <f t="shared" si="23"/>
        <v>[x]</v>
      </c>
      <c r="AF108" s="29" t="str">
        <f t="shared" si="24"/>
        <v>[x]</v>
      </c>
      <c r="AG108" s="29" t="str">
        <f t="shared" si="25"/>
        <v>[x]</v>
      </c>
    </row>
    <row r="109" spans="9:33" ht="16.5" x14ac:dyDescent="0.2">
      <c r="I109" s="101"/>
      <c r="P109" s="15">
        <v>53</v>
      </c>
      <c r="Q109" s="16">
        <f t="shared" si="10"/>
        <v>4</v>
      </c>
      <c r="R109" s="16">
        <f t="shared" si="11"/>
        <v>1606006</v>
      </c>
      <c r="S109" s="16" t="str">
        <f t="shared" si="15"/>
        <v>神器2碎片1等级8</v>
      </c>
      <c r="T109" s="31" t="s">
        <v>877</v>
      </c>
      <c r="U109" s="16">
        <f t="shared" si="12"/>
        <v>8</v>
      </c>
      <c r="V109" s="106">
        <f t="shared" si="16"/>
        <v>0.67800000000000005</v>
      </c>
      <c r="W109" s="19">
        <f t="shared" si="13"/>
        <v>6.7800000000000004E-3</v>
      </c>
      <c r="X109" s="16">
        <f t="shared" si="17"/>
        <v>1</v>
      </c>
      <c r="Y109" s="16">
        <f t="shared" si="18"/>
        <v>2</v>
      </c>
      <c r="Z109" s="16">
        <f t="shared" si="19"/>
        <v>0</v>
      </c>
      <c r="AA109" s="16" t="str">
        <f t="shared" si="20"/>
        <v>AtkExt</v>
      </c>
      <c r="AB109" s="16">
        <f t="shared" si="14"/>
        <v>67</v>
      </c>
      <c r="AC109" s="16" t="str">
        <f t="shared" si="21"/>
        <v>DefExt</v>
      </c>
      <c r="AD109" s="16">
        <f t="shared" si="22"/>
        <v>16</v>
      </c>
      <c r="AE109" s="16" t="str">
        <f t="shared" si="23"/>
        <v>[x]</v>
      </c>
      <c r="AF109" s="29" t="str">
        <f t="shared" si="24"/>
        <v>[x]</v>
      </c>
      <c r="AG109" s="29" t="str">
        <f t="shared" si="25"/>
        <v>[x]</v>
      </c>
    </row>
    <row r="110" spans="9:33" ht="16.5" x14ac:dyDescent="0.2">
      <c r="I110" s="101"/>
      <c r="P110" s="15">
        <v>54</v>
      </c>
      <c r="Q110" s="16">
        <f t="shared" si="10"/>
        <v>4</v>
      </c>
      <c r="R110" s="16">
        <f t="shared" si="11"/>
        <v>1606006</v>
      </c>
      <c r="S110" s="16" t="str">
        <f t="shared" si="15"/>
        <v>神器2碎片1等级9</v>
      </c>
      <c r="T110" s="31" t="s">
        <v>877</v>
      </c>
      <c r="U110" s="16">
        <f t="shared" si="12"/>
        <v>9</v>
      </c>
      <c r="V110" s="106">
        <f t="shared" si="16"/>
        <v>0.76200000000000001</v>
      </c>
      <c r="W110" s="19">
        <f t="shared" si="13"/>
        <v>7.62E-3</v>
      </c>
      <c r="X110" s="16">
        <f t="shared" si="17"/>
        <v>1</v>
      </c>
      <c r="Y110" s="16">
        <f t="shared" si="18"/>
        <v>2</v>
      </c>
      <c r="Z110" s="16">
        <f t="shared" si="19"/>
        <v>0</v>
      </c>
      <c r="AA110" s="16" t="str">
        <f t="shared" si="20"/>
        <v>AtkExt</v>
      </c>
      <c r="AB110" s="16">
        <f t="shared" si="14"/>
        <v>75</v>
      </c>
      <c r="AC110" s="16" t="str">
        <f t="shared" si="21"/>
        <v>DefExt</v>
      </c>
      <c r="AD110" s="16">
        <f t="shared" si="22"/>
        <v>18</v>
      </c>
      <c r="AE110" s="16" t="str">
        <f t="shared" si="23"/>
        <v>[x]</v>
      </c>
      <c r="AF110" s="29" t="str">
        <f t="shared" si="24"/>
        <v>[x]</v>
      </c>
      <c r="AG110" s="29" t="str">
        <f t="shared" si="25"/>
        <v>[x]</v>
      </c>
    </row>
    <row r="111" spans="9:33" ht="16.5" x14ac:dyDescent="0.2">
      <c r="I111" s="101"/>
      <c r="P111" s="15">
        <v>55</v>
      </c>
      <c r="Q111" s="16">
        <f t="shared" si="10"/>
        <v>4</v>
      </c>
      <c r="R111" s="16">
        <f t="shared" si="11"/>
        <v>1606006</v>
      </c>
      <c r="S111" s="16" t="str">
        <f t="shared" si="15"/>
        <v>神器2碎片1等级10</v>
      </c>
      <c r="T111" s="31" t="s">
        <v>877</v>
      </c>
      <c r="U111" s="16">
        <f t="shared" si="12"/>
        <v>10</v>
      </c>
      <c r="V111" s="106">
        <f t="shared" si="16"/>
        <v>0.85000000000000009</v>
      </c>
      <c r="W111" s="19">
        <f t="shared" si="13"/>
        <v>8.5000000000000006E-3</v>
      </c>
      <c r="X111" s="16">
        <f t="shared" si="17"/>
        <v>1</v>
      </c>
      <c r="Y111" s="16">
        <f t="shared" si="18"/>
        <v>2</v>
      </c>
      <c r="Z111" s="16">
        <f t="shared" si="19"/>
        <v>0</v>
      </c>
      <c r="AA111" s="16" t="str">
        <f t="shared" si="20"/>
        <v>AtkExt</v>
      </c>
      <c r="AB111" s="16">
        <f t="shared" si="14"/>
        <v>84</v>
      </c>
      <c r="AC111" s="16" t="str">
        <f t="shared" si="21"/>
        <v>DefExt</v>
      </c>
      <c r="AD111" s="16">
        <f t="shared" si="22"/>
        <v>20</v>
      </c>
      <c r="AE111" s="16" t="str">
        <f t="shared" si="23"/>
        <v>[x]</v>
      </c>
      <c r="AF111" s="29" t="str">
        <f t="shared" si="24"/>
        <v>[x]</v>
      </c>
      <c r="AG111" s="29" t="str">
        <f t="shared" si="25"/>
        <v>[x]</v>
      </c>
    </row>
    <row r="112" spans="9:33" ht="16.5" x14ac:dyDescent="0.2">
      <c r="I112" s="101"/>
      <c r="P112" s="15">
        <v>56</v>
      </c>
      <c r="Q112" s="16">
        <f t="shared" si="10"/>
        <v>4</v>
      </c>
      <c r="R112" s="16">
        <f t="shared" si="11"/>
        <v>1606006</v>
      </c>
      <c r="S112" s="16" t="str">
        <f t="shared" si="15"/>
        <v>神器2碎片1等级11</v>
      </c>
      <c r="T112" s="31" t="s">
        <v>877</v>
      </c>
      <c r="U112" s="16">
        <f t="shared" si="12"/>
        <v>11</v>
      </c>
      <c r="V112" s="106">
        <f t="shared" si="16"/>
        <v>0.94200000000000006</v>
      </c>
      <c r="W112" s="19">
        <f t="shared" si="13"/>
        <v>9.4200000000000013E-3</v>
      </c>
      <c r="X112" s="16">
        <f t="shared" si="17"/>
        <v>1</v>
      </c>
      <c r="Y112" s="16">
        <f t="shared" si="18"/>
        <v>2</v>
      </c>
      <c r="Z112" s="16">
        <f t="shared" si="19"/>
        <v>0</v>
      </c>
      <c r="AA112" s="16" t="str">
        <f t="shared" si="20"/>
        <v>AtkExt</v>
      </c>
      <c r="AB112" s="16">
        <f t="shared" si="14"/>
        <v>93</v>
      </c>
      <c r="AC112" s="16" t="str">
        <f t="shared" si="21"/>
        <v>DefExt</v>
      </c>
      <c r="AD112" s="16">
        <f t="shared" si="22"/>
        <v>23</v>
      </c>
      <c r="AE112" s="16" t="str">
        <f t="shared" si="23"/>
        <v>[x]</v>
      </c>
      <c r="AF112" s="29" t="str">
        <f t="shared" si="24"/>
        <v>[x]</v>
      </c>
      <c r="AG112" s="29" t="str">
        <f t="shared" si="25"/>
        <v>[x]</v>
      </c>
    </row>
    <row r="113" spans="9:33" ht="16.5" x14ac:dyDescent="0.2">
      <c r="I113" s="101"/>
      <c r="P113" s="15">
        <v>57</v>
      </c>
      <c r="Q113" s="16">
        <f t="shared" si="10"/>
        <v>4</v>
      </c>
      <c r="R113" s="16">
        <f t="shared" si="11"/>
        <v>1606006</v>
      </c>
      <c r="S113" s="16" t="str">
        <f t="shared" si="15"/>
        <v>神器2碎片1等级12</v>
      </c>
      <c r="T113" s="31" t="s">
        <v>877</v>
      </c>
      <c r="U113" s="16">
        <f t="shared" si="12"/>
        <v>12</v>
      </c>
      <c r="V113" s="106">
        <f t="shared" si="16"/>
        <v>1.0380000000000003</v>
      </c>
      <c r="W113" s="19">
        <f t="shared" si="13"/>
        <v>1.0380000000000002E-2</v>
      </c>
      <c r="X113" s="16">
        <f t="shared" si="17"/>
        <v>1</v>
      </c>
      <c r="Y113" s="16">
        <f t="shared" si="18"/>
        <v>2</v>
      </c>
      <c r="Z113" s="16">
        <f t="shared" si="19"/>
        <v>0</v>
      </c>
      <c r="AA113" s="16" t="str">
        <f t="shared" si="20"/>
        <v>AtkExt</v>
      </c>
      <c r="AB113" s="16">
        <f t="shared" si="14"/>
        <v>102</v>
      </c>
      <c r="AC113" s="16" t="str">
        <f t="shared" si="21"/>
        <v>DefExt</v>
      </c>
      <c r="AD113" s="16">
        <f t="shared" si="22"/>
        <v>25</v>
      </c>
      <c r="AE113" s="16" t="str">
        <f t="shared" si="23"/>
        <v>[x]</v>
      </c>
      <c r="AF113" s="29" t="str">
        <f t="shared" si="24"/>
        <v>[x]</v>
      </c>
      <c r="AG113" s="29" t="str">
        <f t="shared" si="25"/>
        <v>[x]</v>
      </c>
    </row>
    <row r="114" spans="9:33" ht="16.5" x14ac:dyDescent="0.2">
      <c r="I114" s="101"/>
      <c r="P114" s="15">
        <v>58</v>
      </c>
      <c r="Q114" s="16">
        <f t="shared" si="10"/>
        <v>4</v>
      </c>
      <c r="R114" s="16">
        <f t="shared" si="11"/>
        <v>1606006</v>
      </c>
      <c r="S114" s="16" t="str">
        <f t="shared" si="15"/>
        <v>神器2碎片1等级13</v>
      </c>
      <c r="T114" s="31" t="s">
        <v>877</v>
      </c>
      <c r="U114" s="16">
        <f t="shared" si="12"/>
        <v>13</v>
      </c>
      <c r="V114" s="106">
        <f t="shared" si="16"/>
        <v>1.1380000000000001</v>
      </c>
      <c r="W114" s="19">
        <f t="shared" si="13"/>
        <v>1.1380000000000001E-2</v>
      </c>
      <c r="X114" s="16">
        <f t="shared" si="17"/>
        <v>1</v>
      </c>
      <c r="Y114" s="16">
        <f t="shared" si="18"/>
        <v>2</v>
      </c>
      <c r="Z114" s="16">
        <f t="shared" si="19"/>
        <v>0</v>
      </c>
      <c r="AA114" s="16" t="str">
        <f t="shared" si="20"/>
        <v>AtkExt</v>
      </c>
      <c r="AB114" s="16">
        <f t="shared" si="14"/>
        <v>112</v>
      </c>
      <c r="AC114" s="16" t="str">
        <f t="shared" si="21"/>
        <v>DefExt</v>
      </c>
      <c r="AD114" s="16">
        <f t="shared" si="22"/>
        <v>28</v>
      </c>
      <c r="AE114" s="16" t="str">
        <f t="shared" si="23"/>
        <v>[x]</v>
      </c>
      <c r="AF114" s="29" t="str">
        <f t="shared" si="24"/>
        <v>[x]</v>
      </c>
      <c r="AG114" s="29" t="str">
        <f t="shared" si="25"/>
        <v>[x]</v>
      </c>
    </row>
    <row r="115" spans="9:33" ht="16.5" x14ac:dyDescent="0.2">
      <c r="I115" s="101"/>
      <c r="P115" s="15">
        <v>59</v>
      </c>
      <c r="Q115" s="16">
        <f t="shared" si="10"/>
        <v>4</v>
      </c>
      <c r="R115" s="16">
        <f t="shared" si="11"/>
        <v>1606006</v>
      </c>
      <c r="S115" s="16" t="str">
        <f t="shared" si="15"/>
        <v>神器2碎片1等级14</v>
      </c>
      <c r="T115" s="31" t="s">
        <v>877</v>
      </c>
      <c r="U115" s="16">
        <f t="shared" si="12"/>
        <v>14</v>
      </c>
      <c r="V115" s="106">
        <f t="shared" si="16"/>
        <v>1.242</v>
      </c>
      <c r="W115" s="19">
        <f t="shared" si="13"/>
        <v>1.242E-2</v>
      </c>
      <c r="X115" s="16">
        <f t="shared" si="17"/>
        <v>1</v>
      </c>
      <c r="Y115" s="16">
        <f t="shared" si="18"/>
        <v>2</v>
      </c>
      <c r="Z115" s="16">
        <f t="shared" si="19"/>
        <v>0</v>
      </c>
      <c r="AA115" s="16" t="str">
        <f t="shared" si="20"/>
        <v>AtkExt</v>
      </c>
      <c r="AB115" s="16">
        <f t="shared" si="14"/>
        <v>122</v>
      </c>
      <c r="AC115" s="16" t="str">
        <f t="shared" si="21"/>
        <v>DefExt</v>
      </c>
      <c r="AD115" s="16">
        <f t="shared" si="22"/>
        <v>30</v>
      </c>
      <c r="AE115" s="16" t="str">
        <f t="shared" si="23"/>
        <v>[x]</v>
      </c>
      <c r="AF115" s="29" t="str">
        <f t="shared" si="24"/>
        <v>[x]</v>
      </c>
      <c r="AG115" s="29" t="str">
        <f t="shared" si="25"/>
        <v>[x]</v>
      </c>
    </row>
    <row r="116" spans="9:33" ht="16.5" x14ac:dyDescent="0.2">
      <c r="I116" s="101"/>
      <c r="P116" s="15">
        <v>60</v>
      </c>
      <c r="Q116" s="16">
        <f t="shared" si="10"/>
        <v>4</v>
      </c>
      <c r="R116" s="16">
        <f t="shared" si="11"/>
        <v>1606006</v>
      </c>
      <c r="S116" s="16" t="str">
        <f t="shared" si="15"/>
        <v>神器2碎片1等级15</v>
      </c>
      <c r="T116" s="31" t="s">
        <v>877</v>
      </c>
      <c r="U116" s="16">
        <f t="shared" si="12"/>
        <v>15</v>
      </c>
      <c r="V116" s="106">
        <f t="shared" si="16"/>
        <v>1.35</v>
      </c>
      <c r="W116" s="19">
        <f t="shared" si="13"/>
        <v>1.3500000000000002E-2</v>
      </c>
      <c r="X116" s="16">
        <f t="shared" si="17"/>
        <v>1</v>
      </c>
      <c r="Y116" s="16">
        <f t="shared" si="18"/>
        <v>2</v>
      </c>
      <c r="Z116" s="16">
        <f t="shared" si="19"/>
        <v>0</v>
      </c>
      <c r="AA116" s="16" t="str">
        <f t="shared" si="20"/>
        <v>AtkExt</v>
      </c>
      <c r="AB116" s="16">
        <f t="shared" si="14"/>
        <v>133</v>
      </c>
      <c r="AC116" s="16" t="str">
        <f t="shared" si="21"/>
        <v>DefExt</v>
      </c>
      <c r="AD116" s="16">
        <f t="shared" si="22"/>
        <v>33</v>
      </c>
      <c r="AE116" s="16" t="str">
        <f t="shared" si="23"/>
        <v>[x]</v>
      </c>
      <c r="AF116" s="29" t="str">
        <f t="shared" si="24"/>
        <v>[x]</v>
      </c>
      <c r="AG116" s="29" t="str">
        <f t="shared" si="25"/>
        <v>[x]</v>
      </c>
    </row>
    <row r="117" spans="9:33" ht="16.5" x14ac:dyDescent="0.2">
      <c r="I117" s="101"/>
      <c r="P117" s="15">
        <v>61</v>
      </c>
      <c r="Q117" s="16">
        <f t="shared" si="10"/>
        <v>5</v>
      </c>
      <c r="R117" s="16">
        <f t="shared" si="11"/>
        <v>1606007</v>
      </c>
      <c r="S117" s="16" t="str">
        <f t="shared" si="15"/>
        <v>神器2碎片2等级1</v>
      </c>
      <c r="T117" s="31" t="s">
        <v>877</v>
      </c>
      <c r="U117" s="16">
        <f t="shared" si="12"/>
        <v>1</v>
      </c>
      <c r="V117" s="106">
        <f t="shared" si="16"/>
        <v>0.20200000000000001</v>
      </c>
      <c r="W117" s="19">
        <f t="shared" si="13"/>
        <v>2.0200000000000001E-3</v>
      </c>
      <c r="X117" s="16">
        <f t="shared" si="17"/>
        <v>1</v>
      </c>
      <c r="Y117" s="16">
        <f t="shared" si="18"/>
        <v>2</v>
      </c>
      <c r="Z117" s="16">
        <f t="shared" si="19"/>
        <v>3</v>
      </c>
      <c r="AA117" s="16" t="str">
        <f t="shared" si="20"/>
        <v>AtkExt</v>
      </c>
      <c r="AB117" s="16">
        <f t="shared" si="14"/>
        <v>9</v>
      </c>
      <c r="AC117" s="16" t="str">
        <f t="shared" si="21"/>
        <v>DefExt</v>
      </c>
      <c r="AD117" s="16">
        <f t="shared" si="22"/>
        <v>4</v>
      </c>
      <c r="AE117" s="16" t="str">
        <f t="shared" si="23"/>
        <v>HPExt</v>
      </c>
      <c r="AF117" s="29">
        <f t="shared" si="24"/>
        <v>30</v>
      </c>
      <c r="AG117" s="29" t="str">
        <f t="shared" si="25"/>
        <v>[x]</v>
      </c>
    </row>
    <row r="118" spans="9:33" ht="16.5" x14ac:dyDescent="0.2">
      <c r="I118" s="101"/>
      <c r="P118" s="15">
        <v>62</v>
      </c>
      <c r="Q118" s="16">
        <f t="shared" si="10"/>
        <v>5</v>
      </c>
      <c r="R118" s="16">
        <f t="shared" si="11"/>
        <v>1606007</v>
      </c>
      <c r="S118" s="16" t="str">
        <f t="shared" si="15"/>
        <v>神器2碎片2等级2</v>
      </c>
      <c r="T118" s="31" t="s">
        <v>877</v>
      </c>
      <c r="U118" s="16">
        <f t="shared" si="12"/>
        <v>2</v>
      </c>
      <c r="V118" s="106">
        <f t="shared" si="16"/>
        <v>0.25800000000000001</v>
      </c>
      <c r="W118" s="19">
        <f t="shared" si="13"/>
        <v>2.5800000000000003E-3</v>
      </c>
      <c r="X118" s="16">
        <f t="shared" si="17"/>
        <v>1</v>
      </c>
      <c r="Y118" s="16">
        <f t="shared" si="18"/>
        <v>2</v>
      </c>
      <c r="Z118" s="16">
        <f t="shared" si="19"/>
        <v>3</v>
      </c>
      <c r="AA118" s="16" t="str">
        <f t="shared" si="20"/>
        <v>AtkExt</v>
      </c>
      <c r="AB118" s="16">
        <f t="shared" si="14"/>
        <v>12</v>
      </c>
      <c r="AC118" s="16" t="str">
        <f t="shared" si="21"/>
        <v>DefExt</v>
      </c>
      <c r="AD118" s="16">
        <f t="shared" si="22"/>
        <v>6</v>
      </c>
      <c r="AE118" s="16" t="str">
        <f t="shared" si="23"/>
        <v>HPExt</v>
      </c>
      <c r="AF118" s="29">
        <f t="shared" si="24"/>
        <v>38</v>
      </c>
      <c r="AG118" s="29" t="str">
        <f t="shared" si="25"/>
        <v>[x]</v>
      </c>
    </row>
    <row r="119" spans="9:33" ht="16.5" x14ac:dyDescent="0.2">
      <c r="I119" s="101"/>
      <c r="P119" s="15">
        <v>63</v>
      </c>
      <c r="Q119" s="16">
        <f t="shared" si="10"/>
        <v>5</v>
      </c>
      <c r="R119" s="16">
        <f t="shared" si="11"/>
        <v>1606007</v>
      </c>
      <c r="S119" s="16" t="str">
        <f t="shared" si="15"/>
        <v>神器2碎片2等级3</v>
      </c>
      <c r="T119" s="31" t="s">
        <v>877</v>
      </c>
      <c r="U119" s="16">
        <f t="shared" si="12"/>
        <v>3</v>
      </c>
      <c r="V119" s="106">
        <f t="shared" si="16"/>
        <v>0.31800000000000006</v>
      </c>
      <c r="W119" s="19">
        <f t="shared" si="13"/>
        <v>3.1800000000000005E-3</v>
      </c>
      <c r="X119" s="16">
        <f t="shared" si="17"/>
        <v>1</v>
      </c>
      <c r="Y119" s="16">
        <f t="shared" si="18"/>
        <v>2</v>
      </c>
      <c r="Z119" s="16">
        <f t="shared" si="19"/>
        <v>3</v>
      </c>
      <c r="AA119" s="16" t="str">
        <f t="shared" si="20"/>
        <v>AtkExt</v>
      </c>
      <c r="AB119" s="16">
        <f t="shared" si="14"/>
        <v>15</v>
      </c>
      <c r="AC119" s="16" t="str">
        <f t="shared" si="21"/>
        <v>DefExt</v>
      </c>
      <c r="AD119" s="16">
        <f t="shared" si="22"/>
        <v>7</v>
      </c>
      <c r="AE119" s="16" t="str">
        <f t="shared" si="23"/>
        <v>HPExt</v>
      </c>
      <c r="AF119" s="29">
        <f t="shared" si="24"/>
        <v>47</v>
      </c>
      <c r="AG119" s="29" t="str">
        <f t="shared" si="25"/>
        <v>[x]</v>
      </c>
    </row>
    <row r="120" spans="9:33" ht="16.5" x14ac:dyDescent="0.2">
      <c r="I120" s="101"/>
      <c r="P120" s="15">
        <v>64</v>
      </c>
      <c r="Q120" s="16">
        <f t="shared" si="10"/>
        <v>5</v>
      </c>
      <c r="R120" s="16">
        <f t="shared" si="11"/>
        <v>1606007</v>
      </c>
      <c r="S120" s="16" t="str">
        <f t="shared" si="15"/>
        <v>神器2碎片2等级4</v>
      </c>
      <c r="T120" s="31" t="s">
        <v>877</v>
      </c>
      <c r="U120" s="16">
        <f t="shared" si="12"/>
        <v>4</v>
      </c>
      <c r="V120" s="106">
        <f t="shared" si="16"/>
        <v>0.38200000000000001</v>
      </c>
      <c r="W120" s="19">
        <f t="shared" si="13"/>
        <v>3.82E-3</v>
      </c>
      <c r="X120" s="16">
        <f t="shared" si="17"/>
        <v>1</v>
      </c>
      <c r="Y120" s="16">
        <f t="shared" si="18"/>
        <v>2</v>
      </c>
      <c r="Z120" s="16">
        <f t="shared" si="19"/>
        <v>3</v>
      </c>
      <c r="AA120" s="16" t="str">
        <f t="shared" si="20"/>
        <v>AtkExt</v>
      </c>
      <c r="AB120" s="16">
        <f t="shared" si="14"/>
        <v>18</v>
      </c>
      <c r="AC120" s="16" t="str">
        <f t="shared" si="21"/>
        <v>DefExt</v>
      </c>
      <c r="AD120" s="16">
        <f t="shared" si="22"/>
        <v>9</v>
      </c>
      <c r="AE120" s="16" t="str">
        <f t="shared" si="23"/>
        <v>HPExt</v>
      </c>
      <c r="AF120" s="29">
        <f t="shared" si="24"/>
        <v>56</v>
      </c>
      <c r="AG120" s="29" t="str">
        <f t="shared" si="25"/>
        <v>[x]</v>
      </c>
    </row>
    <row r="121" spans="9:33" ht="16.5" x14ac:dyDescent="0.2">
      <c r="I121" s="101"/>
      <c r="P121" s="15">
        <v>65</v>
      </c>
      <c r="Q121" s="16">
        <f t="shared" ref="Q121:Q184" si="26">MATCH(P121-1,$X$4:$X$46,1)</f>
        <v>5</v>
      </c>
      <c r="R121" s="16">
        <f t="shared" ref="R121:R184" si="27">INDEX($S$5:$S$46,Q121)</f>
        <v>1606007</v>
      </c>
      <c r="S121" s="16" t="str">
        <f t="shared" si="15"/>
        <v>神器2碎片2等级5</v>
      </c>
      <c r="T121" s="31" t="s">
        <v>877</v>
      </c>
      <c r="U121" s="16">
        <f t="shared" ref="U121:U184" si="28">P121-INDEX($X$4:$X$46,Q121)</f>
        <v>5</v>
      </c>
      <c r="V121" s="106">
        <f t="shared" si="16"/>
        <v>0.45</v>
      </c>
      <c r="W121" s="19">
        <f t="shared" ref="W121:W184" si="29">INDEX($V$5:$V$46,Q121)*V121</f>
        <v>4.5000000000000005E-3</v>
      </c>
      <c r="X121" s="16">
        <f t="shared" si="17"/>
        <v>1</v>
      </c>
      <c r="Y121" s="16">
        <f t="shared" si="18"/>
        <v>2</v>
      </c>
      <c r="Z121" s="16">
        <f t="shared" si="19"/>
        <v>3</v>
      </c>
      <c r="AA121" s="16" t="str">
        <f t="shared" si="20"/>
        <v>AtkExt</v>
      </c>
      <c r="AB121" s="16">
        <f t="shared" ref="AB121:AB184" si="30">INT(INDEX($E$4:$G$4,X121)*W121*INDEX($Y$5:$AA$46,Q121,X121))</f>
        <v>22</v>
      </c>
      <c r="AC121" s="16" t="str">
        <f t="shared" si="21"/>
        <v>DefExt</v>
      </c>
      <c r="AD121" s="16">
        <f t="shared" si="22"/>
        <v>11</v>
      </c>
      <c r="AE121" s="16" t="str">
        <f t="shared" si="23"/>
        <v>HPExt</v>
      </c>
      <c r="AF121" s="29">
        <f t="shared" si="24"/>
        <v>66</v>
      </c>
      <c r="AG121" s="29" t="str">
        <f t="shared" si="25"/>
        <v>[x]</v>
      </c>
    </row>
    <row r="122" spans="9:33" ht="16.5" x14ac:dyDescent="0.2">
      <c r="I122" s="101"/>
      <c r="P122" s="15">
        <v>66</v>
      </c>
      <c r="Q122" s="16">
        <f t="shared" si="26"/>
        <v>5</v>
      </c>
      <c r="R122" s="16">
        <f t="shared" si="27"/>
        <v>1606007</v>
      </c>
      <c r="S122" s="16" t="str">
        <f t="shared" ref="S122:S185" si="31">INDEX($P$5:$P$46,Q122)&amp;"碎片"&amp;INDEX($R$5:$R$46,Q122)&amp;"等级"&amp;U122</f>
        <v>神器2碎片2等级6</v>
      </c>
      <c r="T122" s="31" t="s">
        <v>877</v>
      </c>
      <c r="U122" s="16">
        <f t="shared" si="28"/>
        <v>6</v>
      </c>
      <c r="V122" s="106">
        <f t="shared" ref="V122:V185" si="32">15%+U122*5%+U122*U122*0.2%</f>
        <v>0.52200000000000002</v>
      </c>
      <c r="W122" s="19">
        <f t="shared" si="29"/>
        <v>5.2200000000000007E-3</v>
      </c>
      <c r="X122" s="16">
        <f t="shared" ref="X122:X185" si="33">INDEX($AB$5:$AB$46,Q122)</f>
        <v>1</v>
      </c>
      <c r="Y122" s="16">
        <f t="shared" ref="Y122:Y185" si="34">INDEX(AC$5:AC$46,$Q122)</f>
        <v>2</v>
      </c>
      <c r="Z122" s="16">
        <f t="shared" ref="Z122:Z185" si="35">INDEX(AD$5:AD$46,$Q122)</f>
        <v>3</v>
      </c>
      <c r="AA122" s="16" t="str">
        <f t="shared" ref="AA122:AA185" si="36">INDEX($Y$3:$AA$3,X122)</f>
        <v>AtkExt</v>
      </c>
      <c r="AB122" s="16">
        <f t="shared" si="30"/>
        <v>25</v>
      </c>
      <c r="AC122" s="16" t="str">
        <f t="shared" ref="AC122:AC185" si="37">IF(Y122&gt;0,INDEX($Y$3:$AA$3,Y122),"[x]")</f>
        <v>DefExt</v>
      </c>
      <c r="AD122" s="16">
        <f t="shared" ref="AD122:AD185" si="38">IF(Y122&gt;0,INT(INDEX($E$4:$G$4,Y122)*W122*INDEX($Y$5:$AA$46,Q122,Y122)),"[x]")</f>
        <v>12</v>
      </c>
      <c r="AE122" s="16" t="str">
        <f t="shared" ref="AE122:AE185" si="39">IF(Z122&gt;0,INDEX($Y$3:$AA$3,Z122),"[x]")</f>
        <v>HPExt</v>
      </c>
      <c r="AF122" s="29">
        <f t="shared" ref="AF122:AF185" si="40">IF(Z122&gt;0,INT(INDEX($E$4:$G$4,Z122)*W122*INDEX($Y$5:$AA$46,Q122,Z122)),"[x]")</f>
        <v>77</v>
      </c>
      <c r="AG122" s="29" t="str">
        <f t="shared" ref="AG122:AG185" si="41">IF(INDEX($AE$4:$AE$46,Q122)&gt;0,INDEX($AE$4:$AE$46,Q122)*U122,"[x]")</f>
        <v>[x]</v>
      </c>
    </row>
    <row r="123" spans="9:33" ht="16.5" x14ac:dyDescent="0.2">
      <c r="I123" s="101"/>
      <c r="P123" s="15">
        <v>67</v>
      </c>
      <c r="Q123" s="16">
        <f t="shared" si="26"/>
        <v>5</v>
      </c>
      <c r="R123" s="16">
        <f t="shared" si="27"/>
        <v>1606007</v>
      </c>
      <c r="S123" s="16" t="str">
        <f t="shared" si="31"/>
        <v>神器2碎片2等级7</v>
      </c>
      <c r="T123" s="31" t="s">
        <v>877</v>
      </c>
      <c r="U123" s="16">
        <f t="shared" si="28"/>
        <v>7</v>
      </c>
      <c r="V123" s="106">
        <f t="shared" si="32"/>
        <v>0.59799999999999998</v>
      </c>
      <c r="W123" s="19">
        <f t="shared" si="29"/>
        <v>5.9800000000000001E-3</v>
      </c>
      <c r="X123" s="16">
        <f t="shared" si="33"/>
        <v>1</v>
      </c>
      <c r="Y123" s="16">
        <f t="shared" si="34"/>
        <v>2</v>
      </c>
      <c r="Z123" s="16">
        <f t="shared" si="35"/>
        <v>3</v>
      </c>
      <c r="AA123" s="16" t="str">
        <f t="shared" si="36"/>
        <v>AtkExt</v>
      </c>
      <c r="AB123" s="16">
        <f t="shared" si="30"/>
        <v>29</v>
      </c>
      <c r="AC123" s="16" t="str">
        <f t="shared" si="37"/>
        <v>DefExt</v>
      </c>
      <c r="AD123" s="16">
        <f t="shared" si="38"/>
        <v>14</v>
      </c>
      <c r="AE123" s="16" t="str">
        <f t="shared" si="39"/>
        <v>HPExt</v>
      </c>
      <c r="AF123" s="29">
        <f t="shared" si="40"/>
        <v>88</v>
      </c>
      <c r="AG123" s="29" t="str">
        <f t="shared" si="41"/>
        <v>[x]</v>
      </c>
    </row>
    <row r="124" spans="9:33" ht="16.5" x14ac:dyDescent="0.2">
      <c r="I124" s="101"/>
      <c r="P124" s="15">
        <v>68</v>
      </c>
      <c r="Q124" s="16">
        <f t="shared" si="26"/>
        <v>5</v>
      </c>
      <c r="R124" s="16">
        <f t="shared" si="27"/>
        <v>1606007</v>
      </c>
      <c r="S124" s="16" t="str">
        <f t="shared" si="31"/>
        <v>神器2碎片2等级8</v>
      </c>
      <c r="T124" s="31" t="s">
        <v>877</v>
      </c>
      <c r="U124" s="16">
        <f t="shared" si="28"/>
        <v>8</v>
      </c>
      <c r="V124" s="106">
        <f t="shared" si="32"/>
        <v>0.67800000000000005</v>
      </c>
      <c r="W124" s="19">
        <f t="shared" si="29"/>
        <v>6.7800000000000004E-3</v>
      </c>
      <c r="X124" s="16">
        <f t="shared" si="33"/>
        <v>1</v>
      </c>
      <c r="Y124" s="16">
        <f t="shared" si="34"/>
        <v>2</v>
      </c>
      <c r="Z124" s="16">
        <f t="shared" si="35"/>
        <v>3</v>
      </c>
      <c r="AA124" s="16" t="str">
        <f t="shared" si="36"/>
        <v>AtkExt</v>
      </c>
      <c r="AB124" s="16">
        <f t="shared" si="30"/>
        <v>33</v>
      </c>
      <c r="AC124" s="16" t="str">
        <f t="shared" si="37"/>
        <v>DefExt</v>
      </c>
      <c r="AD124" s="16">
        <f t="shared" si="38"/>
        <v>16</v>
      </c>
      <c r="AE124" s="16" t="str">
        <f t="shared" si="39"/>
        <v>HPExt</v>
      </c>
      <c r="AF124" s="29">
        <f t="shared" si="40"/>
        <v>100</v>
      </c>
      <c r="AG124" s="29" t="str">
        <f t="shared" si="41"/>
        <v>[x]</v>
      </c>
    </row>
    <row r="125" spans="9:33" ht="16.5" x14ac:dyDescent="0.2">
      <c r="I125" s="101"/>
      <c r="P125" s="15">
        <v>69</v>
      </c>
      <c r="Q125" s="16">
        <f t="shared" si="26"/>
        <v>5</v>
      </c>
      <c r="R125" s="16">
        <f t="shared" si="27"/>
        <v>1606007</v>
      </c>
      <c r="S125" s="16" t="str">
        <f t="shared" si="31"/>
        <v>神器2碎片2等级9</v>
      </c>
      <c r="T125" s="31" t="s">
        <v>877</v>
      </c>
      <c r="U125" s="16">
        <f t="shared" si="28"/>
        <v>9</v>
      </c>
      <c r="V125" s="106">
        <f t="shared" si="32"/>
        <v>0.76200000000000001</v>
      </c>
      <c r="W125" s="19">
        <f t="shared" si="29"/>
        <v>7.62E-3</v>
      </c>
      <c r="X125" s="16">
        <f t="shared" si="33"/>
        <v>1</v>
      </c>
      <c r="Y125" s="16">
        <f t="shared" si="34"/>
        <v>2</v>
      </c>
      <c r="Z125" s="16">
        <f t="shared" si="35"/>
        <v>3</v>
      </c>
      <c r="AA125" s="16" t="str">
        <f t="shared" si="36"/>
        <v>AtkExt</v>
      </c>
      <c r="AB125" s="16">
        <f t="shared" si="30"/>
        <v>37</v>
      </c>
      <c r="AC125" s="16" t="str">
        <f t="shared" si="37"/>
        <v>DefExt</v>
      </c>
      <c r="AD125" s="16">
        <f t="shared" si="38"/>
        <v>18</v>
      </c>
      <c r="AE125" s="16" t="str">
        <f t="shared" si="39"/>
        <v>HPExt</v>
      </c>
      <c r="AF125" s="29">
        <f t="shared" si="40"/>
        <v>113</v>
      </c>
      <c r="AG125" s="29" t="str">
        <f t="shared" si="41"/>
        <v>[x]</v>
      </c>
    </row>
    <row r="126" spans="9:33" ht="16.5" x14ac:dyDescent="0.2">
      <c r="I126" s="101"/>
      <c r="P126" s="15">
        <v>70</v>
      </c>
      <c r="Q126" s="16">
        <f t="shared" si="26"/>
        <v>5</v>
      </c>
      <c r="R126" s="16">
        <f t="shared" si="27"/>
        <v>1606007</v>
      </c>
      <c r="S126" s="16" t="str">
        <f t="shared" si="31"/>
        <v>神器2碎片2等级10</v>
      </c>
      <c r="T126" s="31" t="s">
        <v>877</v>
      </c>
      <c r="U126" s="16">
        <f t="shared" si="28"/>
        <v>10</v>
      </c>
      <c r="V126" s="106">
        <f t="shared" si="32"/>
        <v>0.85000000000000009</v>
      </c>
      <c r="W126" s="19">
        <f t="shared" si="29"/>
        <v>8.5000000000000006E-3</v>
      </c>
      <c r="X126" s="16">
        <f t="shared" si="33"/>
        <v>1</v>
      </c>
      <c r="Y126" s="16">
        <f t="shared" si="34"/>
        <v>2</v>
      </c>
      <c r="Z126" s="16">
        <f t="shared" si="35"/>
        <v>3</v>
      </c>
      <c r="AA126" s="16" t="str">
        <f t="shared" si="36"/>
        <v>AtkExt</v>
      </c>
      <c r="AB126" s="16">
        <f t="shared" si="30"/>
        <v>42</v>
      </c>
      <c r="AC126" s="16" t="str">
        <f t="shared" si="37"/>
        <v>DefExt</v>
      </c>
      <c r="AD126" s="16">
        <f t="shared" si="38"/>
        <v>20</v>
      </c>
      <c r="AE126" s="16" t="str">
        <f t="shared" si="39"/>
        <v>HPExt</v>
      </c>
      <c r="AF126" s="29">
        <f t="shared" si="40"/>
        <v>126</v>
      </c>
      <c r="AG126" s="29" t="str">
        <f t="shared" si="41"/>
        <v>[x]</v>
      </c>
    </row>
    <row r="127" spans="9:33" ht="16.5" x14ac:dyDescent="0.2">
      <c r="I127" s="101"/>
      <c r="P127" s="15">
        <v>71</v>
      </c>
      <c r="Q127" s="16">
        <f t="shared" si="26"/>
        <v>5</v>
      </c>
      <c r="R127" s="16">
        <f t="shared" si="27"/>
        <v>1606007</v>
      </c>
      <c r="S127" s="16" t="str">
        <f t="shared" si="31"/>
        <v>神器2碎片2等级11</v>
      </c>
      <c r="T127" s="31" t="s">
        <v>877</v>
      </c>
      <c r="U127" s="16">
        <f t="shared" si="28"/>
        <v>11</v>
      </c>
      <c r="V127" s="106">
        <f t="shared" si="32"/>
        <v>0.94200000000000006</v>
      </c>
      <c r="W127" s="19">
        <f t="shared" si="29"/>
        <v>9.4200000000000013E-3</v>
      </c>
      <c r="X127" s="16">
        <f t="shared" si="33"/>
        <v>1</v>
      </c>
      <c r="Y127" s="16">
        <f t="shared" si="34"/>
        <v>2</v>
      </c>
      <c r="Z127" s="16">
        <f t="shared" si="35"/>
        <v>3</v>
      </c>
      <c r="AA127" s="16" t="str">
        <f t="shared" si="36"/>
        <v>AtkExt</v>
      </c>
      <c r="AB127" s="16">
        <f t="shared" si="30"/>
        <v>46</v>
      </c>
      <c r="AC127" s="16" t="str">
        <f t="shared" si="37"/>
        <v>DefExt</v>
      </c>
      <c r="AD127" s="16">
        <f t="shared" si="38"/>
        <v>23</v>
      </c>
      <c r="AE127" s="16" t="str">
        <f t="shared" si="39"/>
        <v>HPExt</v>
      </c>
      <c r="AF127" s="29">
        <f t="shared" si="40"/>
        <v>140</v>
      </c>
      <c r="AG127" s="29" t="str">
        <f t="shared" si="41"/>
        <v>[x]</v>
      </c>
    </row>
    <row r="128" spans="9:33" ht="16.5" x14ac:dyDescent="0.2">
      <c r="I128" s="101"/>
      <c r="P128" s="15">
        <v>72</v>
      </c>
      <c r="Q128" s="16">
        <f t="shared" si="26"/>
        <v>5</v>
      </c>
      <c r="R128" s="16">
        <f t="shared" si="27"/>
        <v>1606007</v>
      </c>
      <c r="S128" s="16" t="str">
        <f t="shared" si="31"/>
        <v>神器2碎片2等级12</v>
      </c>
      <c r="T128" s="31" t="s">
        <v>877</v>
      </c>
      <c r="U128" s="16">
        <f t="shared" si="28"/>
        <v>12</v>
      </c>
      <c r="V128" s="106">
        <f t="shared" si="32"/>
        <v>1.0380000000000003</v>
      </c>
      <c r="W128" s="19">
        <f t="shared" si="29"/>
        <v>1.0380000000000002E-2</v>
      </c>
      <c r="X128" s="16">
        <f t="shared" si="33"/>
        <v>1</v>
      </c>
      <c r="Y128" s="16">
        <f t="shared" si="34"/>
        <v>2</v>
      </c>
      <c r="Z128" s="16">
        <f t="shared" si="35"/>
        <v>3</v>
      </c>
      <c r="AA128" s="16" t="str">
        <f t="shared" si="36"/>
        <v>AtkExt</v>
      </c>
      <c r="AB128" s="16">
        <f t="shared" si="30"/>
        <v>51</v>
      </c>
      <c r="AC128" s="16" t="str">
        <f t="shared" si="37"/>
        <v>DefExt</v>
      </c>
      <c r="AD128" s="16">
        <f t="shared" si="38"/>
        <v>25</v>
      </c>
      <c r="AE128" s="16" t="str">
        <f t="shared" si="39"/>
        <v>HPExt</v>
      </c>
      <c r="AF128" s="29">
        <f t="shared" si="40"/>
        <v>154</v>
      </c>
      <c r="AG128" s="29" t="str">
        <f t="shared" si="41"/>
        <v>[x]</v>
      </c>
    </row>
    <row r="129" spans="9:33" ht="16.5" x14ac:dyDescent="0.2">
      <c r="I129" s="101"/>
      <c r="P129" s="15">
        <v>73</v>
      </c>
      <c r="Q129" s="16">
        <f t="shared" si="26"/>
        <v>5</v>
      </c>
      <c r="R129" s="16">
        <f t="shared" si="27"/>
        <v>1606007</v>
      </c>
      <c r="S129" s="16" t="str">
        <f t="shared" si="31"/>
        <v>神器2碎片2等级13</v>
      </c>
      <c r="T129" s="31" t="s">
        <v>877</v>
      </c>
      <c r="U129" s="16">
        <f t="shared" si="28"/>
        <v>13</v>
      </c>
      <c r="V129" s="106">
        <f t="shared" si="32"/>
        <v>1.1380000000000001</v>
      </c>
      <c r="W129" s="19">
        <f t="shared" si="29"/>
        <v>1.1380000000000001E-2</v>
      </c>
      <c r="X129" s="16">
        <f t="shared" si="33"/>
        <v>1</v>
      </c>
      <c r="Y129" s="16">
        <f t="shared" si="34"/>
        <v>2</v>
      </c>
      <c r="Z129" s="16">
        <f t="shared" si="35"/>
        <v>3</v>
      </c>
      <c r="AA129" s="16" t="str">
        <f t="shared" si="36"/>
        <v>AtkExt</v>
      </c>
      <c r="AB129" s="16">
        <f t="shared" si="30"/>
        <v>56</v>
      </c>
      <c r="AC129" s="16" t="str">
        <f t="shared" si="37"/>
        <v>DefExt</v>
      </c>
      <c r="AD129" s="16">
        <f t="shared" si="38"/>
        <v>28</v>
      </c>
      <c r="AE129" s="16" t="str">
        <f t="shared" si="39"/>
        <v>HPExt</v>
      </c>
      <c r="AF129" s="29">
        <f t="shared" si="40"/>
        <v>169</v>
      </c>
      <c r="AG129" s="29" t="str">
        <f t="shared" si="41"/>
        <v>[x]</v>
      </c>
    </row>
    <row r="130" spans="9:33" ht="16.5" x14ac:dyDescent="0.2">
      <c r="I130" s="101"/>
      <c r="P130" s="15">
        <v>74</v>
      </c>
      <c r="Q130" s="16">
        <f t="shared" si="26"/>
        <v>5</v>
      </c>
      <c r="R130" s="16">
        <f t="shared" si="27"/>
        <v>1606007</v>
      </c>
      <c r="S130" s="16" t="str">
        <f t="shared" si="31"/>
        <v>神器2碎片2等级14</v>
      </c>
      <c r="T130" s="31" t="s">
        <v>877</v>
      </c>
      <c r="U130" s="16">
        <f t="shared" si="28"/>
        <v>14</v>
      </c>
      <c r="V130" s="106">
        <f t="shared" si="32"/>
        <v>1.242</v>
      </c>
      <c r="W130" s="19">
        <f t="shared" si="29"/>
        <v>1.242E-2</v>
      </c>
      <c r="X130" s="16">
        <f t="shared" si="33"/>
        <v>1</v>
      </c>
      <c r="Y130" s="16">
        <f t="shared" si="34"/>
        <v>2</v>
      </c>
      <c r="Z130" s="16">
        <f t="shared" si="35"/>
        <v>3</v>
      </c>
      <c r="AA130" s="16" t="str">
        <f t="shared" si="36"/>
        <v>AtkExt</v>
      </c>
      <c r="AB130" s="16">
        <f t="shared" si="30"/>
        <v>61</v>
      </c>
      <c r="AC130" s="16" t="str">
        <f t="shared" si="37"/>
        <v>DefExt</v>
      </c>
      <c r="AD130" s="16">
        <f t="shared" si="38"/>
        <v>30</v>
      </c>
      <c r="AE130" s="16" t="str">
        <f t="shared" si="39"/>
        <v>HPExt</v>
      </c>
      <c r="AF130" s="29">
        <f t="shared" si="40"/>
        <v>184</v>
      </c>
      <c r="AG130" s="29" t="str">
        <f t="shared" si="41"/>
        <v>[x]</v>
      </c>
    </row>
    <row r="131" spans="9:33" ht="16.5" x14ac:dyDescent="0.2">
      <c r="I131" s="101"/>
      <c r="P131" s="15">
        <v>75</v>
      </c>
      <c r="Q131" s="16">
        <f t="shared" si="26"/>
        <v>5</v>
      </c>
      <c r="R131" s="16">
        <f t="shared" si="27"/>
        <v>1606007</v>
      </c>
      <c r="S131" s="16" t="str">
        <f t="shared" si="31"/>
        <v>神器2碎片2等级15</v>
      </c>
      <c r="T131" s="31" t="s">
        <v>877</v>
      </c>
      <c r="U131" s="16">
        <f t="shared" si="28"/>
        <v>15</v>
      </c>
      <c r="V131" s="106">
        <f t="shared" si="32"/>
        <v>1.35</v>
      </c>
      <c r="W131" s="19">
        <f t="shared" si="29"/>
        <v>1.3500000000000002E-2</v>
      </c>
      <c r="X131" s="16">
        <f t="shared" si="33"/>
        <v>1</v>
      </c>
      <c r="Y131" s="16">
        <f t="shared" si="34"/>
        <v>2</v>
      </c>
      <c r="Z131" s="16">
        <f t="shared" si="35"/>
        <v>3</v>
      </c>
      <c r="AA131" s="16" t="str">
        <f t="shared" si="36"/>
        <v>AtkExt</v>
      </c>
      <c r="AB131" s="16">
        <f t="shared" si="30"/>
        <v>66</v>
      </c>
      <c r="AC131" s="16" t="str">
        <f t="shared" si="37"/>
        <v>DefExt</v>
      </c>
      <c r="AD131" s="16">
        <f t="shared" si="38"/>
        <v>33</v>
      </c>
      <c r="AE131" s="16" t="str">
        <f t="shared" si="39"/>
        <v>HPExt</v>
      </c>
      <c r="AF131" s="29">
        <f t="shared" si="40"/>
        <v>200</v>
      </c>
      <c r="AG131" s="29" t="str">
        <f t="shared" si="41"/>
        <v>[x]</v>
      </c>
    </row>
    <row r="132" spans="9:33" ht="16.5" x14ac:dyDescent="0.2">
      <c r="I132" s="101"/>
      <c r="P132" s="15">
        <v>76</v>
      </c>
      <c r="Q132" s="16">
        <f t="shared" si="26"/>
        <v>6</v>
      </c>
      <c r="R132" s="16">
        <f t="shared" si="27"/>
        <v>1606008</v>
      </c>
      <c r="S132" s="16" t="str">
        <f t="shared" si="31"/>
        <v>神器2碎片3等级1</v>
      </c>
      <c r="T132" s="31" t="s">
        <v>877</v>
      </c>
      <c r="U132" s="16">
        <f t="shared" si="28"/>
        <v>1</v>
      </c>
      <c r="V132" s="106">
        <f t="shared" si="32"/>
        <v>0.20200000000000001</v>
      </c>
      <c r="W132" s="19">
        <f t="shared" si="29"/>
        <v>2.0200000000000001E-3</v>
      </c>
      <c r="X132" s="16">
        <f t="shared" si="33"/>
        <v>2</v>
      </c>
      <c r="Y132" s="16">
        <f t="shared" si="34"/>
        <v>3</v>
      </c>
      <c r="Z132" s="16">
        <f t="shared" si="35"/>
        <v>0</v>
      </c>
      <c r="AA132" s="16" t="str">
        <f t="shared" si="36"/>
        <v>DefExt</v>
      </c>
      <c r="AB132" s="16">
        <f t="shared" si="30"/>
        <v>9</v>
      </c>
      <c r="AC132" s="16" t="str">
        <f t="shared" si="37"/>
        <v>HPExt</v>
      </c>
      <c r="AD132" s="16">
        <f t="shared" si="38"/>
        <v>30</v>
      </c>
      <c r="AE132" s="16" t="str">
        <f t="shared" si="39"/>
        <v>[x]</v>
      </c>
      <c r="AF132" s="29" t="str">
        <f t="shared" si="40"/>
        <v>[x]</v>
      </c>
      <c r="AG132" s="29" t="str">
        <f t="shared" si="41"/>
        <v>[x]</v>
      </c>
    </row>
    <row r="133" spans="9:33" ht="16.5" x14ac:dyDescent="0.2">
      <c r="I133" s="101"/>
      <c r="P133" s="15">
        <v>77</v>
      </c>
      <c r="Q133" s="16">
        <f t="shared" si="26"/>
        <v>6</v>
      </c>
      <c r="R133" s="16">
        <f t="shared" si="27"/>
        <v>1606008</v>
      </c>
      <c r="S133" s="16" t="str">
        <f t="shared" si="31"/>
        <v>神器2碎片3等级2</v>
      </c>
      <c r="T133" s="31" t="s">
        <v>877</v>
      </c>
      <c r="U133" s="16">
        <f t="shared" si="28"/>
        <v>2</v>
      </c>
      <c r="V133" s="106">
        <f t="shared" si="32"/>
        <v>0.25800000000000001</v>
      </c>
      <c r="W133" s="19">
        <f t="shared" si="29"/>
        <v>2.5800000000000003E-3</v>
      </c>
      <c r="X133" s="16">
        <f t="shared" si="33"/>
        <v>2</v>
      </c>
      <c r="Y133" s="16">
        <f t="shared" si="34"/>
        <v>3</v>
      </c>
      <c r="Z133" s="16">
        <f t="shared" si="35"/>
        <v>0</v>
      </c>
      <c r="AA133" s="16" t="str">
        <f t="shared" si="36"/>
        <v>DefExt</v>
      </c>
      <c r="AB133" s="16">
        <f t="shared" si="30"/>
        <v>12</v>
      </c>
      <c r="AC133" s="16" t="str">
        <f t="shared" si="37"/>
        <v>HPExt</v>
      </c>
      <c r="AD133" s="16">
        <f t="shared" si="38"/>
        <v>38</v>
      </c>
      <c r="AE133" s="16" t="str">
        <f t="shared" si="39"/>
        <v>[x]</v>
      </c>
      <c r="AF133" s="29" t="str">
        <f t="shared" si="40"/>
        <v>[x]</v>
      </c>
      <c r="AG133" s="29" t="str">
        <f t="shared" si="41"/>
        <v>[x]</v>
      </c>
    </row>
    <row r="134" spans="9:33" ht="16.5" x14ac:dyDescent="0.2">
      <c r="I134" s="101"/>
      <c r="P134" s="15">
        <v>78</v>
      </c>
      <c r="Q134" s="16">
        <f t="shared" si="26"/>
        <v>6</v>
      </c>
      <c r="R134" s="16">
        <f t="shared" si="27"/>
        <v>1606008</v>
      </c>
      <c r="S134" s="16" t="str">
        <f t="shared" si="31"/>
        <v>神器2碎片3等级3</v>
      </c>
      <c r="T134" s="31" t="s">
        <v>877</v>
      </c>
      <c r="U134" s="16">
        <f t="shared" si="28"/>
        <v>3</v>
      </c>
      <c r="V134" s="106">
        <f t="shared" si="32"/>
        <v>0.31800000000000006</v>
      </c>
      <c r="W134" s="19">
        <f t="shared" si="29"/>
        <v>3.1800000000000005E-3</v>
      </c>
      <c r="X134" s="16">
        <f t="shared" si="33"/>
        <v>2</v>
      </c>
      <c r="Y134" s="16">
        <f t="shared" si="34"/>
        <v>3</v>
      </c>
      <c r="Z134" s="16">
        <f t="shared" si="35"/>
        <v>0</v>
      </c>
      <c r="AA134" s="16" t="str">
        <f t="shared" si="36"/>
        <v>DefExt</v>
      </c>
      <c r="AB134" s="16">
        <f t="shared" si="30"/>
        <v>15</v>
      </c>
      <c r="AC134" s="16" t="str">
        <f t="shared" si="37"/>
        <v>HPExt</v>
      </c>
      <c r="AD134" s="16">
        <f t="shared" si="38"/>
        <v>47</v>
      </c>
      <c r="AE134" s="16" t="str">
        <f t="shared" si="39"/>
        <v>[x]</v>
      </c>
      <c r="AF134" s="29" t="str">
        <f t="shared" si="40"/>
        <v>[x]</v>
      </c>
      <c r="AG134" s="29" t="str">
        <f t="shared" si="41"/>
        <v>[x]</v>
      </c>
    </row>
    <row r="135" spans="9:33" ht="16.5" x14ac:dyDescent="0.2">
      <c r="I135" s="101"/>
      <c r="P135" s="15">
        <v>79</v>
      </c>
      <c r="Q135" s="16">
        <f t="shared" si="26"/>
        <v>6</v>
      </c>
      <c r="R135" s="16">
        <f t="shared" si="27"/>
        <v>1606008</v>
      </c>
      <c r="S135" s="16" t="str">
        <f t="shared" si="31"/>
        <v>神器2碎片3等级4</v>
      </c>
      <c r="T135" s="31" t="s">
        <v>877</v>
      </c>
      <c r="U135" s="16">
        <f t="shared" si="28"/>
        <v>4</v>
      </c>
      <c r="V135" s="106">
        <f t="shared" si="32"/>
        <v>0.38200000000000001</v>
      </c>
      <c r="W135" s="19">
        <f t="shared" si="29"/>
        <v>3.82E-3</v>
      </c>
      <c r="X135" s="16">
        <f t="shared" si="33"/>
        <v>2</v>
      </c>
      <c r="Y135" s="16">
        <f t="shared" si="34"/>
        <v>3</v>
      </c>
      <c r="Z135" s="16">
        <f t="shared" si="35"/>
        <v>0</v>
      </c>
      <c r="AA135" s="16" t="str">
        <f t="shared" si="36"/>
        <v>DefExt</v>
      </c>
      <c r="AB135" s="16">
        <f t="shared" si="30"/>
        <v>18</v>
      </c>
      <c r="AC135" s="16" t="str">
        <f t="shared" si="37"/>
        <v>HPExt</v>
      </c>
      <c r="AD135" s="16">
        <f t="shared" si="38"/>
        <v>56</v>
      </c>
      <c r="AE135" s="16" t="str">
        <f t="shared" si="39"/>
        <v>[x]</v>
      </c>
      <c r="AF135" s="29" t="str">
        <f t="shared" si="40"/>
        <v>[x]</v>
      </c>
      <c r="AG135" s="29" t="str">
        <f t="shared" si="41"/>
        <v>[x]</v>
      </c>
    </row>
    <row r="136" spans="9:33" ht="16.5" x14ac:dyDescent="0.2">
      <c r="I136" s="101"/>
      <c r="P136" s="15">
        <v>80</v>
      </c>
      <c r="Q136" s="16">
        <f t="shared" si="26"/>
        <v>6</v>
      </c>
      <c r="R136" s="16">
        <f t="shared" si="27"/>
        <v>1606008</v>
      </c>
      <c r="S136" s="16" t="str">
        <f t="shared" si="31"/>
        <v>神器2碎片3等级5</v>
      </c>
      <c r="T136" s="31" t="s">
        <v>877</v>
      </c>
      <c r="U136" s="16">
        <f t="shared" si="28"/>
        <v>5</v>
      </c>
      <c r="V136" s="106">
        <f t="shared" si="32"/>
        <v>0.45</v>
      </c>
      <c r="W136" s="19">
        <f t="shared" si="29"/>
        <v>4.5000000000000005E-3</v>
      </c>
      <c r="X136" s="16">
        <f t="shared" si="33"/>
        <v>2</v>
      </c>
      <c r="Y136" s="16">
        <f t="shared" si="34"/>
        <v>3</v>
      </c>
      <c r="Z136" s="16">
        <f t="shared" si="35"/>
        <v>0</v>
      </c>
      <c r="AA136" s="16" t="str">
        <f t="shared" si="36"/>
        <v>DefExt</v>
      </c>
      <c r="AB136" s="16">
        <f t="shared" si="30"/>
        <v>22</v>
      </c>
      <c r="AC136" s="16" t="str">
        <f t="shared" si="37"/>
        <v>HPExt</v>
      </c>
      <c r="AD136" s="16">
        <f t="shared" si="38"/>
        <v>66</v>
      </c>
      <c r="AE136" s="16" t="str">
        <f t="shared" si="39"/>
        <v>[x]</v>
      </c>
      <c r="AF136" s="29" t="str">
        <f t="shared" si="40"/>
        <v>[x]</v>
      </c>
      <c r="AG136" s="29" t="str">
        <f t="shared" si="41"/>
        <v>[x]</v>
      </c>
    </row>
    <row r="137" spans="9:33" ht="16.5" x14ac:dyDescent="0.2">
      <c r="I137" s="101"/>
      <c r="P137" s="15">
        <v>81</v>
      </c>
      <c r="Q137" s="16">
        <f t="shared" si="26"/>
        <v>6</v>
      </c>
      <c r="R137" s="16">
        <f t="shared" si="27"/>
        <v>1606008</v>
      </c>
      <c r="S137" s="16" t="str">
        <f t="shared" si="31"/>
        <v>神器2碎片3等级6</v>
      </c>
      <c r="T137" s="31" t="s">
        <v>877</v>
      </c>
      <c r="U137" s="16">
        <f t="shared" si="28"/>
        <v>6</v>
      </c>
      <c r="V137" s="106">
        <f t="shared" si="32"/>
        <v>0.52200000000000002</v>
      </c>
      <c r="W137" s="19">
        <f t="shared" si="29"/>
        <v>5.2200000000000007E-3</v>
      </c>
      <c r="X137" s="16">
        <f t="shared" si="33"/>
        <v>2</v>
      </c>
      <c r="Y137" s="16">
        <f t="shared" si="34"/>
        <v>3</v>
      </c>
      <c r="Z137" s="16">
        <f t="shared" si="35"/>
        <v>0</v>
      </c>
      <c r="AA137" s="16" t="str">
        <f t="shared" si="36"/>
        <v>DefExt</v>
      </c>
      <c r="AB137" s="16">
        <f t="shared" si="30"/>
        <v>25</v>
      </c>
      <c r="AC137" s="16" t="str">
        <f t="shared" si="37"/>
        <v>HPExt</v>
      </c>
      <c r="AD137" s="16">
        <f t="shared" si="38"/>
        <v>77</v>
      </c>
      <c r="AE137" s="16" t="str">
        <f t="shared" si="39"/>
        <v>[x]</v>
      </c>
      <c r="AF137" s="29" t="str">
        <f t="shared" si="40"/>
        <v>[x]</v>
      </c>
      <c r="AG137" s="29" t="str">
        <f t="shared" si="41"/>
        <v>[x]</v>
      </c>
    </row>
    <row r="138" spans="9:33" ht="16.5" x14ac:dyDescent="0.2">
      <c r="I138" s="101"/>
      <c r="P138" s="15">
        <v>82</v>
      </c>
      <c r="Q138" s="16">
        <f t="shared" si="26"/>
        <v>6</v>
      </c>
      <c r="R138" s="16">
        <f t="shared" si="27"/>
        <v>1606008</v>
      </c>
      <c r="S138" s="16" t="str">
        <f t="shared" si="31"/>
        <v>神器2碎片3等级7</v>
      </c>
      <c r="T138" s="31" t="s">
        <v>877</v>
      </c>
      <c r="U138" s="16">
        <f t="shared" si="28"/>
        <v>7</v>
      </c>
      <c r="V138" s="106">
        <f t="shared" si="32"/>
        <v>0.59799999999999998</v>
      </c>
      <c r="W138" s="19">
        <f t="shared" si="29"/>
        <v>5.9800000000000001E-3</v>
      </c>
      <c r="X138" s="16">
        <f t="shared" si="33"/>
        <v>2</v>
      </c>
      <c r="Y138" s="16">
        <f t="shared" si="34"/>
        <v>3</v>
      </c>
      <c r="Z138" s="16">
        <f t="shared" si="35"/>
        <v>0</v>
      </c>
      <c r="AA138" s="16" t="str">
        <f t="shared" si="36"/>
        <v>DefExt</v>
      </c>
      <c r="AB138" s="16">
        <f t="shared" si="30"/>
        <v>29</v>
      </c>
      <c r="AC138" s="16" t="str">
        <f t="shared" si="37"/>
        <v>HPExt</v>
      </c>
      <c r="AD138" s="16">
        <f t="shared" si="38"/>
        <v>88</v>
      </c>
      <c r="AE138" s="16" t="str">
        <f t="shared" si="39"/>
        <v>[x]</v>
      </c>
      <c r="AF138" s="29" t="str">
        <f t="shared" si="40"/>
        <v>[x]</v>
      </c>
      <c r="AG138" s="29" t="str">
        <f t="shared" si="41"/>
        <v>[x]</v>
      </c>
    </row>
    <row r="139" spans="9:33" ht="16.5" x14ac:dyDescent="0.2">
      <c r="I139" s="101"/>
      <c r="P139" s="15">
        <v>83</v>
      </c>
      <c r="Q139" s="16">
        <f t="shared" si="26"/>
        <v>6</v>
      </c>
      <c r="R139" s="16">
        <f t="shared" si="27"/>
        <v>1606008</v>
      </c>
      <c r="S139" s="16" t="str">
        <f t="shared" si="31"/>
        <v>神器2碎片3等级8</v>
      </c>
      <c r="T139" s="31" t="s">
        <v>877</v>
      </c>
      <c r="U139" s="16">
        <f t="shared" si="28"/>
        <v>8</v>
      </c>
      <c r="V139" s="106">
        <f t="shared" si="32"/>
        <v>0.67800000000000005</v>
      </c>
      <c r="W139" s="19">
        <f t="shared" si="29"/>
        <v>6.7800000000000004E-3</v>
      </c>
      <c r="X139" s="16">
        <f t="shared" si="33"/>
        <v>2</v>
      </c>
      <c r="Y139" s="16">
        <f t="shared" si="34"/>
        <v>3</v>
      </c>
      <c r="Z139" s="16">
        <f t="shared" si="35"/>
        <v>0</v>
      </c>
      <c r="AA139" s="16" t="str">
        <f t="shared" si="36"/>
        <v>DefExt</v>
      </c>
      <c r="AB139" s="16">
        <f t="shared" si="30"/>
        <v>33</v>
      </c>
      <c r="AC139" s="16" t="str">
        <f t="shared" si="37"/>
        <v>HPExt</v>
      </c>
      <c r="AD139" s="16">
        <f t="shared" si="38"/>
        <v>100</v>
      </c>
      <c r="AE139" s="16" t="str">
        <f t="shared" si="39"/>
        <v>[x]</v>
      </c>
      <c r="AF139" s="29" t="str">
        <f t="shared" si="40"/>
        <v>[x]</v>
      </c>
      <c r="AG139" s="29" t="str">
        <f t="shared" si="41"/>
        <v>[x]</v>
      </c>
    </row>
    <row r="140" spans="9:33" ht="16.5" x14ac:dyDescent="0.2">
      <c r="I140" s="101"/>
      <c r="P140" s="15">
        <v>84</v>
      </c>
      <c r="Q140" s="16">
        <f t="shared" si="26"/>
        <v>6</v>
      </c>
      <c r="R140" s="16">
        <f t="shared" si="27"/>
        <v>1606008</v>
      </c>
      <c r="S140" s="16" t="str">
        <f t="shared" si="31"/>
        <v>神器2碎片3等级9</v>
      </c>
      <c r="T140" s="31" t="s">
        <v>877</v>
      </c>
      <c r="U140" s="16">
        <f t="shared" si="28"/>
        <v>9</v>
      </c>
      <c r="V140" s="106">
        <f t="shared" si="32"/>
        <v>0.76200000000000001</v>
      </c>
      <c r="W140" s="19">
        <f t="shared" si="29"/>
        <v>7.62E-3</v>
      </c>
      <c r="X140" s="16">
        <f t="shared" si="33"/>
        <v>2</v>
      </c>
      <c r="Y140" s="16">
        <f t="shared" si="34"/>
        <v>3</v>
      </c>
      <c r="Z140" s="16">
        <f t="shared" si="35"/>
        <v>0</v>
      </c>
      <c r="AA140" s="16" t="str">
        <f t="shared" si="36"/>
        <v>DefExt</v>
      </c>
      <c r="AB140" s="16">
        <f t="shared" si="30"/>
        <v>37</v>
      </c>
      <c r="AC140" s="16" t="str">
        <f t="shared" si="37"/>
        <v>HPExt</v>
      </c>
      <c r="AD140" s="16">
        <f t="shared" si="38"/>
        <v>113</v>
      </c>
      <c r="AE140" s="16" t="str">
        <f t="shared" si="39"/>
        <v>[x]</v>
      </c>
      <c r="AF140" s="29" t="str">
        <f t="shared" si="40"/>
        <v>[x]</v>
      </c>
      <c r="AG140" s="29" t="str">
        <f t="shared" si="41"/>
        <v>[x]</v>
      </c>
    </row>
    <row r="141" spans="9:33" ht="16.5" x14ac:dyDescent="0.2">
      <c r="I141" s="101"/>
      <c r="P141" s="15">
        <v>85</v>
      </c>
      <c r="Q141" s="16">
        <f t="shared" si="26"/>
        <v>6</v>
      </c>
      <c r="R141" s="16">
        <f t="shared" si="27"/>
        <v>1606008</v>
      </c>
      <c r="S141" s="16" t="str">
        <f t="shared" si="31"/>
        <v>神器2碎片3等级10</v>
      </c>
      <c r="T141" s="31" t="s">
        <v>877</v>
      </c>
      <c r="U141" s="16">
        <f t="shared" si="28"/>
        <v>10</v>
      </c>
      <c r="V141" s="106">
        <f t="shared" si="32"/>
        <v>0.85000000000000009</v>
      </c>
      <c r="W141" s="19">
        <f t="shared" si="29"/>
        <v>8.5000000000000006E-3</v>
      </c>
      <c r="X141" s="16">
        <f t="shared" si="33"/>
        <v>2</v>
      </c>
      <c r="Y141" s="16">
        <f t="shared" si="34"/>
        <v>3</v>
      </c>
      <c r="Z141" s="16">
        <f t="shared" si="35"/>
        <v>0</v>
      </c>
      <c r="AA141" s="16" t="str">
        <f t="shared" si="36"/>
        <v>DefExt</v>
      </c>
      <c r="AB141" s="16">
        <f t="shared" si="30"/>
        <v>41</v>
      </c>
      <c r="AC141" s="16" t="str">
        <f t="shared" si="37"/>
        <v>HPExt</v>
      </c>
      <c r="AD141" s="16">
        <f t="shared" si="38"/>
        <v>126</v>
      </c>
      <c r="AE141" s="16" t="str">
        <f t="shared" si="39"/>
        <v>[x]</v>
      </c>
      <c r="AF141" s="29" t="str">
        <f t="shared" si="40"/>
        <v>[x]</v>
      </c>
      <c r="AG141" s="29" t="str">
        <f t="shared" si="41"/>
        <v>[x]</v>
      </c>
    </row>
    <row r="142" spans="9:33" ht="16.5" x14ac:dyDescent="0.2">
      <c r="I142" s="101"/>
      <c r="P142" s="15">
        <v>86</v>
      </c>
      <c r="Q142" s="16">
        <f t="shared" si="26"/>
        <v>6</v>
      </c>
      <c r="R142" s="16">
        <f t="shared" si="27"/>
        <v>1606008</v>
      </c>
      <c r="S142" s="16" t="str">
        <f t="shared" si="31"/>
        <v>神器2碎片3等级11</v>
      </c>
      <c r="T142" s="31" t="s">
        <v>877</v>
      </c>
      <c r="U142" s="16">
        <f t="shared" si="28"/>
        <v>11</v>
      </c>
      <c r="V142" s="106">
        <f t="shared" si="32"/>
        <v>0.94200000000000006</v>
      </c>
      <c r="W142" s="19">
        <f t="shared" si="29"/>
        <v>9.4200000000000013E-3</v>
      </c>
      <c r="X142" s="16">
        <f t="shared" si="33"/>
        <v>2</v>
      </c>
      <c r="Y142" s="16">
        <f t="shared" si="34"/>
        <v>3</v>
      </c>
      <c r="Z142" s="16">
        <f t="shared" si="35"/>
        <v>0</v>
      </c>
      <c r="AA142" s="16" t="str">
        <f t="shared" si="36"/>
        <v>DefExt</v>
      </c>
      <c r="AB142" s="16">
        <f t="shared" si="30"/>
        <v>46</v>
      </c>
      <c r="AC142" s="16" t="str">
        <f t="shared" si="37"/>
        <v>HPExt</v>
      </c>
      <c r="AD142" s="16">
        <f t="shared" si="38"/>
        <v>140</v>
      </c>
      <c r="AE142" s="16" t="str">
        <f t="shared" si="39"/>
        <v>[x]</v>
      </c>
      <c r="AF142" s="29" t="str">
        <f t="shared" si="40"/>
        <v>[x]</v>
      </c>
      <c r="AG142" s="29" t="str">
        <f t="shared" si="41"/>
        <v>[x]</v>
      </c>
    </row>
    <row r="143" spans="9:33" ht="16.5" x14ac:dyDescent="0.2">
      <c r="I143" s="101"/>
      <c r="P143" s="15">
        <v>87</v>
      </c>
      <c r="Q143" s="16">
        <f t="shared" si="26"/>
        <v>6</v>
      </c>
      <c r="R143" s="16">
        <f t="shared" si="27"/>
        <v>1606008</v>
      </c>
      <c r="S143" s="16" t="str">
        <f t="shared" si="31"/>
        <v>神器2碎片3等级12</v>
      </c>
      <c r="T143" s="31" t="s">
        <v>877</v>
      </c>
      <c r="U143" s="16">
        <f t="shared" si="28"/>
        <v>12</v>
      </c>
      <c r="V143" s="106">
        <f t="shared" si="32"/>
        <v>1.0380000000000003</v>
      </c>
      <c r="W143" s="19">
        <f t="shared" si="29"/>
        <v>1.0380000000000002E-2</v>
      </c>
      <c r="X143" s="16">
        <f t="shared" si="33"/>
        <v>2</v>
      </c>
      <c r="Y143" s="16">
        <f t="shared" si="34"/>
        <v>3</v>
      </c>
      <c r="Z143" s="16">
        <f t="shared" si="35"/>
        <v>0</v>
      </c>
      <c r="AA143" s="16" t="str">
        <f t="shared" si="36"/>
        <v>DefExt</v>
      </c>
      <c r="AB143" s="16">
        <f t="shared" si="30"/>
        <v>51</v>
      </c>
      <c r="AC143" s="16" t="str">
        <f t="shared" si="37"/>
        <v>HPExt</v>
      </c>
      <c r="AD143" s="16">
        <f t="shared" si="38"/>
        <v>154</v>
      </c>
      <c r="AE143" s="16" t="str">
        <f t="shared" si="39"/>
        <v>[x]</v>
      </c>
      <c r="AF143" s="29" t="str">
        <f t="shared" si="40"/>
        <v>[x]</v>
      </c>
      <c r="AG143" s="29" t="str">
        <f t="shared" si="41"/>
        <v>[x]</v>
      </c>
    </row>
    <row r="144" spans="9:33" ht="16.5" x14ac:dyDescent="0.2">
      <c r="I144" s="101"/>
      <c r="P144" s="15">
        <v>88</v>
      </c>
      <c r="Q144" s="16">
        <f t="shared" si="26"/>
        <v>6</v>
      </c>
      <c r="R144" s="16">
        <f t="shared" si="27"/>
        <v>1606008</v>
      </c>
      <c r="S144" s="16" t="str">
        <f t="shared" si="31"/>
        <v>神器2碎片3等级13</v>
      </c>
      <c r="T144" s="31" t="s">
        <v>877</v>
      </c>
      <c r="U144" s="16">
        <f t="shared" si="28"/>
        <v>13</v>
      </c>
      <c r="V144" s="106">
        <f t="shared" si="32"/>
        <v>1.1380000000000001</v>
      </c>
      <c r="W144" s="19">
        <f t="shared" si="29"/>
        <v>1.1380000000000001E-2</v>
      </c>
      <c r="X144" s="16">
        <f t="shared" si="33"/>
        <v>2</v>
      </c>
      <c r="Y144" s="16">
        <f t="shared" si="34"/>
        <v>3</v>
      </c>
      <c r="Z144" s="16">
        <f t="shared" si="35"/>
        <v>0</v>
      </c>
      <c r="AA144" s="16" t="str">
        <f t="shared" si="36"/>
        <v>DefExt</v>
      </c>
      <c r="AB144" s="16">
        <f t="shared" si="30"/>
        <v>56</v>
      </c>
      <c r="AC144" s="16" t="str">
        <f t="shared" si="37"/>
        <v>HPExt</v>
      </c>
      <c r="AD144" s="16">
        <f t="shared" si="38"/>
        <v>169</v>
      </c>
      <c r="AE144" s="16" t="str">
        <f t="shared" si="39"/>
        <v>[x]</v>
      </c>
      <c r="AF144" s="29" t="str">
        <f t="shared" si="40"/>
        <v>[x]</v>
      </c>
      <c r="AG144" s="29" t="str">
        <f t="shared" si="41"/>
        <v>[x]</v>
      </c>
    </row>
    <row r="145" spans="9:33" ht="16.5" x14ac:dyDescent="0.2">
      <c r="I145" s="101"/>
      <c r="P145" s="15">
        <v>89</v>
      </c>
      <c r="Q145" s="16">
        <f t="shared" si="26"/>
        <v>6</v>
      </c>
      <c r="R145" s="16">
        <f t="shared" si="27"/>
        <v>1606008</v>
      </c>
      <c r="S145" s="16" t="str">
        <f t="shared" si="31"/>
        <v>神器2碎片3等级14</v>
      </c>
      <c r="T145" s="31" t="s">
        <v>877</v>
      </c>
      <c r="U145" s="16">
        <f t="shared" si="28"/>
        <v>14</v>
      </c>
      <c r="V145" s="106">
        <f t="shared" si="32"/>
        <v>1.242</v>
      </c>
      <c r="W145" s="19">
        <f t="shared" si="29"/>
        <v>1.242E-2</v>
      </c>
      <c r="X145" s="16">
        <f t="shared" si="33"/>
        <v>2</v>
      </c>
      <c r="Y145" s="16">
        <f t="shared" si="34"/>
        <v>3</v>
      </c>
      <c r="Z145" s="16">
        <f t="shared" si="35"/>
        <v>0</v>
      </c>
      <c r="AA145" s="16" t="str">
        <f t="shared" si="36"/>
        <v>DefExt</v>
      </c>
      <c r="AB145" s="16">
        <f t="shared" si="30"/>
        <v>61</v>
      </c>
      <c r="AC145" s="16" t="str">
        <f t="shared" si="37"/>
        <v>HPExt</v>
      </c>
      <c r="AD145" s="16">
        <f t="shared" si="38"/>
        <v>184</v>
      </c>
      <c r="AE145" s="16" t="str">
        <f t="shared" si="39"/>
        <v>[x]</v>
      </c>
      <c r="AF145" s="29" t="str">
        <f t="shared" si="40"/>
        <v>[x]</v>
      </c>
      <c r="AG145" s="29" t="str">
        <f t="shared" si="41"/>
        <v>[x]</v>
      </c>
    </row>
    <row r="146" spans="9:33" ht="16.5" x14ac:dyDescent="0.2">
      <c r="I146" s="101"/>
      <c r="P146" s="15">
        <v>90</v>
      </c>
      <c r="Q146" s="16">
        <f t="shared" si="26"/>
        <v>6</v>
      </c>
      <c r="R146" s="16">
        <f t="shared" si="27"/>
        <v>1606008</v>
      </c>
      <c r="S146" s="16" t="str">
        <f t="shared" si="31"/>
        <v>神器2碎片3等级15</v>
      </c>
      <c r="T146" s="31" t="s">
        <v>877</v>
      </c>
      <c r="U146" s="16">
        <f t="shared" si="28"/>
        <v>15</v>
      </c>
      <c r="V146" s="106">
        <f t="shared" si="32"/>
        <v>1.35</v>
      </c>
      <c r="W146" s="19">
        <f t="shared" si="29"/>
        <v>1.3500000000000002E-2</v>
      </c>
      <c r="X146" s="16">
        <f t="shared" si="33"/>
        <v>2</v>
      </c>
      <c r="Y146" s="16">
        <f t="shared" si="34"/>
        <v>3</v>
      </c>
      <c r="Z146" s="16">
        <f t="shared" si="35"/>
        <v>0</v>
      </c>
      <c r="AA146" s="16" t="str">
        <f t="shared" si="36"/>
        <v>DefExt</v>
      </c>
      <c r="AB146" s="16">
        <f t="shared" si="30"/>
        <v>66</v>
      </c>
      <c r="AC146" s="16" t="str">
        <f t="shared" si="37"/>
        <v>HPExt</v>
      </c>
      <c r="AD146" s="16">
        <f t="shared" si="38"/>
        <v>200</v>
      </c>
      <c r="AE146" s="16" t="str">
        <f t="shared" si="39"/>
        <v>[x]</v>
      </c>
      <c r="AF146" s="29" t="str">
        <f t="shared" si="40"/>
        <v>[x]</v>
      </c>
      <c r="AG146" s="29" t="str">
        <f t="shared" si="41"/>
        <v>[x]</v>
      </c>
    </row>
    <row r="147" spans="9:33" ht="16.5" x14ac:dyDescent="0.2">
      <c r="I147" s="101"/>
      <c r="P147" s="15">
        <v>91</v>
      </c>
      <c r="Q147" s="16">
        <f t="shared" si="26"/>
        <v>7</v>
      </c>
      <c r="R147" s="16">
        <f t="shared" si="27"/>
        <v>1606009</v>
      </c>
      <c r="S147" s="16" t="str">
        <f t="shared" si="31"/>
        <v>神器2碎片4等级1</v>
      </c>
      <c r="T147" s="31" t="s">
        <v>877</v>
      </c>
      <c r="U147" s="16">
        <f t="shared" si="28"/>
        <v>1</v>
      </c>
      <c r="V147" s="106">
        <f t="shared" si="32"/>
        <v>0.20200000000000001</v>
      </c>
      <c r="W147" s="19">
        <f t="shared" si="29"/>
        <v>4.0400000000000002E-3</v>
      </c>
      <c r="X147" s="16">
        <f t="shared" si="33"/>
        <v>1</v>
      </c>
      <c r="Y147" s="16">
        <f t="shared" si="34"/>
        <v>2</v>
      </c>
      <c r="Z147" s="16">
        <f t="shared" si="35"/>
        <v>3</v>
      </c>
      <c r="AA147" s="16" t="str">
        <f t="shared" si="36"/>
        <v>AtkExt</v>
      </c>
      <c r="AB147" s="16">
        <f t="shared" si="30"/>
        <v>19</v>
      </c>
      <c r="AC147" s="16" t="str">
        <f t="shared" si="37"/>
        <v>DefExt</v>
      </c>
      <c r="AD147" s="16">
        <f t="shared" si="38"/>
        <v>9</v>
      </c>
      <c r="AE147" s="16" t="str">
        <f t="shared" si="39"/>
        <v>HPExt</v>
      </c>
      <c r="AF147" s="29">
        <f t="shared" si="40"/>
        <v>60</v>
      </c>
      <c r="AG147" s="29" t="str">
        <f t="shared" si="41"/>
        <v>[x]</v>
      </c>
    </row>
    <row r="148" spans="9:33" ht="16.5" x14ac:dyDescent="0.2">
      <c r="I148" s="101"/>
      <c r="P148" s="15">
        <v>92</v>
      </c>
      <c r="Q148" s="16">
        <f t="shared" si="26"/>
        <v>7</v>
      </c>
      <c r="R148" s="16">
        <f t="shared" si="27"/>
        <v>1606009</v>
      </c>
      <c r="S148" s="16" t="str">
        <f t="shared" si="31"/>
        <v>神器2碎片4等级2</v>
      </c>
      <c r="T148" s="31" t="s">
        <v>877</v>
      </c>
      <c r="U148" s="16">
        <f t="shared" si="28"/>
        <v>2</v>
      </c>
      <c r="V148" s="106">
        <f t="shared" si="32"/>
        <v>0.25800000000000001</v>
      </c>
      <c r="W148" s="19">
        <f t="shared" si="29"/>
        <v>5.1600000000000005E-3</v>
      </c>
      <c r="X148" s="16">
        <f t="shared" si="33"/>
        <v>1</v>
      </c>
      <c r="Y148" s="16">
        <f t="shared" si="34"/>
        <v>2</v>
      </c>
      <c r="Z148" s="16">
        <f t="shared" si="35"/>
        <v>3</v>
      </c>
      <c r="AA148" s="16" t="str">
        <f t="shared" si="36"/>
        <v>AtkExt</v>
      </c>
      <c r="AB148" s="16">
        <f t="shared" si="30"/>
        <v>25</v>
      </c>
      <c r="AC148" s="16" t="str">
        <f t="shared" si="37"/>
        <v>DefExt</v>
      </c>
      <c r="AD148" s="16">
        <f t="shared" si="38"/>
        <v>12</v>
      </c>
      <c r="AE148" s="16" t="str">
        <f t="shared" si="39"/>
        <v>HPExt</v>
      </c>
      <c r="AF148" s="29">
        <f t="shared" si="40"/>
        <v>76</v>
      </c>
      <c r="AG148" s="29" t="str">
        <f t="shared" si="41"/>
        <v>[x]</v>
      </c>
    </row>
    <row r="149" spans="9:33" ht="16.5" x14ac:dyDescent="0.2">
      <c r="I149" s="101"/>
      <c r="P149" s="15">
        <v>93</v>
      </c>
      <c r="Q149" s="16">
        <f t="shared" si="26"/>
        <v>7</v>
      </c>
      <c r="R149" s="16">
        <f t="shared" si="27"/>
        <v>1606009</v>
      </c>
      <c r="S149" s="16" t="str">
        <f t="shared" si="31"/>
        <v>神器2碎片4等级3</v>
      </c>
      <c r="T149" s="31" t="s">
        <v>877</v>
      </c>
      <c r="U149" s="16">
        <f t="shared" si="28"/>
        <v>3</v>
      </c>
      <c r="V149" s="106">
        <f t="shared" si="32"/>
        <v>0.31800000000000006</v>
      </c>
      <c r="W149" s="19">
        <f t="shared" si="29"/>
        <v>6.3600000000000011E-3</v>
      </c>
      <c r="X149" s="16">
        <f t="shared" si="33"/>
        <v>1</v>
      </c>
      <c r="Y149" s="16">
        <f t="shared" si="34"/>
        <v>2</v>
      </c>
      <c r="Z149" s="16">
        <f t="shared" si="35"/>
        <v>3</v>
      </c>
      <c r="AA149" s="16" t="str">
        <f t="shared" si="36"/>
        <v>AtkExt</v>
      </c>
      <c r="AB149" s="16">
        <f t="shared" si="30"/>
        <v>31</v>
      </c>
      <c r="AC149" s="16" t="str">
        <f t="shared" si="37"/>
        <v>DefExt</v>
      </c>
      <c r="AD149" s="16">
        <f t="shared" si="38"/>
        <v>15</v>
      </c>
      <c r="AE149" s="16" t="str">
        <f t="shared" si="39"/>
        <v>HPExt</v>
      </c>
      <c r="AF149" s="29">
        <f t="shared" si="40"/>
        <v>94</v>
      </c>
      <c r="AG149" s="29" t="str">
        <f t="shared" si="41"/>
        <v>[x]</v>
      </c>
    </row>
    <row r="150" spans="9:33" ht="16.5" x14ac:dyDescent="0.2">
      <c r="I150" s="101"/>
      <c r="P150" s="15">
        <v>94</v>
      </c>
      <c r="Q150" s="16">
        <f t="shared" si="26"/>
        <v>7</v>
      </c>
      <c r="R150" s="16">
        <f t="shared" si="27"/>
        <v>1606009</v>
      </c>
      <c r="S150" s="16" t="str">
        <f t="shared" si="31"/>
        <v>神器2碎片4等级4</v>
      </c>
      <c r="T150" s="31" t="s">
        <v>877</v>
      </c>
      <c r="U150" s="16">
        <f t="shared" si="28"/>
        <v>4</v>
      </c>
      <c r="V150" s="106">
        <f t="shared" si="32"/>
        <v>0.38200000000000001</v>
      </c>
      <c r="W150" s="19">
        <f t="shared" si="29"/>
        <v>7.6400000000000001E-3</v>
      </c>
      <c r="X150" s="16">
        <f t="shared" si="33"/>
        <v>1</v>
      </c>
      <c r="Y150" s="16">
        <f t="shared" si="34"/>
        <v>2</v>
      </c>
      <c r="Z150" s="16">
        <f t="shared" si="35"/>
        <v>3</v>
      </c>
      <c r="AA150" s="16" t="str">
        <f t="shared" si="36"/>
        <v>AtkExt</v>
      </c>
      <c r="AB150" s="16">
        <f t="shared" si="30"/>
        <v>37</v>
      </c>
      <c r="AC150" s="16" t="str">
        <f t="shared" si="37"/>
        <v>DefExt</v>
      </c>
      <c r="AD150" s="16">
        <f t="shared" si="38"/>
        <v>18</v>
      </c>
      <c r="AE150" s="16" t="str">
        <f t="shared" si="39"/>
        <v>HPExt</v>
      </c>
      <c r="AF150" s="29">
        <f t="shared" si="40"/>
        <v>113</v>
      </c>
      <c r="AG150" s="29" t="str">
        <f t="shared" si="41"/>
        <v>[x]</v>
      </c>
    </row>
    <row r="151" spans="9:33" ht="16.5" x14ac:dyDescent="0.2">
      <c r="I151" s="101"/>
      <c r="P151" s="15">
        <v>95</v>
      </c>
      <c r="Q151" s="16">
        <f t="shared" si="26"/>
        <v>7</v>
      </c>
      <c r="R151" s="16">
        <f t="shared" si="27"/>
        <v>1606009</v>
      </c>
      <c r="S151" s="16" t="str">
        <f t="shared" si="31"/>
        <v>神器2碎片4等级5</v>
      </c>
      <c r="T151" s="31" t="s">
        <v>877</v>
      </c>
      <c r="U151" s="16">
        <f t="shared" si="28"/>
        <v>5</v>
      </c>
      <c r="V151" s="106">
        <f t="shared" si="32"/>
        <v>0.45</v>
      </c>
      <c r="W151" s="19">
        <f t="shared" si="29"/>
        <v>9.0000000000000011E-3</v>
      </c>
      <c r="X151" s="16">
        <f t="shared" si="33"/>
        <v>1</v>
      </c>
      <c r="Y151" s="16">
        <f t="shared" si="34"/>
        <v>2</v>
      </c>
      <c r="Z151" s="16">
        <f t="shared" si="35"/>
        <v>3</v>
      </c>
      <c r="AA151" s="16" t="str">
        <f t="shared" si="36"/>
        <v>AtkExt</v>
      </c>
      <c r="AB151" s="16">
        <f t="shared" si="30"/>
        <v>44</v>
      </c>
      <c r="AC151" s="16" t="str">
        <f t="shared" si="37"/>
        <v>DefExt</v>
      </c>
      <c r="AD151" s="16">
        <f t="shared" si="38"/>
        <v>22</v>
      </c>
      <c r="AE151" s="16" t="str">
        <f t="shared" si="39"/>
        <v>HPExt</v>
      </c>
      <c r="AF151" s="29">
        <f t="shared" si="40"/>
        <v>133</v>
      </c>
      <c r="AG151" s="29" t="str">
        <f t="shared" si="41"/>
        <v>[x]</v>
      </c>
    </row>
    <row r="152" spans="9:33" ht="16.5" x14ac:dyDescent="0.2">
      <c r="I152" s="101"/>
      <c r="P152" s="15">
        <v>96</v>
      </c>
      <c r="Q152" s="16">
        <f t="shared" si="26"/>
        <v>7</v>
      </c>
      <c r="R152" s="16">
        <f t="shared" si="27"/>
        <v>1606009</v>
      </c>
      <c r="S152" s="16" t="str">
        <f t="shared" si="31"/>
        <v>神器2碎片4等级6</v>
      </c>
      <c r="T152" s="31" t="s">
        <v>877</v>
      </c>
      <c r="U152" s="16">
        <f t="shared" si="28"/>
        <v>6</v>
      </c>
      <c r="V152" s="106">
        <f t="shared" si="32"/>
        <v>0.52200000000000002</v>
      </c>
      <c r="W152" s="19">
        <f t="shared" si="29"/>
        <v>1.0440000000000001E-2</v>
      </c>
      <c r="X152" s="16">
        <f t="shared" si="33"/>
        <v>1</v>
      </c>
      <c r="Y152" s="16">
        <f t="shared" si="34"/>
        <v>2</v>
      </c>
      <c r="Z152" s="16">
        <f t="shared" si="35"/>
        <v>3</v>
      </c>
      <c r="AA152" s="16" t="str">
        <f t="shared" si="36"/>
        <v>AtkExt</v>
      </c>
      <c r="AB152" s="16">
        <f t="shared" si="30"/>
        <v>51</v>
      </c>
      <c r="AC152" s="16" t="str">
        <f t="shared" si="37"/>
        <v>DefExt</v>
      </c>
      <c r="AD152" s="16">
        <f t="shared" si="38"/>
        <v>25</v>
      </c>
      <c r="AE152" s="16" t="str">
        <f t="shared" si="39"/>
        <v>HPExt</v>
      </c>
      <c r="AF152" s="29">
        <f t="shared" si="40"/>
        <v>155</v>
      </c>
      <c r="AG152" s="29" t="str">
        <f t="shared" si="41"/>
        <v>[x]</v>
      </c>
    </row>
    <row r="153" spans="9:33" ht="16.5" x14ac:dyDescent="0.2">
      <c r="I153" s="101"/>
      <c r="P153" s="15">
        <v>97</v>
      </c>
      <c r="Q153" s="16">
        <f t="shared" si="26"/>
        <v>7</v>
      </c>
      <c r="R153" s="16">
        <f t="shared" si="27"/>
        <v>1606009</v>
      </c>
      <c r="S153" s="16" t="str">
        <f t="shared" si="31"/>
        <v>神器2碎片4等级7</v>
      </c>
      <c r="T153" s="31" t="s">
        <v>877</v>
      </c>
      <c r="U153" s="16">
        <f t="shared" si="28"/>
        <v>7</v>
      </c>
      <c r="V153" s="106">
        <f t="shared" si="32"/>
        <v>0.59799999999999998</v>
      </c>
      <c r="W153" s="19">
        <f t="shared" si="29"/>
        <v>1.196E-2</v>
      </c>
      <c r="X153" s="16">
        <f t="shared" si="33"/>
        <v>1</v>
      </c>
      <c r="Y153" s="16">
        <f t="shared" si="34"/>
        <v>2</v>
      </c>
      <c r="Z153" s="16">
        <f t="shared" si="35"/>
        <v>3</v>
      </c>
      <c r="AA153" s="16" t="str">
        <f t="shared" si="36"/>
        <v>AtkExt</v>
      </c>
      <c r="AB153" s="16">
        <f t="shared" si="30"/>
        <v>59</v>
      </c>
      <c r="AC153" s="16" t="str">
        <f t="shared" si="37"/>
        <v>DefExt</v>
      </c>
      <c r="AD153" s="16">
        <f t="shared" si="38"/>
        <v>29</v>
      </c>
      <c r="AE153" s="16" t="str">
        <f t="shared" si="39"/>
        <v>HPExt</v>
      </c>
      <c r="AF153" s="29">
        <f t="shared" si="40"/>
        <v>177</v>
      </c>
      <c r="AG153" s="29" t="str">
        <f t="shared" si="41"/>
        <v>[x]</v>
      </c>
    </row>
    <row r="154" spans="9:33" ht="16.5" x14ac:dyDescent="0.2">
      <c r="I154" s="101"/>
      <c r="P154" s="15">
        <v>98</v>
      </c>
      <c r="Q154" s="16">
        <f t="shared" si="26"/>
        <v>7</v>
      </c>
      <c r="R154" s="16">
        <f t="shared" si="27"/>
        <v>1606009</v>
      </c>
      <c r="S154" s="16" t="str">
        <f t="shared" si="31"/>
        <v>神器2碎片4等级8</v>
      </c>
      <c r="T154" s="31" t="s">
        <v>877</v>
      </c>
      <c r="U154" s="16">
        <f t="shared" si="28"/>
        <v>8</v>
      </c>
      <c r="V154" s="106">
        <f t="shared" si="32"/>
        <v>0.67800000000000005</v>
      </c>
      <c r="W154" s="19">
        <f t="shared" si="29"/>
        <v>1.3560000000000001E-2</v>
      </c>
      <c r="X154" s="16">
        <f t="shared" si="33"/>
        <v>1</v>
      </c>
      <c r="Y154" s="16">
        <f t="shared" si="34"/>
        <v>2</v>
      </c>
      <c r="Z154" s="16">
        <f t="shared" si="35"/>
        <v>3</v>
      </c>
      <c r="AA154" s="16" t="str">
        <f t="shared" si="36"/>
        <v>AtkExt</v>
      </c>
      <c r="AB154" s="16">
        <f t="shared" si="30"/>
        <v>67</v>
      </c>
      <c r="AC154" s="16" t="str">
        <f t="shared" si="37"/>
        <v>DefExt</v>
      </c>
      <c r="AD154" s="16">
        <f t="shared" si="38"/>
        <v>33</v>
      </c>
      <c r="AE154" s="16" t="str">
        <f t="shared" si="39"/>
        <v>HPExt</v>
      </c>
      <c r="AF154" s="29">
        <f t="shared" si="40"/>
        <v>201</v>
      </c>
      <c r="AG154" s="29" t="str">
        <f t="shared" si="41"/>
        <v>[x]</v>
      </c>
    </row>
    <row r="155" spans="9:33" ht="16.5" x14ac:dyDescent="0.2">
      <c r="I155" s="101"/>
      <c r="P155" s="15">
        <v>99</v>
      </c>
      <c r="Q155" s="16">
        <f t="shared" si="26"/>
        <v>7</v>
      </c>
      <c r="R155" s="16">
        <f t="shared" si="27"/>
        <v>1606009</v>
      </c>
      <c r="S155" s="16" t="str">
        <f t="shared" si="31"/>
        <v>神器2碎片4等级9</v>
      </c>
      <c r="T155" s="31" t="s">
        <v>877</v>
      </c>
      <c r="U155" s="16">
        <f t="shared" si="28"/>
        <v>9</v>
      </c>
      <c r="V155" s="106">
        <f t="shared" si="32"/>
        <v>0.76200000000000001</v>
      </c>
      <c r="W155" s="19">
        <f t="shared" si="29"/>
        <v>1.524E-2</v>
      </c>
      <c r="X155" s="16">
        <f t="shared" si="33"/>
        <v>1</v>
      </c>
      <c r="Y155" s="16">
        <f t="shared" si="34"/>
        <v>2</v>
      </c>
      <c r="Z155" s="16">
        <f t="shared" si="35"/>
        <v>3</v>
      </c>
      <c r="AA155" s="16" t="str">
        <f t="shared" si="36"/>
        <v>AtkExt</v>
      </c>
      <c r="AB155" s="16">
        <f t="shared" si="30"/>
        <v>75</v>
      </c>
      <c r="AC155" s="16" t="str">
        <f t="shared" si="37"/>
        <v>DefExt</v>
      </c>
      <c r="AD155" s="16">
        <f t="shared" si="38"/>
        <v>37</v>
      </c>
      <c r="AE155" s="16" t="str">
        <f t="shared" si="39"/>
        <v>HPExt</v>
      </c>
      <c r="AF155" s="29">
        <f t="shared" si="40"/>
        <v>226</v>
      </c>
      <c r="AG155" s="29" t="str">
        <f t="shared" si="41"/>
        <v>[x]</v>
      </c>
    </row>
    <row r="156" spans="9:33" ht="16.5" x14ac:dyDescent="0.2">
      <c r="I156" s="101"/>
      <c r="P156" s="15">
        <v>100</v>
      </c>
      <c r="Q156" s="16">
        <f t="shared" si="26"/>
        <v>7</v>
      </c>
      <c r="R156" s="16">
        <f t="shared" si="27"/>
        <v>1606009</v>
      </c>
      <c r="S156" s="16" t="str">
        <f t="shared" si="31"/>
        <v>神器2碎片4等级10</v>
      </c>
      <c r="T156" s="31" t="s">
        <v>877</v>
      </c>
      <c r="U156" s="16">
        <f t="shared" si="28"/>
        <v>10</v>
      </c>
      <c r="V156" s="106">
        <f t="shared" si="32"/>
        <v>0.85000000000000009</v>
      </c>
      <c r="W156" s="19">
        <f t="shared" si="29"/>
        <v>1.7000000000000001E-2</v>
      </c>
      <c r="X156" s="16">
        <f t="shared" si="33"/>
        <v>1</v>
      </c>
      <c r="Y156" s="16">
        <f t="shared" si="34"/>
        <v>2</v>
      </c>
      <c r="Z156" s="16">
        <f t="shared" si="35"/>
        <v>3</v>
      </c>
      <c r="AA156" s="16" t="str">
        <f t="shared" si="36"/>
        <v>AtkExt</v>
      </c>
      <c r="AB156" s="16">
        <f t="shared" si="30"/>
        <v>84</v>
      </c>
      <c r="AC156" s="16" t="str">
        <f t="shared" si="37"/>
        <v>DefExt</v>
      </c>
      <c r="AD156" s="16">
        <f t="shared" si="38"/>
        <v>41</v>
      </c>
      <c r="AE156" s="16" t="str">
        <f t="shared" si="39"/>
        <v>HPExt</v>
      </c>
      <c r="AF156" s="29">
        <f t="shared" si="40"/>
        <v>252</v>
      </c>
      <c r="AG156" s="29" t="str">
        <f t="shared" si="41"/>
        <v>[x]</v>
      </c>
    </row>
    <row r="157" spans="9:33" ht="16.5" x14ac:dyDescent="0.2">
      <c r="I157" s="101"/>
      <c r="P157" s="15">
        <v>101</v>
      </c>
      <c r="Q157" s="16">
        <f t="shared" si="26"/>
        <v>7</v>
      </c>
      <c r="R157" s="16">
        <f t="shared" si="27"/>
        <v>1606009</v>
      </c>
      <c r="S157" s="16" t="str">
        <f t="shared" si="31"/>
        <v>神器2碎片4等级11</v>
      </c>
      <c r="T157" s="31" t="s">
        <v>877</v>
      </c>
      <c r="U157" s="16">
        <f t="shared" si="28"/>
        <v>11</v>
      </c>
      <c r="V157" s="106">
        <f t="shared" si="32"/>
        <v>0.94200000000000006</v>
      </c>
      <c r="W157" s="19">
        <f t="shared" si="29"/>
        <v>1.8840000000000003E-2</v>
      </c>
      <c r="X157" s="16">
        <f t="shared" si="33"/>
        <v>1</v>
      </c>
      <c r="Y157" s="16">
        <f t="shared" si="34"/>
        <v>2</v>
      </c>
      <c r="Z157" s="16">
        <f t="shared" si="35"/>
        <v>3</v>
      </c>
      <c r="AA157" s="16" t="str">
        <f t="shared" si="36"/>
        <v>AtkExt</v>
      </c>
      <c r="AB157" s="16">
        <f t="shared" si="30"/>
        <v>93</v>
      </c>
      <c r="AC157" s="16" t="str">
        <f t="shared" si="37"/>
        <v>DefExt</v>
      </c>
      <c r="AD157" s="16">
        <f t="shared" si="38"/>
        <v>46</v>
      </c>
      <c r="AE157" s="16" t="str">
        <f t="shared" si="39"/>
        <v>HPExt</v>
      </c>
      <c r="AF157" s="29">
        <f t="shared" si="40"/>
        <v>280</v>
      </c>
      <c r="AG157" s="29" t="str">
        <f t="shared" si="41"/>
        <v>[x]</v>
      </c>
    </row>
    <row r="158" spans="9:33" ht="16.5" x14ac:dyDescent="0.2">
      <c r="I158" s="101"/>
      <c r="P158" s="15">
        <v>102</v>
      </c>
      <c r="Q158" s="16">
        <f t="shared" si="26"/>
        <v>7</v>
      </c>
      <c r="R158" s="16">
        <f t="shared" si="27"/>
        <v>1606009</v>
      </c>
      <c r="S158" s="16" t="str">
        <f t="shared" si="31"/>
        <v>神器2碎片4等级12</v>
      </c>
      <c r="T158" s="31" t="s">
        <v>877</v>
      </c>
      <c r="U158" s="16">
        <f t="shared" si="28"/>
        <v>12</v>
      </c>
      <c r="V158" s="106">
        <f t="shared" si="32"/>
        <v>1.0380000000000003</v>
      </c>
      <c r="W158" s="19">
        <f t="shared" si="29"/>
        <v>2.0760000000000004E-2</v>
      </c>
      <c r="X158" s="16">
        <f t="shared" si="33"/>
        <v>1</v>
      </c>
      <c r="Y158" s="16">
        <f t="shared" si="34"/>
        <v>2</v>
      </c>
      <c r="Z158" s="16">
        <f t="shared" si="35"/>
        <v>3</v>
      </c>
      <c r="AA158" s="16" t="str">
        <f t="shared" si="36"/>
        <v>AtkExt</v>
      </c>
      <c r="AB158" s="16">
        <f t="shared" si="30"/>
        <v>102</v>
      </c>
      <c r="AC158" s="16" t="str">
        <f t="shared" si="37"/>
        <v>DefExt</v>
      </c>
      <c r="AD158" s="16">
        <f t="shared" si="38"/>
        <v>51</v>
      </c>
      <c r="AE158" s="16" t="str">
        <f t="shared" si="39"/>
        <v>HPExt</v>
      </c>
      <c r="AF158" s="29">
        <f t="shared" si="40"/>
        <v>308</v>
      </c>
      <c r="AG158" s="29" t="str">
        <f t="shared" si="41"/>
        <v>[x]</v>
      </c>
    </row>
    <row r="159" spans="9:33" ht="16.5" x14ac:dyDescent="0.2">
      <c r="I159" s="101"/>
      <c r="P159" s="15">
        <v>103</v>
      </c>
      <c r="Q159" s="16">
        <f t="shared" si="26"/>
        <v>7</v>
      </c>
      <c r="R159" s="16">
        <f t="shared" si="27"/>
        <v>1606009</v>
      </c>
      <c r="S159" s="16" t="str">
        <f t="shared" si="31"/>
        <v>神器2碎片4等级13</v>
      </c>
      <c r="T159" s="31" t="s">
        <v>877</v>
      </c>
      <c r="U159" s="16">
        <f t="shared" si="28"/>
        <v>13</v>
      </c>
      <c r="V159" s="106">
        <f t="shared" si="32"/>
        <v>1.1380000000000001</v>
      </c>
      <c r="W159" s="19">
        <f t="shared" si="29"/>
        <v>2.2760000000000002E-2</v>
      </c>
      <c r="X159" s="16">
        <f t="shared" si="33"/>
        <v>1</v>
      </c>
      <c r="Y159" s="16">
        <f t="shared" si="34"/>
        <v>2</v>
      </c>
      <c r="Z159" s="16">
        <f t="shared" si="35"/>
        <v>3</v>
      </c>
      <c r="AA159" s="16" t="str">
        <f t="shared" si="36"/>
        <v>AtkExt</v>
      </c>
      <c r="AB159" s="16">
        <f t="shared" si="30"/>
        <v>112</v>
      </c>
      <c r="AC159" s="16" t="str">
        <f t="shared" si="37"/>
        <v>DefExt</v>
      </c>
      <c r="AD159" s="16">
        <f t="shared" si="38"/>
        <v>56</v>
      </c>
      <c r="AE159" s="16" t="str">
        <f t="shared" si="39"/>
        <v>HPExt</v>
      </c>
      <c r="AF159" s="29">
        <f t="shared" si="40"/>
        <v>338</v>
      </c>
      <c r="AG159" s="29" t="str">
        <f t="shared" si="41"/>
        <v>[x]</v>
      </c>
    </row>
    <row r="160" spans="9:33" ht="16.5" x14ac:dyDescent="0.2">
      <c r="I160" s="101"/>
      <c r="P160" s="15">
        <v>104</v>
      </c>
      <c r="Q160" s="16">
        <f t="shared" si="26"/>
        <v>7</v>
      </c>
      <c r="R160" s="16">
        <f t="shared" si="27"/>
        <v>1606009</v>
      </c>
      <c r="S160" s="16" t="str">
        <f t="shared" si="31"/>
        <v>神器2碎片4等级14</v>
      </c>
      <c r="T160" s="31" t="s">
        <v>877</v>
      </c>
      <c r="U160" s="16">
        <f t="shared" si="28"/>
        <v>14</v>
      </c>
      <c r="V160" s="106">
        <f t="shared" si="32"/>
        <v>1.242</v>
      </c>
      <c r="W160" s="19">
        <f t="shared" si="29"/>
        <v>2.4840000000000001E-2</v>
      </c>
      <c r="X160" s="16">
        <f t="shared" si="33"/>
        <v>1</v>
      </c>
      <c r="Y160" s="16">
        <f t="shared" si="34"/>
        <v>2</v>
      </c>
      <c r="Z160" s="16">
        <f t="shared" si="35"/>
        <v>3</v>
      </c>
      <c r="AA160" s="16" t="str">
        <f t="shared" si="36"/>
        <v>AtkExt</v>
      </c>
      <c r="AB160" s="16">
        <f t="shared" si="30"/>
        <v>122</v>
      </c>
      <c r="AC160" s="16" t="str">
        <f t="shared" si="37"/>
        <v>DefExt</v>
      </c>
      <c r="AD160" s="16">
        <f t="shared" si="38"/>
        <v>61</v>
      </c>
      <c r="AE160" s="16" t="str">
        <f t="shared" si="39"/>
        <v>HPExt</v>
      </c>
      <c r="AF160" s="29">
        <f t="shared" si="40"/>
        <v>369</v>
      </c>
      <c r="AG160" s="29" t="str">
        <f t="shared" si="41"/>
        <v>[x]</v>
      </c>
    </row>
    <row r="161" spans="9:33" ht="16.5" x14ac:dyDescent="0.2">
      <c r="I161" s="101"/>
      <c r="P161" s="15">
        <v>105</v>
      </c>
      <c r="Q161" s="16">
        <f t="shared" si="26"/>
        <v>7</v>
      </c>
      <c r="R161" s="16">
        <f t="shared" si="27"/>
        <v>1606009</v>
      </c>
      <c r="S161" s="16" t="str">
        <f t="shared" si="31"/>
        <v>神器2碎片4等级15</v>
      </c>
      <c r="T161" s="31" t="s">
        <v>877</v>
      </c>
      <c r="U161" s="16">
        <f t="shared" si="28"/>
        <v>15</v>
      </c>
      <c r="V161" s="106">
        <f t="shared" si="32"/>
        <v>1.35</v>
      </c>
      <c r="W161" s="19">
        <f t="shared" si="29"/>
        <v>2.7000000000000003E-2</v>
      </c>
      <c r="X161" s="16">
        <f t="shared" si="33"/>
        <v>1</v>
      </c>
      <c r="Y161" s="16">
        <f t="shared" si="34"/>
        <v>2</v>
      </c>
      <c r="Z161" s="16">
        <f t="shared" si="35"/>
        <v>3</v>
      </c>
      <c r="AA161" s="16" t="str">
        <f t="shared" si="36"/>
        <v>AtkExt</v>
      </c>
      <c r="AB161" s="16">
        <f t="shared" si="30"/>
        <v>133</v>
      </c>
      <c r="AC161" s="16" t="str">
        <f t="shared" si="37"/>
        <v>DefExt</v>
      </c>
      <c r="AD161" s="16">
        <f t="shared" si="38"/>
        <v>66</v>
      </c>
      <c r="AE161" s="16" t="str">
        <f t="shared" si="39"/>
        <v>HPExt</v>
      </c>
      <c r="AF161" s="29">
        <f t="shared" si="40"/>
        <v>401</v>
      </c>
      <c r="AG161" s="29" t="str">
        <f t="shared" si="41"/>
        <v>[x]</v>
      </c>
    </row>
    <row r="162" spans="9:33" ht="16.5" x14ac:dyDescent="0.2">
      <c r="I162" s="101"/>
      <c r="P162" s="15">
        <v>106</v>
      </c>
      <c r="Q162" s="16">
        <f t="shared" si="26"/>
        <v>8</v>
      </c>
      <c r="R162" s="16">
        <f t="shared" si="27"/>
        <v>1606010</v>
      </c>
      <c r="S162" s="16" t="str">
        <f t="shared" si="31"/>
        <v>神器2碎片5等级1</v>
      </c>
      <c r="T162" s="31" t="s">
        <v>877</v>
      </c>
      <c r="U162" s="16">
        <f t="shared" si="28"/>
        <v>1</v>
      </c>
      <c r="V162" s="106">
        <f t="shared" si="32"/>
        <v>0.20200000000000001</v>
      </c>
      <c r="W162" s="19">
        <f t="shared" si="29"/>
        <v>6.0600000000000003E-3</v>
      </c>
      <c r="X162" s="16">
        <f t="shared" si="33"/>
        <v>1</v>
      </c>
      <c r="Y162" s="16">
        <f t="shared" si="34"/>
        <v>2</v>
      </c>
      <c r="Z162" s="16">
        <f t="shared" si="35"/>
        <v>0</v>
      </c>
      <c r="AA162" s="16" t="str">
        <f t="shared" si="36"/>
        <v>AtkExt</v>
      </c>
      <c r="AB162" s="16">
        <f t="shared" si="30"/>
        <v>59</v>
      </c>
      <c r="AC162" s="16" t="str">
        <f t="shared" si="37"/>
        <v>DefExt</v>
      </c>
      <c r="AD162" s="16">
        <f t="shared" si="38"/>
        <v>14</v>
      </c>
      <c r="AE162" s="16" t="str">
        <f t="shared" si="39"/>
        <v>[x]</v>
      </c>
      <c r="AF162" s="29" t="str">
        <f t="shared" si="40"/>
        <v>[x]</v>
      </c>
      <c r="AG162" s="29" t="str">
        <f t="shared" si="41"/>
        <v>[x]</v>
      </c>
    </row>
    <row r="163" spans="9:33" ht="16.5" x14ac:dyDescent="0.2">
      <c r="I163" s="101"/>
      <c r="P163" s="15">
        <v>107</v>
      </c>
      <c r="Q163" s="16">
        <f t="shared" si="26"/>
        <v>8</v>
      </c>
      <c r="R163" s="16">
        <f t="shared" si="27"/>
        <v>1606010</v>
      </c>
      <c r="S163" s="16" t="str">
        <f t="shared" si="31"/>
        <v>神器2碎片5等级2</v>
      </c>
      <c r="T163" s="31" t="s">
        <v>877</v>
      </c>
      <c r="U163" s="16">
        <f t="shared" si="28"/>
        <v>2</v>
      </c>
      <c r="V163" s="106">
        <f t="shared" si="32"/>
        <v>0.25800000000000001</v>
      </c>
      <c r="W163" s="19">
        <f t="shared" si="29"/>
        <v>7.7400000000000004E-3</v>
      </c>
      <c r="X163" s="16">
        <f t="shared" si="33"/>
        <v>1</v>
      </c>
      <c r="Y163" s="16">
        <f t="shared" si="34"/>
        <v>2</v>
      </c>
      <c r="Z163" s="16">
        <f t="shared" si="35"/>
        <v>0</v>
      </c>
      <c r="AA163" s="16" t="str">
        <f t="shared" si="36"/>
        <v>AtkExt</v>
      </c>
      <c r="AB163" s="16">
        <f t="shared" si="30"/>
        <v>76</v>
      </c>
      <c r="AC163" s="16" t="str">
        <f t="shared" si="37"/>
        <v>DefExt</v>
      </c>
      <c r="AD163" s="16">
        <f t="shared" si="38"/>
        <v>19</v>
      </c>
      <c r="AE163" s="16" t="str">
        <f t="shared" si="39"/>
        <v>[x]</v>
      </c>
      <c r="AF163" s="29" t="str">
        <f t="shared" si="40"/>
        <v>[x]</v>
      </c>
      <c r="AG163" s="29" t="str">
        <f t="shared" si="41"/>
        <v>[x]</v>
      </c>
    </row>
    <row r="164" spans="9:33" ht="16.5" x14ac:dyDescent="0.2">
      <c r="I164" s="101"/>
      <c r="P164" s="15">
        <v>108</v>
      </c>
      <c r="Q164" s="16">
        <f t="shared" si="26"/>
        <v>8</v>
      </c>
      <c r="R164" s="16">
        <f t="shared" si="27"/>
        <v>1606010</v>
      </c>
      <c r="S164" s="16" t="str">
        <f t="shared" si="31"/>
        <v>神器2碎片5等级3</v>
      </c>
      <c r="T164" s="31" t="s">
        <v>877</v>
      </c>
      <c r="U164" s="16">
        <f t="shared" si="28"/>
        <v>3</v>
      </c>
      <c r="V164" s="106">
        <f t="shared" si="32"/>
        <v>0.31800000000000006</v>
      </c>
      <c r="W164" s="19">
        <f t="shared" si="29"/>
        <v>9.5400000000000016E-3</v>
      </c>
      <c r="X164" s="16">
        <f t="shared" si="33"/>
        <v>1</v>
      </c>
      <c r="Y164" s="16">
        <f t="shared" si="34"/>
        <v>2</v>
      </c>
      <c r="Z164" s="16">
        <f t="shared" si="35"/>
        <v>0</v>
      </c>
      <c r="AA164" s="16" t="str">
        <f t="shared" si="36"/>
        <v>AtkExt</v>
      </c>
      <c r="AB164" s="16">
        <f t="shared" si="30"/>
        <v>94</v>
      </c>
      <c r="AC164" s="16" t="str">
        <f t="shared" si="37"/>
        <v>DefExt</v>
      </c>
      <c r="AD164" s="16">
        <f t="shared" si="38"/>
        <v>23</v>
      </c>
      <c r="AE164" s="16" t="str">
        <f t="shared" si="39"/>
        <v>[x]</v>
      </c>
      <c r="AF164" s="29" t="str">
        <f t="shared" si="40"/>
        <v>[x]</v>
      </c>
      <c r="AG164" s="29" t="str">
        <f t="shared" si="41"/>
        <v>[x]</v>
      </c>
    </row>
    <row r="165" spans="9:33" ht="16.5" x14ac:dyDescent="0.2">
      <c r="I165" s="101"/>
      <c r="P165" s="15">
        <v>109</v>
      </c>
      <c r="Q165" s="16">
        <f t="shared" si="26"/>
        <v>8</v>
      </c>
      <c r="R165" s="16">
        <f t="shared" si="27"/>
        <v>1606010</v>
      </c>
      <c r="S165" s="16" t="str">
        <f t="shared" si="31"/>
        <v>神器2碎片5等级4</v>
      </c>
      <c r="T165" s="31" t="s">
        <v>877</v>
      </c>
      <c r="U165" s="16">
        <f t="shared" si="28"/>
        <v>4</v>
      </c>
      <c r="V165" s="106">
        <f t="shared" si="32"/>
        <v>0.38200000000000001</v>
      </c>
      <c r="W165" s="19">
        <f t="shared" si="29"/>
        <v>1.146E-2</v>
      </c>
      <c r="X165" s="16">
        <f t="shared" si="33"/>
        <v>1</v>
      </c>
      <c r="Y165" s="16">
        <f t="shared" si="34"/>
        <v>2</v>
      </c>
      <c r="Z165" s="16">
        <f t="shared" si="35"/>
        <v>0</v>
      </c>
      <c r="AA165" s="16" t="str">
        <f t="shared" si="36"/>
        <v>AtkExt</v>
      </c>
      <c r="AB165" s="16">
        <f t="shared" si="30"/>
        <v>113</v>
      </c>
      <c r="AC165" s="16" t="str">
        <f t="shared" si="37"/>
        <v>DefExt</v>
      </c>
      <c r="AD165" s="16">
        <f t="shared" si="38"/>
        <v>28</v>
      </c>
      <c r="AE165" s="16" t="str">
        <f t="shared" si="39"/>
        <v>[x]</v>
      </c>
      <c r="AF165" s="29" t="str">
        <f t="shared" si="40"/>
        <v>[x]</v>
      </c>
      <c r="AG165" s="29" t="str">
        <f t="shared" si="41"/>
        <v>[x]</v>
      </c>
    </row>
    <row r="166" spans="9:33" ht="16.5" x14ac:dyDescent="0.2">
      <c r="I166" s="101"/>
      <c r="P166" s="15">
        <v>110</v>
      </c>
      <c r="Q166" s="16">
        <f t="shared" si="26"/>
        <v>8</v>
      </c>
      <c r="R166" s="16">
        <f t="shared" si="27"/>
        <v>1606010</v>
      </c>
      <c r="S166" s="16" t="str">
        <f t="shared" si="31"/>
        <v>神器2碎片5等级5</v>
      </c>
      <c r="T166" s="31" t="s">
        <v>877</v>
      </c>
      <c r="U166" s="16">
        <f t="shared" si="28"/>
        <v>5</v>
      </c>
      <c r="V166" s="106">
        <f t="shared" si="32"/>
        <v>0.45</v>
      </c>
      <c r="W166" s="19">
        <f t="shared" si="29"/>
        <v>1.35E-2</v>
      </c>
      <c r="X166" s="16">
        <f t="shared" si="33"/>
        <v>1</v>
      </c>
      <c r="Y166" s="16">
        <f t="shared" si="34"/>
        <v>2</v>
      </c>
      <c r="Z166" s="16">
        <f t="shared" si="35"/>
        <v>0</v>
      </c>
      <c r="AA166" s="16" t="str">
        <f t="shared" si="36"/>
        <v>AtkExt</v>
      </c>
      <c r="AB166" s="16">
        <f t="shared" si="30"/>
        <v>133</v>
      </c>
      <c r="AC166" s="16" t="str">
        <f t="shared" si="37"/>
        <v>DefExt</v>
      </c>
      <c r="AD166" s="16">
        <f t="shared" si="38"/>
        <v>33</v>
      </c>
      <c r="AE166" s="16" t="str">
        <f t="shared" si="39"/>
        <v>[x]</v>
      </c>
      <c r="AF166" s="29" t="str">
        <f t="shared" si="40"/>
        <v>[x]</v>
      </c>
      <c r="AG166" s="29" t="str">
        <f t="shared" si="41"/>
        <v>[x]</v>
      </c>
    </row>
    <row r="167" spans="9:33" ht="16.5" x14ac:dyDescent="0.2">
      <c r="I167" s="101"/>
      <c r="P167" s="15">
        <v>111</v>
      </c>
      <c r="Q167" s="16">
        <f t="shared" si="26"/>
        <v>8</v>
      </c>
      <c r="R167" s="16">
        <f t="shared" si="27"/>
        <v>1606010</v>
      </c>
      <c r="S167" s="16" t="str">
        <f t="shared" si="31"/>
        <v>神器2碎片5等级6</v>
      </c>
      <c r="T167" s="31" t="s">
        <v>877</v>
      </c>
      <c r="U167" s="16">
        <f t="shared" si="28"/>
        <v>6</v>
      </c>
      <c r="V167" s="106">
        <f t="shared" si="32"/>
        <v>0.52200000000000002</v>
      </c>
      <c r="W167" s="19">
        <f t="shared" si="29"/>
        <v>1.566E-2</v>
      </c>
      <c r="X167" s="16">
        <f t="shared" si="33"/>
        <v>1</v>
      </c>
      <c r="Y167" s="16">
        <f t="shared" si="34"/>
        <v>2</v>
      </c>
      <c r="Z167" s="16">
        <f t="shared" si="35"/>
        <v>0</v>
      </c>
      <c r="AA167" s="16" t="str">
        <f t="shared" si="36"/>
        <v>AtkExt</v>
      </c>
      <c r="AB167" s="16">
        <f t="shared" si="30"/>
        <v>154</v>
      </c>
      <c r="AC167" s="16" t="str">
        <f t="shared" si="37"/>
        <v>DefExt</v>
      </c>
      <c r="AD167" s="16">
        <f t="shared" si="38"/>
        <v>38</v>
      </c>
      <c r="AE167" s="16" t="str">
        <f t="shared" si="39"/>
        <v>[x]</v>
      </c>
      <c r="AF167" s="29" t="str">
        <f t="shared" si="40"/>
        <v>[x]</v>
      </c>
      <c r="AG167" s="29" t="str">
        <f t="shared" si="41"/>
        <v>[x]</v>
      </c>
    </row>
    <row r="168" spans="9:33" ht="16.5" x14ac:dyDescent="0.2">
      <c r="I168" s="101"/>
      <c r="P168" s="15">
        <v>112</v>
      </c>
      <c r="Q168" s="16">
        <f t="shared" si="26"/>
        <v>8</v>
      </c>
      <c r="R168" s="16">
        <f t="shared" si="27"/>
        <v>1606010</v>
      </c>
      <c r="S168" s="16" t="str">
        <f t="shared" si="31"/>
        <v>神器2碎片5等级7</v>
      </c>
      <c r="T168" s="31" t="s">
        <v>877</v>
      </c>
      <c r="U168" s="16">
        <f t="shared" si="28"/>
        <v>7</v>
      </c>
      <c r="V168" s="106">
        <f t="shared" si="32"/>
        <v>0.59799999999999998</v>
      </c>
      <c r="W168" s="19">
        <f t="shared" si="29"/>
        <v>1.7939999999999998E-2</v>
      </c>
      <c r="X168" s="16">
        <f t="shared" si="33"/>
        <v>1</v>
      </c>
      <c r="Y168" s="16">
        <f t="shared" si="34"/>
        <v>2</v>
      </c>
      <c r="Z168" s="16">
        <f t="shared" si="35"/>
        <v>0</v>
      </c>
      <c r="AA168" s="16" t="str">
        <f t="shared" si="36"/>
        <v>AtkExt</v>
      </c>
      <c r="AB168" s="16">
        <f t="shared" si="30"/>
        <v>177</v>
      </c>
      <c r="AC168" s="16" t="str">
        <f t="shared" si="37"/>
        <v>DefExt</v>
      </c>
      <c r="AD168" s="16">
        <f t="shared" si="38"/>
        <v>44</v>
      </c>
      <c r="AE168" s="16" t="str">
        <f t="shared" si="39"/>
        <v>[x]</v>
      </c>
      <c r="AF168" s="29" t="str">
        <f t="shared" si="40"/>
        <v>[x]</v>
      </c>
      <c r="AG168" s="29" t="str">
        <f t="shared" si="41"/>
        <v>[x]</v>
      </c>
    </row>
    <row r="169" spans="9:33" ht="16.5" x14ac:dyDescent="0.2">
      <c r="I169" s="101"/>
      <c r="P169" s="15">
        <v>113</v>
      </c>
      <c r="Q169" s="16">
        <f t="shared" si="26"/>
        <v>8</v>
      </c>
      <c r="R169" s="16">
        <f t="shared" si="27"/>
        <v>1606010</v>
      </c>
      <c r="S169" s="16" t="str">
        <f t="shared" si="31"/>
        <v>神器2碎片5等级8</v>
      </c>
      <c r="T169" s="31" t="s">
        <v>877</v>
      </c>
      <c r="U169" s="16">
        <f t="shared" si="28"/>
        <v>8</v>
      </c>
      <c r="V169" s="106">
        <f t="shared" si="32"/>
        <v>0.67800000000000005</v>
      </c>
      <c r="W169" s="19">
        <f t="shared" si="29"/>
        <v>2.034E-2</v>
      </c>
      <c r="X169" s="16">
        <f t="shared" si="33"/>
        <v>1</v>
      </c>
      <c r="Y169" s="16">
        <f t="shared" si="34"/>
        <v>2</v>
      </c>
      <c r="Z169" s="16">
        <f t="shared" si="35"/>
        <v>0</v>
      </c>
      <c r="AA169" s="16" t="str">
        <f t="shared" si="36"/>
        <v>AtkExt</v>
      </c>
      <c r="AB169" s="16">
        <f t="shared" si="30"/>
        <v>201</v>
      </c>
      <c r="AC169" s="16" t="str">
        <f t="shared" si="37"/>
        <v>DefExt</v>
      </c>
      <c r="AD169" s="16">
        <f t="shared" si="38"/>
        <v>50</v>
      </c>
      <c r="AE169" s="16" t="str">
        <f t="shared" si="39"/>
        <v>[x]</v>
      </c>
      <c r="AF169" s="29" t="str">
        <f t="shared" si="40"/>
        <v>[x]</v>
      </c>
      <c r="AG169" s="29" t="str">
        <f t="shared" si="41"/>
        <v>[x]</v>
      </c>
    </row>
    <row r="170" spans="9:33" ht="16.5" x14ac:dyDescent="0.2">
      <c r="I170" s="101"/>
      <c r="P170" s="15">
        <v>114</v>
      </c>
      <c r="Q170" s="16">
        <f t="shared" si="26"/>
        <v>8</v>
      </c>
      <c r="R170" s="16">
        <f t="shared" si="27"/>
        <v>1606010</v>
      </c>
      <c r="S170" s="16" t="str">
        <f t="shared" si="31"/>
        <v>神器2碎片5等级9</v>
      </c>
      <c r="T170" s="31" t="s">
        <v>877</v>
      </c>
      <c r="U170" s="16">
        <f t="shared" si="28"/>
        <v>9</v>
      </c>
      <c r="V170" s="106">
        <f t="shared" si="32"/>
        <v>0.76200000000000001</v>
      </c>
      <c r="W170" s="19">
        <f t="shared" si="29"/>
        <v>2.2859999999999998E-2</v>
      </c>
      <c r="X170" s="16">
        <f t="shared" si="33"/>
        <v>1</v>
      </c>
      <c r="Y170" s="16">
        <f t="shared" si="34"/>
        <v>2</v>
      </c>
      <c r="Z170" s="16">
        <f t="shared" si="35"/>
        <v>0</v>
      </c>
      <c r="AA170" s="16" t="str">
        <f t="shared" si="36"/>
        <v>AtkExt</v>
      </c>
      <c r="AB170" s="16">
        <f t="shared" si="30"/>
        <v>226</v>
      </c>
      <c r="AC170" s="16" t="str">
        <f t="shared" si="37"/>
        <v>DefExt</v>
      </c>
      <c r="AD170" s="16">
        <f t="shared" si="38"/>
        <v>56</v>
      </c>
      <c r="AE170" s="16" t="str">
        <f t="shared" si="39"/>
        <v>[x]</v>
      </c>
      <c r="AF170" s="29" t="str">
        <f t="shared" si="40"/>
        <v>[x]</v>
      </c>
      <c r="AG170" s="29" t="str">
        <f t="shared" si="41"/>
        <v>[x]</v>
      </c>
    </row>
    <row r="171" spans="9:33" ht="16.5" x14ac:dyDescent="0.2">
      <c r="I171" s="101"/>
      <c r="P171" s="15">
        <v>115</v>
      </c>
      <c r="Q171" s="16">
        <f t="shared" si="26"/>
        <v>8</v>
      </c>
      <c r="R171" s="16">
        <f t="shared" si="27"/>
        <v>1606010</v>
      </c>
      <c r="S171" s="16" t="str">
        <f t="shared" si="31"/>
        <v>神器2碎片5等级10</v>
      </c>
      <c r="T171" s="31" t="s">
        <v>877</v>
      </c>
      <c r="U171" s="16">
        <f t="shared" si="28"/>
        <v>10</v>
      </c>
      <c r="V171" s="106">
        <f t="shared" si="32"/>
        <v>0.85000000000000009</v>
      </c>
      <c r="W171" s="19">
        <f t="shared" si="29"/>
        <v>2.5500000000000002E-2</v>
      </c>
      <c r="X171" s="16">
        <f t="shared" si="33"/>
        <v>1</v>
      </c>
      <c r="Y171" s="16">
        <f t="shared" si="34"/>
        <v>2</v>
      </c>
      <c r="Z171" s="16">
        <f t="shared" si="35"/>
        <v>0</v>
      </c>
      <c r="AA171" s="16" t="str">
        <f t="shared" si="36"/>
        <v>AtkExt</v>
      </c>
      <c r="AB171" s="16">
        <f t="shared" si="30"/>
        <v>252</v>
      </c>
      <c r="AC171" s="16" t="str">
        <f t="shared" si="37"/>
        <v>DefExt</v>
      </c>
      <c r="AD171" s="16">
        <f t="shared" si="38"/>
        <v>62</v>
      </c>
      <c r="AE171" s="16" t="str">
        <f t="shared" si="39"/>
        <v>[x]</v>
      </c>
      <c r="AF171" s="29" t="str">
        <f t="shared" si="40"/>
        <v>[x]</v>
      </c>
      <c r="AG171" s="29" t="str">
        <f t="shared" si="41"/>
        <v>[x]</v>
      </c>
    </row>
    <row r="172" spans="9:33" ht="16.5" x14ac:dyDescent="0.2">
      <c r="I172" s="101"/>
      <c r="P172" s="15">
        <v>116</v>
      </c>
      <c r="Q172" s="16">
        <f t="shared" si="26"/>
        <v>8</v>
      </c>
      <c r="R172" s="16">
        <f t="shared" si="27"/>
        <v>1606010</v>
      </c>
      <c r="S172" s="16" t="str">
        <f t="shared" si="31"/>
        <v>神器2碎片5等级11</v>
      </c>
      <c r="T172" s="31" t="s">
        <v>877</v>
      </c>
      <c r="U172" s="16">
        <f t="shared" si="28"/>
        <v>11</v>
      </c>
      <c r="V172" s="106">
        <f t="shared" si="32"/>
        <v>0.94200000000000006</v>
      </c>
      <c r="W172" s="19">
        <f t="shared" si="29"/>
        <v>2.826E-2</v>
      </c>
      <c r="X172" s="16">
        <f t="shared" si="33"/>
        <v>1</v>
      </c>
      <c r="Y172" s="16">
        <f t="shared" si="34"/>
        <v>2</v>
      </c>
      <c r="Z172" s="16">
        <f t="shared" si="35"/>
        <v>0</v>
      </c>
      <c r="AA172" s="16" t="str">
        <f t="shared" si="36"/>
        <v>AtkExt</v>
      </c>
      <c r="AB172" s="16">
        <f t="shared" si="30"/>
        <v>279</v>
      </c>
      <c r="AC172" s="16" t="str">
        <f t="shared" si="37"/>
        <v>DefExt</v>
      </c>
      <c r="AD172" s="16">
        <f t="shared" si="38"/>
        <v>69</v>
      </c>
      <c r="AE172" s="16" t="str">
        <f t="shared" si="39"/>
        <v>[x]</v>
      </c>
      <c r="AF172" s="29" t="str">
        <f t="shared" si="40"/>
        <v>[x]</v>
      </c>
      <c r="AG172" s="29" t="str">
        <f t="shared" si="41"/>
        <v>[x]</v>
      </c>
    </row>
    <row r="173" spans="9:33" ht="16.5" x14ac:dyDescent="0.2">
      <c r="I173" s="101"/>
      <c r="P173" s="15">
        <v>117</v>
      </c>
      <c r="Q173" s="16">
        <f t="shared" si="26"/>
        <v>8</v>
      </c>
      <c r="R173" s="16">
        <f t="shared" si="27"/>
        <v>1606010</v>
      </c>
      <c r="S173" s="16" t="str">
        <f t="shared" si="31"/>
        <v>神器2碎片5等级12</v>
      </c>
      <c r="T173" s="31" t="s">
        <v>877</v>
      </c>
      <c r="U173" s="16">
        <f t="shared" si="28"/>
        <v>12</v>
      </c>
      <c r="V173" s="106">
        <f t="shared" si="32"/>
        <v>1.0380000000000003</v>
      </c>
      <c r="W173" s="19">
        <f t="shared" si="29"/>
        <v>3.1140000000000008E-2</v>
      </c>
      <c r="X173" s="16">
        <f t="shared" si="33"/>
        <v>1</v>
      </c>
      <c r="Y173" s="16">
        <f t="shared" si="34"/>
        <v>2</v>
      </c>
      <c r="Z173" s="16">
        <f t="shared" si="35"/>
        <v>0</v>
      </c>
      <c r="AA173" s="16" t="str">
        <f t="shared" si="36"/>
        <v>AtkExt</v>
      </c>
      <c r="AB173" s="16">
        <f t="shared" si="30"/>
        <v>308</v>
      </c>
      <c r="AC173" s="16" t="str">
        <f t="shared" si="37"/>
        <v>DefExt</v>
      </c>
      <c r="AD173" s="16">
        <f t="shared" si="38"/>
        <v>76</v>
      </c>
      <c r="AE173" s="16" t="str">
        <f t="shared" si="39"/>
        <v>[x]</v>
      </c>
      <c r="AF173" s="29" t="str">
        <f t="shared" si="40"/>
        <v>[x]</v>
      </c>
      <c r="AG173" s="29" t="str">
        <f t="shared" si="41"/>
        <v>[x]</v>
      </c>
    </row>
    <row r="174" spans="9:33" ht="16.5" x14ac:dyDescent="0.2">
      <c r="I174" s="101"/>
      <c r="P174" s="15">
        <v>118</v>
      </c>
      <c r="Q174" s="16">
        <f t="shared" si="26"/>
        <v>8</v>
      </c>
      <c r="R174" s="16">
        <f t="shared" si="27"/>
        <v>1606010</v>
      </c>
      <c r="S174" s="16" t="str">
        <f t="shared" si="31"/>
        <v>神器2碎片5等级13</v>
      </c>
      <c r="T174" s="31" t="s">
        <v>877</v>
      </c>
      <c r="U174" s="16">
        <f t="shared" si="28"/>
        <v>13</v>
      </c>
      <c r="V174" s="106">
        <f t="shared" si="32"/>
        <v>1.1380000000000001</v>
      </c>
      <c r="W174" s="19">
        <f t="shared" si="29"/>
        <v>3.4140000000000004E-2</v>
      </c>
      <c r="X174" s="16">
        <f t="shared" si="33"/>
        <v>1</v>
      </c>
      <c r="Y174" s="16">
        <f t="shared" si="34"/>
        <v>2</v>
      </c>
      <c r="Z174" s="16">
        <f t="shared" si="35"/>
        <v>0</v>
      </c>
      <c r="AA174" s="16" t="str">
        <f t="shared" si="36"/>
        <v>AtkExt</v>
      </c>
      <c r="AB174" s="16">
        <f t="shared" si="30"/>
        <v>337</v>
      </c>
      <c r="AC174" s="16" t="str">
        <f t="shared" si="37"/>
        <v>DefExt</v>
      </c>
      <c r="AD174" s="16">
        <f t="shared" si="38"/>
        <v>84</v>
      </c>
      <c r="AE174" s="16" t="str">
        <f t="shared" si="39"/>
        <v>[x]</v>
      </c>
      <c r="AF174" s="29" t="str">
        <f t="shared" si="40"/>
        <v>[x]</v>
      </c>
      <c r="AG174" s="29" t="str">
        <f t="shared" si="41"/>
        <v>[x]</v>
      </c>
    </row>
    <row r="175" spans="9:33" ht="16.5" x14ac:dyDescent="0.2">
      <c r="I175" s="101"/>
      <c r="P175" s="15">
        <v>119</v>
      </c>
      <c r="Q175" s="16">
        <f t="shared" si="26"/>
        <v>8</v>
      </c>
      <c r="R175" s="16">
        <f t="shared" si="27"/>
        <v>1606010</v>
      </c>
      <c r="S175" s="16" t="str">
        <f t="shared" si="31"/>
        <v>神器2碎片5等级14</v>
      </c>
      <c r="T175" s="31" t="s">
        <v>877</v>
      </c>
      <c r="U175" s="16">
        <f t="shared" si="28"/>
        <v>14</v>
      </c>
      <c r="V175" s="106">
        <f t="shared" si="32"/>
        <v>1.242</v>
      </c>
      <c r="W175" s="19">
        <f t="shared" si="29"/>
        <v>3.7260000000000001E-2</v>
      </c>
      <c r="X175" s="16">
        <f t="shared" si="33"/>
        <v>1</v>
      </c>
      <c r="Y175" s="16">
        <f t="shared" si="34"/>
        <v>2</v>
      </c>
      <c r="Z175" s="16">
        <f t="shared" si="35"/>
        <v>0</v>
      </c>
      <c r="AA175" s="16" t="str">
        <f t="shared" si="36"/>
        <v>AtkExt</v>
      </c>
      <c r="AB175" s="16">
        <f t="shared" si="30"/>
        <v>368</v>
      </c>
      <c r="AC175" s="16" t="str">
        <f t="shared" si="37"/>
        <v>DefExt</v>
      </c>
      <c r="AD175" s="16">
        <f t="shared" si="38"/>
        <v>91</v>
      </c>
      <c r="AE175" s="16" t="str">
        <f t="shared" si="39"/>
        <v>[x]</v>
      </c>
      <c r="AF175" s="29" t="str">
        <f t="shared" si="40"/>
        <v>[x]</v>
      </c>
      <c r="AG175" s="29" t="str">
        <f t="shared" si="41"/>
        <v>[x]</v>
      </c>
    </row>
    <row r="176" spans="9:33" ht="16.5" x14ac:dyDescent="0.2">
      <c r="I176" s="101"/>
      <c r="P176" s="15">
        <v>120</v>
      </c>
      <c r="Q176" s="16">
        <f t="shared" si="26"/>
        <v>8</v>
      </c>
      <c r="R176" s="16">
        <f t="shared" si="27"/>
        <v>1606010</v>
      </c>
      <c r="S176" s="16" t="str">
        <f t="shared" si="31"/>
        <v>神器2碎片5等级15</v>
      </c>
      <c r="T176" s="31" t="s">
        <v>877</v>
      </c>
      <c r="U176" s="16">
        <f t="shared" si="28"/>
        <v>15</v>
      </c>
      <c r="V176" s="106">
        <f t="shared" si="32"/>
        <v>1.35</v>
      </c>
      <c r="W176" s="19">
        <f t="shared" si="29"/>
        <v>4.0500000000000001E-2</v>
      </c>
      <c r="X176" s="16">
        <f t="shared" si="33"/>
        <v>1</v>
      </c>
      <c r="Y176" s="16">
        <f t="shared" si="34"/>
        <v>2</v>
      </c>
      <c r="Z176" s="16">
        <f t="shared" si="35"/>
        <v>0</v>
      </c>
      <c r="AA176" s="16" t="str">
        <f t="shared" si="36"/>
        <v>AtkExt</v>
      </c>
      <c r="AB176" s="16">
        <f t="shared" si="30"/>
        <v>400</v>
      </c>
      <c r="AC176" s="16" t="str">
        <f t="shared" si="37"/>
        <v>DefExt</v>
      </c>
      <c r="AD176" s="16">
        <f t="shared" si="38"/>
        <v>99</v>
      </c>
      <c r="AE176" s="16" t="str">
        <f t="shared" si="39"/>
        <v>[x]</v>
      </c>
      <c r="AF176" s="29" t="str">
        <f t="shared" si="40"/>
        <v>[x]</v>
      </c>
      <c r="AG176" s="29" t="str">
        <f t="shared" si="41"/>
        <v>[x]</v>
      </c>
    </row>
    <row r="177" spans="9:33" ht="16.5" x14ac:dyDescent="0.2">
      <c r="I177" s="101"/>
      <c r="P177" s="15">
        <v>121</v>
      </c>
      <c r="Q177" s="16">
        <f t="shared" si="26"/>
        <v>9</v>
      </c>
      <c r="R177" s="16">
        <f t="shared" si="27"/>
        <v>1606011</v>
      </c>
      <c r="S177" s="16" t="str">
        <f t="shared" si="31"/>
        <v>神器3碎片1等级1</v>
      </c>
      <c r="T177" s="31" t="s">
        <v>877</v>
      </c>
      <c r="U177" s="16">
        <f t="shared" si="28"/>
        <v>1</v>
      </c>
      <c r="V177" s="106">
        <f t="shared" si="32"/>
        <v>0.20200000000000001</v>
      </c>
      <c r="W177" s="19">
        <f t="shared" si="29"/>
        <v>2.0200000000000001E-3</v>
      </c>
      <c r="X177" s="16">
        <f t="shared" si="33"/>
        <v>2</v>
      </c>
      <c r="Y177" s="16">
        <f t="shared" si="34"/>
        <v>3</v>
      </c>
      <c r="Z177" s="16">
        <f t="shared" si="35"/>
        <v>0</v>
      </c>
      <c r="AA177" s="16" t="str">
        <f t="shared" si="36"/>
        <v>DefExt</v>
      </c>
      <c r="AB177" s="16">
        <f t="shared" si="30"/>
        <v>4</v>
      </c>
      <c r="AC177" s="16" t="str">
        <f t="shared" si="37"/>
        <v>HPExt</v>
      </c>
      <c r="AD177" s="16">
        <f t="shared" si="38"/>
        <v>60</v>
      </c>
      <c r="AE177" s="16" t="str">
        <f t="shared" si="39"/>
        <v>[x]</v>
      </c>
      <c r="AF177" s="29" t="str">
        <f t="shared" si="40"/>
        <v>[x]</v>
      </c>
      <c r="AG177" s="29" t="str">
        <f t="shared" si="41"/>
        <v>[x]</v>
      </c>
    </row>
    <row r="178" spans="9:33" ht="16.5" x14ac:dyDescent="0.2">
      <c r="I178" s="101"/>
      <c r="P178" s="15">
        <v>122</v>
      </c>
      <c r="Q178" s="16">
        <f t="shared" si="26"/>
        <v>9</v>
      </c>
      <c r="R178" s="16">
        <f t="shared" si="27"/>
        <v>1606011</v>
      </c>
      <c r="S178" s="16" t="str">
        <f t="shared" si="31"/>
        <v>神器3碎片1等级2</v>
      </c>
      <c r="T178" s="31" t="s">
        <v>877</v>
      </c>
      <c r="U178" s="16">
        <f t="shared" si="28"/>
        <v>2</v>
      </c>
      <c r="V178" s="106">
        <f t="shared" si="32"/>
        <v>0.25800000000000001</v>
      </c>
      <c r="W178" s="19">
        <f t="shared" si="29"/>
        <v>2.5800000000000003E-3</v>
      </c>
      <c r="X178" s="16">
        <f t="shared" si="33"/>
        <v>2</v>
      </c>
      <c r="Y178" s="16">
        <f t="shared" si="34"/>
        <v>3</v>
      </c>
      <c r="Z178" s="16">
        <f t="shared" si="35"/>
        <v>0</v>
      </c>
      <c r="AA178" s="16" t="str">
        <f t="shared" si="36"/>
        <v>DefExt</v>
      </c>
      <c r="AB178" s="16">
        <f t="shared" si="30"/>
        <v>6</v>
      </c>
      <c r="AC178" s="16" t="str">
        <f t="shared" si="37"/>
        <v>HPExt</v>
      </c>
      <c r="AD178" s="16">
        <f t="shared" si="38"/>
        <v>76</v>
      </c>
      <c r="AE178" s="16" t="str">
        <f t="shared" si="39"/>
        <v>[x]</v>
      </c>
      <c r="AF178" s="29" t="str">
        <f t="shared" si="40"/>
        <v>[x]</v>
      </c>
      <c r="AG178" s="29" t="str">
        <f t="shared" si="41"/>
        <v>[x]</v>
      </c>
    </row>
    <row r="179" spans="9:33" ht="16.5" x14ac:dyDescent="0.2">
      <c r="I179" s="101"/>
      <c r="P179" s="15">
        <v>123</v>
      </c>
      <c r="Q179" s="16">
        <f t="shared" si="26"/>
        <v>9</v>
      </c>
      <c r="R179" s="16">
        <f t="shared" si="27"/>
        <v>1606011</v>
      </c>
      <c r="S179" s="16" t="str">
        <f t="shared" si="31"/>
        <v>神器3碎片1等级3</v>
      </c>
      <c r="T179" s="31" t="s">
        <v>877</v>
      </c>
      <c r="U179" s="16">
        <f t="shared" si="28"/>
        <v>3</v>
      </c>
      <c r="V179" s="106">
        <f t="shared" si="32"/>
        <v>0.31800000000000006</v>
      </c>
      <c r="W179" s="19">
        <f t="shared" si="29"/>
        <v>3.1800000000000005E-3</v>
      </c>
      <c r="X179" s="16">
        <f t="shared" si="33"/>
        <v>2</v>
      </c>
      <c r="Y179" s="16">
        <f t="shared" si="34"/>
        <v>3</v>
      </c>
      <c r="Z179" s="16">
        <f t="shared" si="35"/>
        <v>0</v>
      </c>
      <c r="AA179" s="16" t="str">
        <f t="shared" si="36"/>
        <v>DefExt</v>
      </c>
      <c r="AB179" s="16">
        <f t="shared" si="30"/>
        <v>7</v>
      </c>
      <c r="AC179" s="16" t="str">
        <f t="shared" si="37"/>
        <v>HPExt</v>
      </c>
      <c r="AD179" s="16">
        <f t="shared" si="38"/>
        <v>94</v>
      </c>
      <c r="AE179" s="16" t="str">
        <f t="shared" si="39"/>
        <v>[x]</v>
      </c>
      <c r="AF179" s="29" t="str">
        <f t="shared" si="40"/>
        <v>[x]</v>
      </c>
      <c r="AG179" s="29" t="str">
        <f t="shared" si="41"/>
        <v>[x]</v>
      </c>
    </row>
    <row r="180" spans="9:33" ht="16.5" x14ac:dyDescent="0.2">
      <c r="I180" s="101"/>
      <c r="P180" s="15">
        <v>124</v>
      </c>
      <c r="Q180" s="16">
        <f t="shared" si="26"/>
        <v>9</v>
      </c>
      <c r="R180" s="16">
        <f t="shared" si="27"/>
        <v>1606011</v>
      </c>
      <c r="S180" s="16" t="str">
        <f t="shared" si="31"/>
        <v>神器3碎片1等级4</v>
      </c>
      <c r="T180" s="31" t="s">
        <v>877</v>
      </c>
      <c r="U180" s="16">
        <f t="shared" si="28"/>
        <v>4</v>
      </c>
      <c r="V180" s="106">
        <f t="shared" si="32"/>
        <v>0.38200000000000001</v>
      </c>
      <c r="W180" s="19">
        <f t="shared" si="29"/>
        <v>3.82E-3</v>
      </c>
      <c r="X180" s="16">
        <f t="shared" si="33"/>
        <v>2</v>
      </c>
      <c r="Y180" s="16">
        <f t="shared" si="34"/>
        <v>3</v>
      </c>
      <c r="Z180" s="16">
        <f t="shared" si="35"/>
        <v>0</v>
      </c>
      <c r="AA180" s="16" t="str">
        <f t="shared" si="36"/>
        <v>DefExt</v>
      </c>
      <c r="AB180" s="16">
        <f t="shared" si="30"/>
        <v>9</v>
      </c>
      <c r="AC180" s="16" t="str">
        <f t="shared" si="37"/>
        <v>HPExt</v>
      </c>
      <c r="AD180" s="16">
        <f t="shared" si="38"/>
        <v>113</v>
      </c>
      <c r="AE180" s="16" t="str">
        <f t="shared" si="39"/>
        <v>[x]</v>
      </c>
      <c r="AF180" s="29" t="str">
        <f t="shared" si="40"/>
        <v>[x]</v>
      </c>
      <c r="AG180" s="29" t="str">
        <f t="shared" si="41"/>
        <v>[x]</v>
      </c>
    </row>
    <row r="181" spans="9:33" ht="16.5" x14ac:dyDescent="0.2">
      <c r="I181" s="101"/>
      <c r="P181" s="15">
        <v>125</v>
      </c>
      <c r="Q181" s="16">
        <f t="shared" si="26"/>
        <v>9</v>
      </c>
      <c r="R181" s="16">
        <f t="shared" si="27"/>
        <v>1606011</v>
      </c>
      <c r="S181" s="16" t="str">
        <f t="shared" si="31"/>
        <v>神器3碎片1等级5</v>
      </c>
      <c r="T181" s="31" t="s">
        <v>877</v>
      </c>
      <c r="U181" s="16">
        <f t="shared" si="28"/>
        <v>5</v>
      </c>
      <c r="V181" s="106">
        <f t="shared" si="32"/>
        <v>0.45</v>
      </c>
      <c r="W181" s="19">
        <f t="shared" si="29"/>
        <v>4.5000000000000005E-3</v>
      </c>
      <c r="X181" s="16">
        <f t="shared" si="33"/>
        <v>2</v>
      </c>
      <c r="Y181" s="16">
        <f t="shared" si="34"/>
        <v>3</v>
      </c>
      <c r="Z181" s="16">
        <f t="shared" si="35"/>
        <v>0</v>
      </c>
      <c r="AA181" s="16" t="str">
        <f t="shared" si="36"/>
        <v>DefExt</v>
      </c>
      <c r="AB181" s="16">
        <f t="shared" si="30"/>
        <v>11</v>
      </c>
      <c r="AC181" s="16" t="str">
        <f t="shared" si="37"/>
        <v>HPExt</v>
      </c>
      <c r="AD181" s="16">
        <f t="shared" si="38"/>
        <v>133</v>
      </c>
      <c r="AE181" s="16" t="str">
        <f t="shared" si="39"/>
        <v>[x]</v>
      </c>
      <c r="AF181" s="29" t="str">
        <f t="shared" si="40"/>
        <v>[x]</v>
      </c>
      <c r="AG181" s="29" t="str">
        <f t="shared" si="41"/>
        <v>[x]</v>
      </c>
    </row>
    <row r="182" spans="9:33" ht="16.5" x14ac:dyDescent="0.2">
      <c r="I182" s="101"/>
      <c r="P182" s="15">
        <v>126</v>
      </c>
      <c r="Q182" s="16">
        <f t="shared" si="26"/>
        <v>9</v>
      </c>
      <c r="R182" s="16">
        <f t="shared" si="27"/>
        <v>1606011</v>
      </c>
      <c r="S182" s="16" t="str">
        <f t="shared" si="31"/>
        <v>神器3碎片1等级6</v>
      </c>
      <c r="T182" s="31" t="s">
        <v>877</v>
      </c>
      <c r="U182" s="16">
        <f t="shared" si="28"/>
        <v>6</v>
      </c>
      <c r="V182" s="106">
        <f t="shared" si="32"/>
        <v>0.52200000000000002</v>
      </c>
      <c r="W182" s="19">
        <f t="shared" si="29"/>
        <v>5.2200000000000007E-3</v>
      </c>
      <c r="X182" s="16">
        <f t="shared" si="33"/>
        <v>2</v>
      </c>
      <c r="Y182" s="16">
        <f t="shared" si="34"/>
        <v>3</v>
      </c>
      <c r="Z182" s="16">
        <f t="shared" si="35"/>
        <v>0</v>
      </c>
      <c r="AA182" s="16" t="str">
        <f t="shared" si="36"/>
        <v>DefExt</v>
      </c>
      <c r="AB182" s="16">
        <f t="shared" si="30"/>
        <v>12</v>
      </c>
      <c r="AC182" s="16" t="str">
        <f t="shared" si="37"/>
        <v>HPExt</v>
      </c>
      <c r="AD182" s="16">
        <f t="shared" si="38"/>
        <v>155</v>
      </c>
      <c r="AE182" s="16" t="str">
        <f t="shared" si="39"/>
        <v>[x]</v>
      </c>
      <c r="AF182" s="29" t="str">
        <f t="shared" si="40"/>
        <v>[x]</v>
      </c>
      <c r="AG182" s="29" t="str">
        <f t="shared" si="41"/>
        <v>[x]</v>
      </c>
    </row>
    <row r="183" spans="9:33" ht="16.5" x14ac:dyDescent="0.2">
      <c r="I183" s="101"/>
      <c r="P183" s="15">
        <v>127</v>
      </c>
      <c r="Q183" s="16">
        <f t="shared" si="26"/>
        <v>9</v>
      </c>
      <c r="R183" s="16">
        <f t="shared" si="27"/>
        <v>1606011</v>
      </c>
      <c r="S183" s="16" t="str">
        <f t="shared" si="31"/>
        <v>神器3碎片1等级7</v>
      </c>
      <c r="T183" s="31" t="s">
        <v>877</v>
      </c>
      <c r="U183" s="16">
        <f t="shared" si="28"/>
        <v>7</v>
      </c>
      <c r="V183" s="106">
        <f t="shared" si="32"/>
        <v>0.59799999999999998</v>
      </c>
      <c r="W183" s="19">
        <f t="shared" si="29"/>
        <v>5.9800000000000001E-3</v>
      </c>
      <c r="X183" s="16">
        <f t="shared" si="33"/>
        <v>2</v>
      </c>
      <c r="Y183" s="16">
        <f t="shared" si="34"/>
        <v>3</v>
      </c>
      <c r="Z183" s="16">
        <f t="shared" si="35"/>
        <v>0</v>
      </c>
      <c r="AA183" s="16" t="str">
        <f t="shared" si="36"/>
        <v>DefExt</v>
      </c>
      <c r="AB183" s="16">
        <f t="shared" si="30"/>
        <v>14</v>
      </c>
      <c r="AC183" s="16" t="str">
        <f t="shared" si="37"/>
        <v>HPExt</v>
      </c>
      <c r="AD183" s="16">
        <f t="shared" si="38"/>
        <v>177</v>
      </c>
      <c r="AE183" s="16" t="str">
        <f t="shared" si="39"/>
        <v>[x]</v>
      </c>
      <c r="AF183" s="29" t="str">
        <f t="shared" si="40"/>
        <v>[x]</v>
      </c>
      <c r="AG183" s="29" t="str">
        <f t="shared" si="41"/>
        <v>[x]</v>
      </c>
    </row>
    <row r="184" spans="9:33" ht="16.5" x14ac:dyDescent="0.2">
      <c r="I184" s="101"/>
      <c r="P184" s="15">
        <v>128</v>
      </c>
      <c r="Q184" s="16">
        <f t="shared" si="26"/>
        <v>9</v>
      </c>
      <c r="R184" s="16">
        <f t="shared" si="27"/>
        <v>1606011</v>
      </c>
      <c r="S184" s="16" t="str">
        <f t="shared" si="31"/>
        <v>神器3碎片1等级8</v>
      </c>
      <c r="T184" s="31" t="s">
        <v>877</v>
      </c>
      <c r="U184" s="16">
        <f t="shared" si="28"/>
        <v>8</v>
      </c>
      <c r="V184" s="106">
        <f t="shared" si="32"/>
        <v>0.67800000000000005</v>
      </c>
      <c r="W184" s="19">
        <f t="shared" si="29"/>
        <v>6.7800000000000004E-3</v>
      </c>
      <c r="X184" s="16">
        <f t="shared" si="33"/>
        <v>2</v>
      </c>
      <c r="Y184" s="16">
        <f t="shared" si="34"/>
        <v>3</v>
      </c>
      <c r="Z184" s="16">
        <f t="shared" si="35"/>
        <v>0</v>
      </c>
      <c r="AA184" s="16" t="str">
        <f t="shared" si="36"/>
        <v>DefExt</v>
      </c>
      <c r="AB184" s="16">
        <f t="shared" si="30"/>
        <v>16</v>
      </c>
      <c r="AC184" s="16" t="str">
        <f t="shared" si="37"/>
        <v>HPExt</v>
      </c>
      <c r="AD184" s="16">
        <f t="shared" si="38"/>
        <v>201</v>
      </c>
      <c r="AE184" s="16" t="str">
        <f t="shared" si="39"/>
        <v>[x]</v>
      </c>
      <c r="AF184" s="29" t="str">
        <f t="shared" si="40"/>
        <v>[x]</v>
      </c>
      <c r="AG184" s="29" t="str">
        <f t="shared" si="41"/>
        <v>[x]</v>
      </c>
    </row>
    <row r="185" spans="9:33" ht="16.5" x14ac:dyDescent="0.2">
      <c r="I185" s="101"/>
      <c r="P185" s="15">
        <v>129</v>
      </c>
      <c r="Q185" s="16">
        <f t="shared" ref="Q185:Q248" si="42">MATCH(P185-1,$X$4:$X$46,1)</f>
        <v>9</v>
      </c>
      <c r="R185" s="16">
        <f t="shared" ref="R185:R248" si="43">INDEX($S$5:$S$46,Q185)</f>
        <v>1606011</v>
      </c>
      <c r="S185" s="16" t="str">
        <f t="shared" si="31"/>
        <v>神器3碎片1等级9</v>
      </c>
      <c r="T185" s="31" t="s">
        <v>877</v>
      </c>
      <c r="U185" s="16">
        <f t="shared" ref="U185:U248" si="44">P185-INDEX($X$4:$X$46,Q185)</f>
        <v>9</v>
      </c>
      <c r="V185" s="106">
        <f t="shared" si="32"/>
        <v>0.76200000000000001</v>
      </c>
      <c r="W185" s="19">
        <f t="shared" ref="W185:W248" si="45">INDEX($V$5:$V$46,Q185)*V185</f>
        <v>7.62E-3</v>
      </c>
      <c r="X185" s="16">
        <f t="shared" si="33"/>
        <v>2</v>
      </c>
      <c r="Y185" s="16">
        <f t="shared" si="34"/>
        <v>3</v>
      </c>
      <c r="Z185" s="16">
        <f t="shared" si="35"/>
        <v>0</v>
      </c>
      <c r="AA185" s="16" t="str">
        <f t="shared" si="36"/>
        <v>DefExt</v>
      </c>
      <c r="AB185" s="16">
        <f t="shared" ref="AB185:AB248" si="46">INT(INDEX($E$4:$G$4,X185)*W185*INDEX($Y$5:$AA$46,Q185,X185))</f>
        <v>18</v>
      </c>
      <c r="AC185" s="16" t="str">
        <f t="shared" si="37"/>
        <v>HPExt</v>
      </c>
      <c r="AD185" s="16">
        <f t="shared" si="38"/>
        <v>226</v>
      </c>
      <c r="AE185" s="16" t="str">
        <f t="shared" si="39"/>
        <v>[x]</v>
      </c>
      <c r="AF185" s="29" t="str">
        <f t="shared" si="40"/>
        <v>[x]</v>
      </c>
      <c r="AG185" s="29" t="str">
        <f t="shared" si="41"/>
        <v>[x]</v>
      </c>
    </row>
    <row r="186" spans="9:33" ht="16.5" x14ac:dyDescent="0.2">
      <c r="I186" s="101"/>
      <c r="P186" s="15">
        <v>130</v>
      </c>
      <c r="Q186" s="16">
        <f t="shared" si="42"/>
        <v>9</v>
      </c>
      <c r="R186" s="16">
        <f t="shared" si="43"/>
        <v>1606011</v>
      </c>
      <c r="S186" s="16" t="str">
        <f t="shared" ref="S186:S249" si="47">INDEX($P$5:$P$46,Q186)&amp;"碎片"&amp;INDEX($R$5:$R$46,Q186)&amp;"等级"&amp;U186</f>
        <v>神器3碎片1等级10</v>
      </c>
      <c r="T186" s="31" t="s">
        <v>877</v>
      </c>
      <c r="U186" s="16">
        <f t="shared" si="44"/>
        <v>10</v>
      </c>
      <c r="V186" s="106">
        <f t="shared" ref="V186:V249" si="48">15%+U186*5%+U186*U186*0.2%</f>
        <v>0.85000000000000009</v>
      </c>
      <c r="W186" s="19">
        <f t="shared" si="45"/>
        <v>8.5000000000000006E-3</v>
      </c>
      <c r="X186" s="16">
        <f t="shared" ref="X186:X249" si="49">INDEX($AB$5:$AB$46,Q186)</f>
        <v>2</v>
      </c>
      <c r="Y186" s="16">
        <f t="shared" ref="Y186:Y249" si="50">INDEX(AC$5:AC$46,$Q186)</f>
        <v>3</v>
      </c>
      <c r="Z186" s="16">
        <f t="shared" ref="Z186:Z249" si="51">INDEX(AD$5:AD$46,$Q186)</f>
        <v>0</v>
      </c>
      <c r="AA186" s="16" t="str">
        <f t="shared" ref="AA186:AA249" si="52">INDEX($Y$3:$AA$3,X186)</f>
        <v>DefExt</v>
      </c>
      <c r="AB186" s="16">
        <f t="shared" si="46"/>
        <v>20</v>
      </c>
      <c r="AC186" s="16" t="str">
        <f t="shared" ref="AC186:AC249" si="53">IF(Y186&gt;0,INDEX($Y$3:$AA$3,Y186),"[x]")</f>
        <v>HPExt</v>
      </c>
      <c r="AD186" s="16">
        <f t="shared" ref="AD186:AD249" si="54">IF(Y186&gt;0,INT(INDEX($E$4:$G$4,Y186)*W186*INDEX($Y$5:$AA$46,Q186,Y186)),"[x]")</f>
        <v>252</v>
      </c>
      <c r="AE186" s="16" t="str">
        <f t="shared" ref="AE186:AE249" si="55">IF(Z186&gt;0,INDEX($Y$3:$AA$3,Z186),"[x]")</f>
        <v>[x]</v>
      </c>
      <c r="AF186" s="29" t="str">
        <f t="shared" ref="AF186:AF249" si="56">IF(Z186&gt;0,INT(INDEX($E$4:$G$4,Z186)*W186*INDEX($Y$5:$AA$46,Q186,Z186)),"[x]")</f>
        <v>[x]</v>
      </c>
      <c r="AG186" s="29" t="str">
        <f t="shared" ref="AG186:AG249" si="57">IF(INDEX($AE$4:$AE$46,Q186)&gt;0,INDEX($AE$4:$AE$46,Q186)*U186,"[x]")</f>
        <v>[x]</v>
      </c>
    </row>
    <row r="187" spans="9:33" ht="16.5" x14ac:dyDescent="0.2">
      <c r="I187" s="101"/>
      <c r="P187" s="15">
        <v>131</v>
      </c>
      <c r="Q187" s="16">
        <f t="shared" si="42"/>
        <v>9</v>
      </c>
      <c r="R187" s="16">
        <f t="shared" si="43"/>
        <v>1606011</v>
      </c>
      <c r="S187" s="16" t="str">
        <f t="shared" si="47"/>
        <v>神器3碎片1等级11</v>
      </c>
      <c r="T187" s="31" t="s">
        <v>877</v>
      </c>
      <c r="U187" s="16">
        <f t="shared" si="44"/>
        <v>11</v>
      </c>
      <c r="V187" s="106">
        <f t="shared" si="48"/>
        <v>0.94200000000000006</v>
      </c>
      <c r="W187" s="19">
        <f t="shared" si="45"/>
        <v>9.4200000000000013E-3</v>
      </c>
      <c r="X187" s="16">
        <f t="shared" si="49"/>
        <v>2</v>
      </c>
      <c r="Y187" s="16">
        <f t="shared" si="50"/>
        <v>3</v>
      </c>
      <c r="Z187" s="16">
        <f t="shared" si="51"/>
        <v>0</v>
      </c>
      <c r="AA187" s="16" t="str">
        <f t="shared" si="52"/>
        <v>DefExt</v>
      </c>
      <c r="AB187" s="16">
        <f t="shared" si="46"/>
        <v>23</v>
      </c>
      <c r="AC187" s="16" t="str">
        <f t="shared" si="53"/>
        <v>HPExt</v>
      </c>
      <c r="AD187" s="16">
        <f t="shared" si="54"/>
        <v>280</v>
      </c>
      <c r="AE187" s="16" t="str">
        <f t="shared" si="55"/>
        <v>[x]</v>
      </c>
      <c r="AF187" s="29" t="str">
        <f t="shared" si="56"/>
        <v>[x]</v>
      </c>
      <c r="AG187" s="29" t="str">
        <f t="shared" si="57"/>
        <v>[x]</v>
      </c>
    </row>
    <row r="188" spans="9:33" ht="16.5" x14ac:dyDescent="0.2">
      <c r="I188" s="101"/>
      <c r="P188" s="15">
        <v>132</v>
      </c>
      <c r="Q188" s="16">
        <f t="shared" si="42"/>
        <v>9</v>
      </c>
      <c r="R188" s="16">
        <f t="shared" si="43"/>
        <v>1606011</v>
      </c>
      <c r="S188" s="16" t="str">
        <f t="shared" si="47"/>
        <v>神器3碎片1等级12</v>
      </c>
      <c r="T188" s="31" t="s">
        <v>877</v>
      </c>
      <c r="U188" s="16">
        <f t="shared" si="44"/>
        <v>12</v>
      </c>
      <c r="V188" s="106">
        <f t="shared" si="48"/>
        <v>1.0380000000000003</v>
      </c>
      <c r="W188" s="19">
        <f t="shared" si="45"/>
        <v>1.0380000000000002E-2</v>
      </c>
      <c r="X188" s="16">
        <f t="shared" si="49"/>
        <v>2</v>
      </c>
      <c r="Y188" s="16">
        <f t="shared" si="50"/>
        <v>3</v>
      </c>
      <c r="Z188" s="16">
        <f t="shared" si="51"/>
        <v>0</v>
      </c>
      <c r="AA188" s="16" t="str">
        <f t="shared" si="52"/>
        <v>DefExt</v>
      </c>
      <c r="AB188" s="16">
        <f t="shared" si="46"/>
        <v>25</v>
      </c>
      <c r="AC188" s="16" t="str">
        <f t="shared" si="53"/>
        <v>HPExt</v>
      </c>
      <c r="AD188" s="16">
        <f t="shared" si="54"/>
        <v>308</v>
      </c>
      <c r="AE188" s="16" t="str">
        <f t="shared" si="55"/>
        <v>[x]</v>
      </c>
      <c r="AF188" s="29" t="str">
        <f t="shared" si="56"/>
        <v>[x]</v>
      </c>
      <c r="AG188" s="29" t="str">
        <f t="shared" si="57"/>
        <v>[x]</v>
      </c>
    </row>
    <row r="189" spans="9:33" ht="16.5" x14ac:dyDescent="0.2">
      <c r="I189" s="101"/>
      <c r="P189" s="15">
        <v>133</v>
      </c>
      <c r="Q189" s="16">
        <f t="shared" si="42"/>
        <v>9</v>
      </c>
      <c r="R189" s="16">
        <f t="shared" si="43"/>
        <v>1606011</v>
      </c>
      <c r="S189" s="16" t="str">
        <f t="shared" si="47"/>
        <v>神器3碎片1等级13</v>
      </c>
      <c r="T189" s="31" t="s">
        <v>877</v>
      </c>
      <c r="U189" s="16">
        <f t="shared" si="44"/>
        <v>13</v>
      </c>
      <c r="V189" s="106">
        <f t="shared" si="48"/>
        <v>1.1380000000000001</v>
      </c>
      <c r="W189" s="19">
        <f t="shared" si="45"/>
        <v>1.1380000000000001E-2</v>
      </c>
      <c r="X189" s="16">
        <f t="shared" si="49"/>
        <v>2</v>
      </c>
      <c r="Y189" s="16">
        <f t="shared" si="50"/>
        <v>3</v>
      </c>
      <c r="Z189" s="16">
        <f t="shared" si="51"/>
        <v>0</v>
      </c>
      <c r="AA189" s="16" t="str">
        <f t="shared" si="52"/>
        <v>DefExt</v>
      </c>
      <c r="AB189" s="16">
        <f t="shared" si="46"/>
        <v>28</v>
      </c>
      <c r="AC189" s="16" t="str">
        <f t="shared" si="53"/>
        <v>HPExt</v>
      </c>
      <c r="AD189" s="16">
        <f t="shared" si="54"/>
        <v>338</v>
      </c>
      <c r="AE189" s="16" t="str">
        <f t="shared" si="55"/>
        <v>[x]</v>
      </c>
      <c r="AF189" s="29" t="str">
        <f t="shared" si="56"/>
        <v>[x]</v>
      </c>
      <c r="AG189" s="29" t="str">
        <f t="shared" si="57"/>
        <v>[x]</v>
      </c>
    </row>
    <row r="190" spans="9:33" ht="16.5" x14ac:dyDescent="0.2">
      <c r="I190" s="101"/>
      <c r="P190" s="15">
        <v>134</v>
      </c>
      <c r="Q190" s="16">
        <f t="shared" si="42"/>
        <v>9</v>
      </c>
      <c r="R190" s="16">
        <f t="shared" si="43"/>
        <v>1606011</v>
      </c>
      <c r="S190" s="16" t="str">
        <f t="shared" si="47"/>
        <v>神器3碎片1等级14</v>
      </c>
      <c r="T190" s="31" t="s">
        <v>877</v>
      </c>
      <c r="U190" s="16">
        <f t="shared" si="44"/>
        <v>14</v>
      </c>
      <c r="V190" s="106">
        <f t="shared" si="48"/>
        <v>1.242</v>
      </c>
      <c r="W190" s="19">
        <f t="shared" si="45"/>
        <v>1.242E-2</v>
      </c>
      <c r="X190" s="16">
        <f t="shared" si="49"/>
        <v>2</v>
      </c>
      <c r="Y190" s="16">
        <f t="shared" si="50"/>
        <v>3</v>
      </c>
      <c r="Z190" s="16">
        <f t="shared" si="51"/>
        <v>0</v>
      </c>
      <c r="AA190" s="16" t="str">
        <f t="shared" si="52"/>
        <v>DefExt</v>
      </c>
      <c r="AB190" s="16">
        <f t="shared" si="46"/>
        <v>30</v>
      </c>
      <c r="AC190" s="16" t="str">
        <f t="shared" si="53"/>
        <v>HPExt</v>
      </c>
      <c r="AD190" s="16">
        <f t="shared" si="54"/>
        <v>369</v>
      </c>
      <c r="AE190" s="16" t="str">
        <f t="shared" si="55"/>
        <v>[x]</v>
      </c>
      <c r="AF190" s="29" t="str">
        <f t="shared" si="56"/>
        <v>[x]</v>
      </c>
      <c r="AG190" s="29" t="str">
        <f t="shared" si="57"/>
        <v>[x]</v>
      </c>
    </row>
    <row r="191" spans="9:33" ht="16.5" x14ac:dyDescent="0.2">
      <c r="I191" s="101"/>
      <c r="P191" s="15">
        <v>135</v>
      </c>
      <c r="Q191" s="16">
        <f t="shared" si="42"/>
        <v>9</v>
      </c>
      <c r="R191" s="16">
        <f t="shared" si="43"/>
        <v>1606011</v>
      </c>
      <c r="S191" s="16" t="str">
        <f t="shared" si="47"/>
        <v>神器3碎片1等级15</v>
      </c>
      <c r="T191" s="31" t="s">
        <v>877</v>
      </c>
      <c r="U191" s="16">
        <f t="shared" si="44"/>
        <v>15</v>
      </c>
      <c r="V191" s="106">
        <f t="shared" si="48"/>
        <v>1.35</v>
      </c>
      <c r="W191" s="19">
        <f t="shared" si="45"/>
        <v>1.3500000000000002E-2</v>
      </c>
      <c r="X191" s="16">
        <f t="shared" si="49"/>
        <v>2</v>
      </c>
      <c r="Y191" s="16">
        <f t="shared" si="50"/>
        <v>3</v>
      </c>
      <c r="Z191" s="16">
        <f t="shared" si="51"/>
        <v>0</v>
      </c>
      <c r="AA191" s="16" t="str">
        <f t="shared" si="52"/>
        <v>DefExt</v>
      </c>
      <c r="AB191" s="16">
        <f t="shared" si="46"/>
        <v>33</v>
      </c>
      <c r="AC191" s="16" t="str">
        <f t="shared" si="53"/>
        <v>HPExt</v>
      </c>
      <c r="AD191" s="16">
        <f t="shared" si="54"/>
        <v>401</v>
      </c>
      <c r="AE191" s="16" t="str">
        <f t="shared" si="55"/>
        <v>[x]</v>
      </c>
      <c r="AF191" s="29" t="str">
        <f t="shared" si="56"/>
        <v>[x]</v>
      </c>
      <c r="AG191" s="29" t="str">
        <f t="shared" si="57"/>
        <v>[x]</v>
      </c>
    </row>
    <row r="192" spans="9:33" ht="16.5" x14ac:dyDescent="0.2">
      <c r="I192" s="101"/>
      <c r="P192" s="15">
        <v>136</v>
      </c>
      <c r="Q192" s="16">
        <f t="shared" si="42"/>
        <v>9</v>
      </c>
      <c r="R192" s="16">
        <f t="shared" si="43"/>
        <v>1606011</v>
      </c>
      <c r="S192" s="16" t="str">
        <f t="shared" si="47"/>
        <v>神器3碎片1等级16</v>
      </c>
      <c r="T192" s="31" t="s">
        <v>877</v>
      </c>
      <c r="U192" s="16">
        <f t="shared" si="44"/>
        <v>16</v>
      </c>
      <c r="V192" s="106">
        <f t="shared" si="48"/>
        <v>1.4620000000000002</v>
      </c>
      <c r="W192" s="19">
        <f t="shared" si="45"/>
        <v>1.4620000000000003E-2</v>
      </c>
      <c r="X192" s="16">
        <f t="shared" si="49"/>
        <v>2</v>
      </c>
      <c r="Y192" s="16">
        <f t="shared" si="50"/>
        <v>3</v>
      </c>
      <c r="Z192" s="16">
        <f t="shared" si="51"/>
        <v>0</v>
      </c>
      <c r="AA192" s="16" t="str">
        <f t="shared" si="52"/>
        <v>DefExt</v>
      </c>
      <c r="AB192" s="16">
        <f t="shared" si="46"/>
        <v>36</v>
      </c>
      <c r="AC192" s="16" t="str">
        <f t="shared" si="53"/>
        <v>HPExt</v>
      </c>
      <c r="AD192" s="16">
        <f t="shared" si="54"/>
        <v>435</v>
      </c>
      <c r="AE192" s="16" t="str">
        <f t="shared" si="55"/>
        <v>[x]</v>
      </c>
      <c r="AF192" s="29" t="str">
        <f t="shared" si="56"/>
        <v>[x]</v>
      </c>
      <c r="AG192" s="29" t="str">
        <f t="shared" si="57"/>
        <v>[x]</v>
      </c>
    </row>
    <row r="193" spans="9:33" ht="16.5" x14ac:dyDescent="0.2">
      <c r="I193" s="101"/>
      <c r="P193" s="15">
        <v>137</v>
      </c>
      <c r="Q193" s="16">
        <f t="shared" si="42"/>
        <v>9</v>
      </c>
      <c r="R193" s="16">
        <f t="shared" si="43"/>
        <v>1606011</v>
      </c>
      <c r="S193" s="16" t="str">
        <f t="shared" si="47"/>
        <v>神器3碎片1等级17</v>
      </c>
      <c r="T193" s="31" t="s">
        <v>877</v>
      </c>
      <c r="U193" s="16">
        <f t="shared" si="44"/>
        <v>17</v>
      </c>
      <c r="V193" s="106">
        <f t="shared" si="48"/>
        <v>1.5779999999999998</v>
      </c>
      <c r="W193" s="19">
        <f t="shared" si="45"/>
        <v>1.5779999999999999E-2</v>
      </c>
      <c r="X193" s="16">
        <f t="shared" si="49"/>
        <v>2</v>
      </c>
      <c r="Y193" s="16">
        <f t="shared" si="50"/>
        <v>3</v>
      </c>
      <c r="Z193" s="16">
        <f t="shared" si="51"/>
        <v>0</v>
      </c>
      <c r="AA193" s="16" t="str">
        <f t="shared" si="52"/>
        <v>DefExt</v>
      </c>
      <c r="AB193" s="16">
        <f t="shared" si="46"/>
        <v>38</v>
      </c>
      <c r="AC193" s="16" t="str">
        <f t="shared" si="53"/>
        <v>HPExt</v>
      </c>
      <c r="AD193" s="16">
        <f t="shared" si="54"/>
        <v>469</v>
      </c>
      <c r="AE193" s="16" t="str">
        <f t="shared" si="55"/>
        <v>[x]</v>
      </c>
      <c r="AF193" s="29" t="str">
        <f t="shared" si="56"/>
        <v>[x]</v>
      </c>
      <c r="AG193" s="29" t="str">
        <f t="shared" si="57"/>
        <v>[x]</v>
      </c>
    </row>
    <row r="194" spans="9:33" ht="16.5" x14ac:dyDescent="0.2">
      <c r="I194" s="101"/>
      <c r="P194" s="15">
        <v>138</v>
      </c>
      <c r="Q194" s="16">
        <f t="shared" si="42"/>
        <v>9</v>
      </c>
      <c r="R194" s="16">
        <f t="shared" si="43"/>
        <v>1606011</v>
      </c>
      <c r="S194" s="16" t="str">
        <f t="shared" si="47"/>
        <v>神器3碎片1等级18</v>
      </c>
      <c r="T194" s="31" t="s">
        <v>877</v>
      </c>
      <c r="U194" s="16">
        <f t="shared" si="44"/>
        <v>18</v>
      </c>
      <c r="V194" s="106">
        <f t="shared" si="48"/>
        <v>1.698</v>
      </c>
      <c r="W194" s="19">
        <f t="shared" si="45"/>
        <v>1.6979999999999999E-2</v>
      </c>
      <c r="X194" s="16">
        <f t="shared" si="49"/>
        <v>2</v>
      </c>
      <c r="Y194" s="16">
        <f t="shared" si="50"/>
        <v>3</v>
      </c>
      <c r="Z194" s="16">
        <f t="shared" si="51"/>
        <v>0</v>
      </c>
      <c r="AA194" s="16" t="str">
        <f t="shared" si="52"/>
        <v>DefExt</v>
      </c>
      <c r="AB194" s="16">
        <f t="shared" si="46"/>
        <v>41</v>
      </c>
      <c r="AC194" s="16" t="str">
        <f t="shared" si="53"/>
        <v>HPExt</v>
      </c>
      <c r="AD194" s="16">
        <f t="shared" si="54"/>
        <v>505</v>
      </c>
      <c r="AE194" s="16" t="str">
        <f t="shared" si="55"/>
        <v>[x]</v>
      </c>
      <c r="AF194" s="29" t="str">
        <f t="shared" si="56"/>
        <v>[x]</v>
      </c>
      <c r="AG194" s="29" t="str">
        <f t="shared" si="57"/>
        <v>[x]</v>
      </c>
    </row>
    <row r="195" spans="9:33" ht="16.5" x14ac:dyDescent="0.2">
      <c r="I195" s="101"/>
      <c r="P195" s="15">
        <v>139</v>
      </c>
      <c r="Q195" s="16">
        <f t="shared" si="42"/>
        <v>9</v>
      </c>
      <c r="R195" s="16">
        <f t="shared" si="43"/>
        <v>1606011</v>
      </c>
      <c r="S195" s="16" t="str">
        <f t="shared" si="47"/>
        <v>神器3碎片1等级19</v>
      </c>
      <c r="T195" s="31" t="s">
        <v>877</v>
      </c>
      <c r="U195" s="16">
        <f t="shared" si="44"/>
        <v>19</v>
      </c>
      <c r="V195" s="106">
        <f t="shared" si="48"/>
        <v>1.8220000000000001</v>
      </c>
      <c r="W195" s="19">
        <f t="shared" si="45"/>
        <v>1.822E-2</v>
      </c>
      <c r="X195" s="16">
        <f t="shared" si="49"/>
        <v>2</v>
      </c>
      <c r="Y195" s="16">
        <f t="shared" si="50"/>
        <v>3</v>
      </c>
      <c r="Z195" s="16">
        <f t="shared" si="51"/>
        <v>0</v>
      </c>
      <c r="AA195" s="16" t="str">
        <f t="shared" si="52"/>
        <v>DefExt</v>
      </c>
      <c r="AB195" s="16">
        <f t="shared" si="46"/>
        <v>44</v>
      </c>
      <c r="AC195" s="16" t="str">
        <f t="shared" si="53"/>
        <v>HPExt</v>
      </c>
      <c r="AD195" s="16">
        <f t="shared" si="54"/>
        <v>542</v>
      </c>
      <c r="AE195" s="16" t="str">
        <f t="shared" si="55"/>
        <v>[x]</v>
      </c>
      <c r="AF195" s="29" t="str">
        <f t="shared" si="56"/>
        <v>[x]</v>
      </c>
      <c r="AG195" s="29" t="str">
        <f t="shared" si="57"/>
        <v>[x]</v>
      </c>
    </row>
    <row r="196" spans="9:33" ht="16.5" x14ac:dyDescent="0.2">
      <c r="I196" s="101"/>
      <c r="P196" s="15">
        <v>140</v>
      </c>
      <c r="Q196" s="16">
        <f t="shared" si="42"/>
        <v>9</v>
      </c>
      <c r="R196" s="16">
        <f t="shared" si="43"/>
        <v>1606011</v>
      </c>
      <c r="S196" s="16" t="str">
        <f t="shared" si="47"/>
        <v>神器3碎片1等级20</v>
      </c>
      <c r="T196" s="31" t="s">
        <v>877</v>
      </c>
      <c r="U196" s="16">
        <f t="shared" si="44"/>
        <v>20</v>
      </c>
      <c r="V196" s="106">
        <f t="shared" si="48"/>
        <v>1.95</v>
      </c>
      <c r="W196" s="19">
        <f t="shared" si="45"/>
        <v>1.95E-2</v>
      </c>
      <c r="X196" s="16">
        <f t="shared" si="49"/>
        <v>2</v>
      </c>
      <c r="Y196" s="16">
        <f t="shared" si="50"/>
        <v>3</v>
      </c>
      <c r="Z196" s="16">
        <f t="shared" si="51"/>
        <v>0</v>
      </c>
      <c r="AA196" s="16" t="str">
        <f t="shared" si="52"/>
        <v>DefExt</v>
      </c>
      <c r="AB196" s="16">
        <f t="shared" si="46"/>
        <v>48</v>
      </c>
      <c r="AC196" s="16" t="str">
        <f t="shared" si="53"/>
        <v>HPExt</v>
      </c>
      <c r="AD196" s="16">
        <f t="shared" si="54"/>
        <v>580</v>
      </c>
      <c r="AE196" s="16" t="str">
        <f t="shared" si="55"/>
        <v>[x]</v>
      </c>
      <c r="AF196" s="29" t="str">
        <f t="shared" si="56"/>
        <v>[x]</v>
      </c>
      <c r="AG196" s="29" t="str">
        <f t="shared" si="57"/>
        <v>[x]</v>
      </c>
    </row>
    <row r="197" spans="9:33" ht="16.5" x14ac:dyDescent="0.2">
      <c r="I197" s="101"/>
      <c r="P197" s="15">
        <v>141</v>
      </c>
      <c r="Q197" s="16">
        <f t="shared" si="42"/>
        <v>9</v>
      </c>
      <c r="R197" s="16">
        <f t="shared" si="43"/>
        <v>1606011</v>
      </c>
      <c r="S197" s="16" t="str">
        <f t="shared" si="47"/>
        <v>神器3碎片1等级21</v>
      </c>
      <c r="T197" s="31" t="s">
        <v>877</v>
      </c>
      <c r="U197" s="16">
        <f t="shared" si="44"/>
        <v>21</v>
      </c>
      <c r="V197" s="106">
        <f t="shared" si="48"/>
        <v>2.0819999999999999</v>
      </c>
      <c r="W197" s="19">
        <f t="shared" si="45"/>
        <v>2.0819999999999998E-2</v>
      </c>
      <c r="X197" s="16">
        <f t="shared" si="49"/>
        <v>2</v>
      </c>
      <c r="Y197" s="16">
        <f t="shared" si="50"/>
        <v>3</v>
      </c>
      <c r="Z197" s="16">
        <f t="shared" si="51"/>
        <v>0</v>
      </c>
      <c r="AA197" s="16" t="str">
        <f t="shared" si="52"/>
        <v>DefExt</v>
      </c>
      <c r="AB197" s="16">
        <f t="shared" si="46"/>
        <v>51</v>
      </c>
      <c r="AC197" s="16" t="str">
        <f t="shared" si="53"/>
        <v>HPExt</v>
      </c>
      <c r="AD197" s="16">
        <f t="shared" si="54"/>
        <v>619</v>
      </c>
      <c r="AE197" s="16" t="str">
        <f t="shared" si="55"/>
        <v>[x]</v>
      </c>
      <c r="AF197" s="29" t="str">
        <f t="shared" si="56"/>
        <v>[x]</v>
      </c>
      <c r="AG197" s="29" t="str">
        <f t="shared" si="57"/>
        <v>[x]</v>
      </c>
    </row>
    <row r="198" spans="9:33" ht="16.5" x14ac:dyDescent="0.2">
      <c r="I198" s="101"/>
      <c r="P198" s="15">
        <v>142</v>
      </c>
      <c r="Q198" s="16">
        <f t="shared" si="42"/>
        <v>10</v>
      </c>
      <c r="R198" s="16">
        <f t="shared" si="43"/>
        <v>1606012</v>
      </c>
      <c r="S198" s="16" t="str">
        <f t="shared" si="47"/>
        <v>神器3碎片2等级1</v>
      </c>
      <c r="T198" s="31" t="s">
        <v>877</v>
      </c>
      <c r="U198" s="16">
        <f t="shared" si="44"/>
        <v>1</v>
      </c>
      <c r="V198" s="106">
        <f t="shared" si="48"/>
        <v>0.20200000000000001</v>
      </c>
      <c r="W198" s="19">
        <f t="shared" si="45"/>
        <v>4.0400000000000002E-3</v>
      </c>
      <c r="X198" s="16">
        <f t="shared" si="49"/>
        <v>1</v>
      </c>
      <c r="Y198" s="16">
        <f t="shared" si="50"/>
        <v>3</v>
      </c>
      <c r="Z198" s="16">
        <f t="shared" si="51"/>
        <v>0</v>
      </c>
      <c r="AA198" s="16" t="str">
        <f t="shared" si="52"/>
        <v>AtkExt</v>
      </c>
      <c r="AB198" s="16">
        <f t="shared" si="46"/>
        <v>19</v>
      </c>
      <c r="AC198" s="16" t="str">
        <f t="shared" si="53"/>
        <v>HPExt</v>
      </c>
      <c r="AD198" s="16">
        <f t="shared" si="54"/>
        <v>120</v>
      </c>
      <c r="AE198" s="16" t="str">
        <f t="shared" si="55"/>
        <v>[x]</v>
      </c>
      <c r="AF198" s="29" t="str">
        <f t="shared" si="56"/>
        <v>[x]</v>
      </c>
      <c r="AG198" s="29" t="str">
        <f t="shared" si="57"/>
        <v>[x]</v>
      </c>
    </row>
    <row r="199" spans="9:33" ht="16.5" x14ac:dyDescent="0.2">
      <c r="I199" s="101"/>
      <c r="P199" s="15">
        <v>143</v>
      </c>
      <c r="Q199" s="16">
        <f t="shared" si="42"/>
        <v>10</v>
      </c>
      <c r="R199" s="16">
        <f t="shared" si="43"/>
        <v>1606012</v>
      </c>
      <c r="S199" s="16" t="str">
        <f t="shared" si="47"/>
        <v>神器3碎片2等级2</v>
      </c>
      <c r="T199" s="31" t="s">
        <v>877</v>
      </c>
      <c r="U199" s="16">
        <f t="shared" si="44"/>
        <v>2</v>
      </c>
      <c r="V199" s="106">
        <f t="shared" si="48"/>
        <v>0.25800000000000001</v>
      </c>
      <c r="W199" s="19">
        <f t="shared" si="45"/>
        <v>5.1600000000000005E-3</v>
      </c>
      <c r="X199" s="16">
        <f t="shared" si="49"/>
        <v>1</v>
      </c>
      <c r="Y199" s="16">
        <f t="shared" si="50"/>
        <v>3</v>
      </c>
      <c r="Z199" s="16">
        <f t="shared" si="51"/>
        <v>0</v>
      </c>
      <c r="AA199" s="16" t="str">
        <f t="shared" si="52"/>
        <v>AtkExt</v>
      </c>
      <c r="AB199" s="16">
        <f t="shared" si="46"/>
        <v>25</v>
      </c>
      <c r="AC199" s="16" t="str">
        <f t="shared" si="53"/>
        <v>HPExt</v>
      </c>
      <c r="AD199" s="16">
        <f t="shared" si="54"/>
        <v>153</v>
      </c>
      <c r="AE199" s="16" t="str">
        <f t="shared" si="55"/>
        <v>[x]</v>
      </c>
      <c r="AF199" s="29" t="str">
        <f t="shared" si="56"/>
        <v>[x]</v>
      </c>
      <c r="AG199" s="29" t="str">
        <f t="shared" si="57"/>
        <v>[x]</v>
      </c>
    </row>
    <row r="200" spans="9:33" ht="16.5" x14ac:dyDescent="0.2">
      <c r="I200" s="101"/>
      <c r="P200" s="15">
        <v>144</v>
      </c>
      <c r="Q200" s="16">
        <f t="shared" si="42"/>
        <v>10</v>
      </c>
      <c r="R200" s="16">
        <f t="shared" si="43"/>
        <v>1606012</v>
      </c>
      <c r="S200" s="16" t="str">
        <f t="shared" si="47"/>
        <v>神器3碎片2等级3</v>
      </c>
      <c r="T200" s="31" t="s">
        <v>877</v>
      </c>
      <c r="U200" s="16">
        <f t="shared" si="44"/>
        <v>3</v>
      </c>
      <c r="V200" s="106">
        <f t="shared" si="48"/>
        <v>0.31800000000000006</v>
      </c>
      <c r="W200" s="19">
        <f t="shared" si="45"/>
        <v>6.3600000000000011E-3</v>
      </c>
      <c r="X200" s="16">
        <f t="shared" si="49"/>
        <v>1</v>
      </c>
      <c r="Y200" s="16">
        <f t="shared" si="50"/>
        <v>3</v>
      </c>
      <c r="Z200" s="16">
        <f t="shared" si="51"/>
        <v>0</v>
      </c>
      <c r="AA200" s="16" t="str">
        <f t="shared" si="52"/>
        <v>AtkExt</v>
      </c>
      <c r="AB200" s="16">
        <f t="shared" si="46"/>
        <v>31</v>
      </c>
      <c r="AC200" s="16" t="str">
        <f t="shared" si="53"/>
        <v>HPExt</v>
      </c>
      <c r="AD200" s="16">
        <f t="shared" si="54"/>
        <v>189</v>
      </c>
      <c r="AE200" s="16" t="str">
        <f t="shared" si="55"/>
        <v>[x]</v>
      </c>
      <c r="AF200" s="29" t="str">
        <f t="shared" si="56"/>
        <v>[x]</v>
      </c>
      <c r="AG200" s="29" t="str">
        <f t="shared" si="57"/>
        <v>[x]</v>
      </c>
    </row>
    <row r="201" spans="9:33" ht="16.5" x14ac:dyDescent="0.2">
      <c r="I201" s="101"/>
      <c r="P201" s="15">
        <v>145</v>
      </c>
      <c r="Q201" s="16">
        <f t="shared" si="42"/>
        <v>10</v>
      </c>
      <c r="R201" s="16">
        <f t="shared" si="43"/>
        <v>1606012</v>
      </c>
      <c r="S201" s="16" t="str">
        <f t="shared" si="47"/>
        <v>神器3碎片2等级4</v>
      </c>
      <c r="T201" s="31" t="s">
        <v>877</v>
      </c>
      <c r="U201" s="16">
        <f t="shared" si="44"/>
        <v>4</v>
      </c>
      <c r="V201" s="106">
        <f t="shared" si="48"/>
        <v>0.38200000000000001</v>
      </c>
      <c r="W201" s="19">
        <f t="shared" si="45"/>
        <v>7.6400000000000001E-3</v>
      </c>
      <c r="X201" s="16">
        <f t="shared" si="49"/>
        <v>1</v>
      </c>
      <c r="Y201" s="16">
        <f t="shared" si="50"/>
        <v>3</v>
      </c>
      <c r="Z201" s="16">
        <f t="shared" si="51"/>
        <v>0</v>
      </c>
      <c r="AA201" s="16" t="str">
        <f t="shared" si="52"/>
        <v>AtkExt</v>
      </c>
      <c r="AB201" s="16">
        <f t="shared" si="46"/>
        <v>37</v>
      </c>
      <c r="AC201" s="16" t="str">
        <f t="shared" si="53"/>
        <v>HPExt</v>
      </c>
      <c r="AD201" s="16">
        <f t="shared" si="54"/>
        <v>227</v>
      </c>
      <c r="AE201" s="16" t="str">
        <f t="shared" si="55"/>
        <v>[x]</v>
      </c>
      <c r="AF201" s="29" t="str">
        <f t="shared" si="56"/>
        <v>[x]</v>
      </c>
      <c r="AG201" s="29" t="str">
        <f t="shared" si="57"/>
        <v>[x]</v>
      </c>
    </row>
    <row r="202" spans="9:33" ht="16.5" x14ac:dyDescent="0.2">
      <c r="I202" s="101"/>
      <c r="P202" s="15">
        <v>146</v>
      </c>
      <c r="Q202" s="16">
        <f t="shared" si="42"/>
        <v>10</v>
      </c>
      <c r="R202" s="16">
        <f t="shared" si="43"/>
        <v>1606012</v>
      </c>
      <c r="S202" s="16" t="str">
        <f t="shared" si="47"/>
        <v>神器3碎片2等级5</v>
      </c>
      <c r="T202" s="31" t="s">
        <v>877</v>
      </c>
      <c r="U202" s="16">
        <f t="shared" si="44"/>
        <v>5</v>
      </c>
      <c r="V202" s="106">
        <f t="shared" si="48"/>
        <v>0.45</v>
      </c>
      <c r="W202" s="19">
        <f t="shared" si="45"/>
        <v>9.0000000000000011E-3</v>
      </c>
      <c r="X202" s="16">
        <f t="shared" si="49"/>
        <v>1</v>
      </c>
      <c r="Y202" s="16">
        <f t="shared" si="50"/>
        <v>3</v>
      </c>
      <c r="Z202" s="16">
        <f t="shared" si="51"/>
        <v>0</v>
      </c>
      <c r="AA202" s="16" t="str">
        <f t="shared" si="52"/>
        <v>AtkExt</v>
      </c>
      <c r="AB202" s="16">
        <f t="shared" si="46"/>
        <v>44</v>
      </c>
      <c r="AC202" s="16" t="str">
        <f t="shared" si="53"/>
        <v>HPExt</v>
      </c>
      <c r="AD202" s="16">
        <f t="shared" si="54"/>
        <v>267</v>
      </c>
      <c r="AE202" s="16" t="str">
        <f t="shared" si="55"/>
        <v>[x]</v>
      </c>
      <c r="AF202" s="29" t="str">
        <f t="shared" si="56"/>
        <v>[x]</v>
      </c>
      <c r="AG202" s="29" t="str">
        <f t="shared" si="57"/>
        <v>[x]</v>
      </c>
    </row>
    <row r="203" spans="9:33" ht="16.5" x14ac:dyDescent="0.2">
      <c r="I203" s="101"/>
      <c r="P203" s="15">
        <v>147</v>
      </c>
      <c r="Q203" s="16">
        <f t="shared" si="42"/>
        <v>10</v>
      </c>
      <c r="R203" s="16">
        <f t="shared" si="43"/>
        <v>1606012</v>
      </c>
      <c r="S203" s="16" t="str">
        <f t="shared" si="47"/>
        <v>神器3碎片2等级6</v>
      </c>
      <c r="T203" s="31" t="s">
        <v>877</v>
      </c>
      <c r="U203" s="16">
        <f t="shared" si="44"/>
        <v>6</v>
      </c>
      <c r="V203" s="106">
        <f t="shared" si="48"/>
        <v>0.52200000000000002</v>
      </c>
      <c r="W203" s="19">
        <f t="shared" si="45"/>
        <v>1.0440000000000001E-2</v>
      </c>
      <c r="X203" s="16">
        <f t="shared" si="49"/>
        <v>1</v>
      </c>
      <c r="Y203" s="16">
        <f t="shared" si="50"/>
        <v>3</v>
      </c>
      <c r="Z203" s="16">
        <f t="shared" si="51"/>
        <v>0</v>
      </c>
      <c r="AA203" s="16" t="str">
        <f t="shared" si="52"/>
        <v>AtkExt</v>
      </c>
      <c r="AB203" s="16">
        <f t="shared" si="46"/>
        <v>51</v>
      </c>
      <c r="AC203" s="16" t="str">
        <f t="shared" si="53"/>
        <v>HPExt</v>
      </c>
      <c r="AD203" s="16">
        <f t="shared" si="54"/>
        <v>310</v>
      </c>
      <c r="AE203" s="16" t="str">
        <f t="shared" si="55"/>
        <v>[x]</v>
      </c>
      <c r="AF203" s="29" t="str">
        <f t="shared" si="56"/>
        <v>[x]</v>
      </c>
      <c r="AG203" s="29" t="str">
        <f t="shared" si="57"/>
        <v>[x]</v>
      </c>
    </row>
    <row r="204" spans="9:33" ht="16.5" x14ac:dyDescent="0.2">
      <c r="I204" s="101"/>
      <c r="P204" s="15">
        <v>148</v>
      </c>
      <c r="Q204" s="16">
        <f t="shared" si="42"/>
        <v>10</v>
      </c>
      <c r="R204" s="16">
        <f t="shared" si="43"/>
        <v>1606012</v>
      </c>
      <c r="S204" s="16" t="str">
        <f t="shared" si="47"/>
        <v>神器3碎片2等级7</v>
      </c>
      <c r="T204" s="31" t="s">
        <v>877</v>
      </c>
      <c r="U204" s="16">
        <f t="shared" si="44"/>
        <v>7</v>
      </c>
      <c r="V204" s="106">
        <f t="shared" si="48"/>
        <v>0.59799999999999998</v>
      </c>
      <c r="W204" s="19">
        <f t="shared" si="45"/>
        <v>1.196E-2</v>
      </c>
      <c r="X204" s="16">
        <f t="shared" si="49"/>
        <v>1</v>
      </c>
      <c r="Y204" s="16">
        <f t="shared" si="50"/>
        <v>3</v>
      </c>
      <c r="Z204" s="16">
        <f t="shared" si="51"/>
        <v>0</v>
      </c>
      <c r="AA204" s="16" t="str">
        <f t="shared" si="52"/>
        <v>AtkExt</v>
      </c>
      <c r="AB204" s="16">
        <f t="shared" si="46"/>
        <v>59</v>
      </c>
      <c r="AC204" s="16" t="str">
        <f t="shared" si="53"/>
        <v>HPExt</v>
      </c>
      <c r="AD204" s="16">
        <f t="shared" si="54"/>
        <v>355</v>
      </c>
      <c r="AE204" s="16" t="str">
        <f t="shared" si="55"/>
        <v>[x]</v>
      </c>
      <c r="AF204" s="29" t="str">
        <f t="shared" si="56"/>
        <v>[x]</v>
      </c>
      <c r="AG204" s="29" t="str">
        <f t="shared" si="57"/>
        <v>[x]</v>
      </c>
    </row>
    <row r="205" spans="9:33" ht="16.5" x14ac:dyDescent="0.2">
      <c r="I205" s="101"/>
      <c r="P205" s="15">
        <v>149</v>
      </c>
      <c r="Q205" s="16">
        <f t="shared" si="42"/>
        <v>10</v>
      </c>
      <c r="R205" s="16">
        <f t="shared" si="43"/>
        <v>1606012</v>
      </c>
      <c r="S205" s="16" t="str">
        <f t="shared" si="47"/>
        <v>神器3碎片2等级8</v>
      </c>
      <c r="T205" s="31" t="s">
        <v>877</v>
      </c>
      <c r="U205" s="16">
        <f t="shared" si="44"/>
        <v>8</v>
      </c>
      <c r="V205" s="106">
        <f t="shared" si="48"/>
        <v>0.67800000000000005</v>
      </c>
      <c r="W205" s="19">
        <f t="shared" si="45"/>
        <v>1.3560000000000001E-2</v>
      </c>
      <c r="X205" s="16">
        <f t="shared" si="49"/>
        <v>1</v>
      </c>
      <c r="Y205" s="16">
        <f t="shared" si="50"/>
        <v>3</v>
      </c>
      <c r="Z205" s="16">
        <f t="shared" si="51"/>
        <v>0</v>
      </c>
      <c r="AA205" s="16" t="str">
        <f t="shared" si="52"/>
        <v>AtkExt</v>
      </c>
      <c r="AB205" s="16">
        <f t="shared" si="46"/>
        <v>67</v>
      </c>
      <c r="AC205" s="16" t="str">
        <f t="shared" si="53"/>
        <v>HPExt</v>
      </c>
      <c r="AD205" s="16">
        <f t="shared" si="54"/>
        <v>403</v>
      </c>
      <c r="AE205" s="16" t="str">
        <f t="shared" si="55"/>
        <v>[x]</v>
      </c>
      <c r="AF205" s="29" t="str">
        <f t="shared" si="56"/>
        <v>[x]</v>
      </c>
      <c r="AG205" s="29" t="str">
        <f t="shared" si="57"/>
        <v>[x]</v>
      </c>
    </row>
    <row r="206" spans="9:33" ht="16.5" x14ac:dyDescent="0.2">
      <c r="I206" s="101"/>
      <c r="P206" s="15">
        <v>150</v>
      </c>
      <c r="Q206" s="16">
        <f t="shared" si="42"/>
        <v>10</v>
      </c>
      <c r="R206" s="16">
        <f t="shared" si="43"/>
        <v>1606012</v>
      </c>
      <c r="S206" s="16" t="str">
        <f t="shared" si="47"/>
        <v>神器3碎片2等级9</v>
      </c>
      <c r="T206" s="31" t="s">
        <v>877</v>
      </c>
      <c r="U206" s="16">
        <f t="shared" si="44"/>
        <v>9</v>
      </c>
      <c r="V206" s="106">
        <f t="shared" si="48"/>
        <v>0.76200000000000001</v>
      </c>
      <c r="W206" s="19">
        <f t="shared" si="45"/>
        <v>1.524E-2</v>
      </c>
      <c r="X206" s="16">
        <f t="shared" si="49"/>
        <v>1</v>
      </c>
      <c r="Y206" s="16">
        <f t="shared" si="50"/>
        <v>3</v>
      </c>
      <c r="Z206" s="16">
        <f t="shared" si="51"/>
        <v>0</v>
      </c>
      <c r="AA206" s="16" t="str">
        <f t="shared" si="52"/>
        <v>AtkExt</v>
      </c>
      <c r="AB206" s="16">
        <f t="shared" si="46"/>
        <v>75</v>
      </c>
      <c r="AC206" s="16" t="str">
        <f t="shared" si="53"/>
        <v>HPExt</v>
      </c>
      <c r="AD206" s="16">
        <f t="shared" si="54"/>
        <v>453</v>
      </c>
      <c r="AE206" s="16" t="str">
        <f t="shared" si="55"/>
        <v>[x]</v>
      </c>
      <c r="AF206" s="29" t="str">
        <f t="shared" si="56"/>
        <v>[x]</v>
      </c>
      <c r="AG206" s="29" t="str">
        <f t="shared" si="57"/>
        <v>[x]</v>
      </c>
    </row>
    <row r="207" spans="9:33" ht="16.5" x14ac:dyDescent="0.2">
      <c r="I207" s="101"/>
      <c r="P207" s="15">
        <v>151</v>
      </c>
      <c r="Q207" s="16">
        <f t="shared" si="42"/>
        <v>10</v>
      </c>
      <c r="R207" s="16">
        <f t="shared" si="43"/>
        <v>1606012</v>
      </c>
      <c r="S207" s="16" t="str">
        <f t="shared" si="47"/>
        <v>神器3碎片2等级10</v>
      </c>
      <c r="T207" s="31" t="s">
        <v>877</v>
      </c>
      <c r="U207" s="16">
        <f t="shared" si="44"/>
        <v>10</v>
      </c>
      <c r="V207" s="106">
        <f t="shared" si="48"/>
        <v>0.85000000000000009</v>
      </c>
      <c r="W207" s="19">
        <f t="shared" si="45"/>
        <v>1.7000000000000001E-2</v>
      </c>
      <c r="X207" s="16">
        <f t="shared" si="49"/>
        <v>1</v>
      </c>
      <c r="Y207" s="16">
        <f t="shared" si="50"/>
        <v>3</v>
      </c>
      <c r="Z207" s="16">
        <f t="shared" si="51"/>
        <v>0</v>
      </c>
      <c r="AA207" s="16" t="str">
        <f t="shared" si="52"/>
        <v>AtkExt</v>
      </c>
      <c r="AB207" s="16">
        <f t="shared" si="46"/>
        <v>84</v>
      </c>
      <c r="AC207" s="16" t="str">
        <f t="shared" si="53"/>
        <v>HPExt</v>
      </c>
      <c r="AD207" s="16">
        <f t="shared" si="54"/>
        <v>505</v>
      </c>
      <c r="AE207" s="16" t="str">
        <f t="shared" si="55"/>
        <v>[x]</v>
      </c>
      <c r="AF207" s="29" t="str">
        <f t="shared" si="56"/>
        <v>[x]</v>
      </c>
      <c r="AG207" s="29" t="str">
        <f t="shared" si="57"/>
        <v>[x]</v>
      </c>
    </row>
    <row r="208" spans="9:33" ht="16.5" x14ac:dyDescent="0.2">
      <c r="I208" s="101"/>
      <c r="P208" s="15">
        <v>152</v>
      </c>
      <c r="Q208" s="16">
        <f t="shared" si="42"/>
        <v>10</v>
      </c>
      <c r="R208" s="16">
        <f t="shared" si="43"/>
        <v>1606012</v>
      </c>
      <c r="S208" s="16" t="str">
        <f t="shared" si="47"/>
        <v>神器3碎片2等级11</v>
      </c>
      <c r="T208" s="31" t="s">
        <v>877</v>
      </c>
      <c r="U208" s="16">
        <f t="shared" si="44"/>
        <v>11</v>
      </c>
      <c r="V208" s="106">
        <f t="shared" si="48"/>
        <v>0.94200000000000006</v>
      </c>
      <c r="W208" s="19">
        <f t="shared" si="45"/>
        <v>1.8840000000000003E-2</v>
      </c>
      <c r="X208" s="16">
        <f t="shared" si="49"/>
        <v>1</v>
      </c>
      <c r="Y208" s="16">
        <f t="shared" si="50"/>
        <v>3</v>
      </c>
      <c r="Z208" s="16">
        <f t="shared" si="51"/>
        <v>0</v>
      </c>
      <c r="AA208" s="16" t="str">
        <f t="shared" si="52"/>
        <v>AtkExt</v>
      </c>
      <c r="AB208" s="16">
        <f t="shared" si="46"/>
        <v>93</v>
      </c>
      <c r="AC208" s="16" t="str">
        <f t="shared" si="53"/>
        <v>HPExt</v>
      </c>
      <c r="AD208" s="16">
        <f t="shared" si="54"/>
        <v>560</v>
      </c>
      <c r="AE208" s="16" t="str">
        <f t="shared" si="55"/>
        <v>[x]</v>
      </c>
      <c r="AF208" s="29" t="str">
        <f t="shared" si="56"/>
        <v>[x]</v>
      </c>
      <c r="AG208" s="29" t="str">
        <f t="shared" si="57"/>
        <v>[x]</v>
      </c>
    </row>
    <row r="209" spans="9:33" ht="16.5" x14ac:dyDescent="0.2">
      <c r="I209" s="101"/>
      <c r="P209" s="15">
        <v>153</v>
      </c>
      <c r="Q209" s="16">
        <f t="shared" si="42"/>
        <v>10</v>
      </c>
      <c r="R209" s="16">
        <f t="shared" si="43"/>
        <v>1606012</v>
      </c>
      <c r="S209" s="16" t="str">
        <f t="shared" si="47"/>
        <v>神器3碎片2等级12</v>
      </c>
      <c r="T209" s="31" t="s">
        <v>877</v>
      </c>
      <c r="U209" s="16">
        <f t="shared" si="44"/>
        <v>12</v>
      </c>
      <c r="V209" s="106">
        <f t="shared" si="48"/>
        <v>1.0380000000000003</v>
      </c>
      <c r="W209" s="19">
        <f t="shared" si="45"/>
        <v>2.0760000000000004E-2</v>
      </c>
      <c r="X209" s="16">
        <f t="shared" si="49"/>
        <v>1</v>
      </c>
      <c r="Y209" s="16">
        <f t="shared" si="50"/>
        <v>3</v>
      </c>
      <c r="Z209" s="16">
        <f t="shared" si="51"/>
        <v>0</v>
      </c>
      <c r="AA209" s="16" t="str">
        <f t="shared" si="52"/>
        <v>AtkExt</v>
      </c>
      <c r="AB209" s="16">
        <f t="shared" si="46"/>
        <v>102</v>
      </c>
      <c r="AC209" s="16" t="str">
        <f t="shared" si="53"/>
        <v>HPExt</v>
      </c>
      <c r="AD209" s="16">
        <f t="shared" si="54"/>
        <v>617</v>
      </c>
      <c r="AE209" s="16" t="str">
        <f t="shared" si="55"/>
        <v>[x]</v>
      </c>
      <c r="AF209" s="29" t="str">
        <f t="shared" si="56"/>
        <v>[x]</v>
      </c>
      <c r="AG209" s="29" t="str">
        <f t="shared" si="57"/>
        <v>[x]</v>
      </c>
    </row>
    <row r="210" spans="9:33" ht="16.5" x14ac:dyDescent="0.2">
      <c r="I210" s="101"/>
      <c r="P210" s="15">
        <v>154</v>
      </c>
      <c r="Q210" s="16">
        <f t="shared" si="42"/>
        <v>10</v>
      </c>
      <c r="R210" s="16">
        <f t="shared" si="43"/>
        <v>1606012</v>
      </c>
      <c r="S210" s="16" t="str">
        <f t="shared" si="47"/>
        <v>神器3碎片2等级13</v>
      </c>
      <c r="T210" s="31" t="s">
        <v>877</v>
      </c>
      <c r="U210" s="16">
        <f t="shared" si="44"/>
        <v>13</v>
      </c>
      <c r="V210" s="106">
        <f t="shared" si="48"/>
        <v>1.1380000000000001</v>
      </c>
      <c r="W210" s="19">
        <f t="shared" si="45"/>
        <v>2.2760000000000002E-2</v>
      </c>
      <c r="X210" s="16">
        <f t="shared" si="49"/>
        <v>1</v>
      </c>
      <c r="Y210" s="16">
        <f t="shared" si="50"/>
        <v>3</v>
      </c>
      <c r="Z210" s="16">
        <f t="shared" si="51"/>
        <v>0</v>
      </c>
      <c r="AA210" s="16" t="str">
        <f t="shared" si="52"/>
        <v>AtkExt</v>
      </c>
      <c r="AB210" s="16">
        <f t="shared" si="46"/>
        <v>112</v>
      </c>
      <c r="AC210" s="16" t="str">
        <f t="shared" si="53"/>
        <v>HPExt</v>
      </c>
      <c r="AD210" s="16">
        <f t="shared" si="54"/>
        <v>677</v>
      </c>
      <c r="AE210" s="16" t="str">
        <f t="shared" si="55"/>
        <v>[x]</v>
      </c>
      <c r="AF210" s="29" t="str">
        <f t="shared" si="56"/>
        <v>[x]</v>
      </c>
      <c r="AG210" s="29" t="str">
        <f t="shared" si="57"/>
        <v>[x]</v>
      </c>
    </row>
    <row r="211" spans="9:33" ht="16.5" x14ac:dyDescent="0.2">
      <c r="I211" s="101"/>
      <c r="P211" s="15">
        <v>155</v>
      </c>
      <c r="Q211" s="16">
        <f t="shared" si="42"/>
        <v>10</v>
      </c>
      <c r="R211" s="16">
        <f t="shared" si="43"/>
        <v>1606012</v>
      </c>
      <c r="S211" s="16" t="str">
        <f t="shared" si="47"/>
        <v>神器3碎片2等级14</v>
      </c>
      <c r="T211" s="31" t="s">
        <v>877</v>
      </c>
      <c r="U211" s="16">
        <f t="shared" si="44"/>
        <v>14</v>
      </c>
      <c r="V211" s="106">
        <f t="shared" si="48"/>
        <v>1.242</v>
      </c>
      <c r="W211" s="19">
        <f t="shared" si="45"/>
        <v>2.4840000000000001E-2</v>
      </c>
      <c r="X211" s="16">
        <f t="shared" si="49"/>
        <v>1</v>
      </c>
      <c r="Y211" s="16">
        <f t="shared" si="50"/>
        <v>3</v>
      </c>
      <c r="Z211" s="16">
        <f t="shared" si="51"/>
        <v>0</v>
      </c>
      <c r="AA211" s="16" t="str">
        <f t="shared" si="52"/>
        <v>AtkExt</v>
      </c>
      <c r="AB211" s="16">
        <f t="shared" si="46"/>
        <v>122</v>
      </c>
      <c r="AC211" s="16" t="str">
        <f t="shared" si="53"/>
        <v>HPExt</v>
      </c>
      <c r="AD211" s="16">
        <f t="shared" si="54"/>
        <v>739</v>
      </c>
      <c r="AE211" s="16" t="str">
        <f t="shared" si="55"/>
        <v>[x]</v>
      </c>
      <c r="AF211" s="29" t="str">
        <f t="shared" si="56"/>
        <v>[x]</v>
      </c>
      <c r="AG211" s="29" t="str">
        <f t="shared" si="57"/>
        <v>[x]</v>
      </c>
    </row>
    <row r="212" spans="9:33" ht="16.5" x14ac:dyDescent="0.2">
      <c r="I212" s="101"/>
      <c r="P212" s="15">
        <v>156</v>
      </c>
      <c r="Q212" s="16">
        <f t="shared" si="42"/>
        <v>10</v>
      </c>
      <c r="R212" s="16">
        <f t="shared" si="43"/>
        <v>1606012</v>
      </c>
      <c r="S212" s="16" t="str">
        <f t="shared" si="47"/>
        <v>神器3碎片2等级15</v>
      </c>
      <c r="T212" s="31" t="s">
        <v>877</v>
      </c>
      <c r="U212" s="16">
        <f t="shared" si="44"/>
        <v>15</v>
      </c>
      <c r="V212" s="106">
        <f t="shared" si="48"/>
        <v>1.35</v>
      </c>
      <c r="W212" s="19">
        <f t="shared" si="45"/>
        <v>2.7000000000000003E-2</v>
      </c>
      <c r="X212" s="16">
        <f t="shared" si="49"/>
        <v>1</v>
      </c>
      <c r="Y212" s="16">
        <f t="shared" si="50"/>
        <v>3</v>
      </c>
      <c r="Z212" s="16">
        <f t="shared" si="51"/>
        <v>0</v>
      </c>
      <c r="AA212" s="16" t="str">
        <f t="shared" si="52"/>
        <v>AtkExt</v>
      </c>
      <c r="AB212" s="16">
        <f t="shared" si="46"/>
        <v>133</v>
      </c>
      <c r="AC212" s="16" t="str">
        <f t="shared" si="53"/>
        <v>HPExt</v>
      </c>
      <c r="AD212" s="16">
        <f t="shared" si="54"/>
        <v>803</v>
      </c>
      <c r="AE212" s="16" t="str">
        <f t="shared" si="55"/>
        <v>[x]</v>
      </c>
      <c r="AF212" s="29" t="str">
        <f t="shared" si="56"/>
        <v>[x]</v>
      </c>
      <c r="AG212" s="29" t="str">
        <f t="shared" si="57"/>
        <v>[x]</v>
      </c>
    </row>
    <row r="213" spans="9:33" ht="16.5" x14ac:dyDescent="0.2">
      <c r="I213" s="101"/>
      <c r="P213" s="15">
        <v>157</v>
      </c>
      <c r="Q213" s="16">
        <f t="shared" si="42"/>
        <v>10</v>
      </c>
      <c r="R213" s="16">
        <f t="shared" si="43"/>
        <v>1606012</v>
      </c>
      <c r="S213" s="16" t="str">
        <f t="shared" si="47"/>
        <v>神器3碎片2等级16</v>
      </c>
      <c r="T213" s="31" t="s">
        <v>877</v>
      </c>
      <c r="U213" s="16">
        <f t="shared" si="44"/>
        <v>16</v>
      </c>
      <c r="V213" s="106">
        <f t="shared" si="48"/>
        <v>1.4620000000000002</v>
      </c>
      <c r="W213" s="19">
        <f t="shared" si="45"/>
        <v>2.9240000000000006E-2</v>
      </c>
      <c r="X213" s="16">
        <f t="shared" si="49"/>
        <v>1</v>
      </c>
      <c r="Y213" s="16">
        <f t="shared" si="50"/>
        <v>3</v>
      </c>
      <c r="Z213" s="16">
        <f t="shared" si="51"/>
        <v>0</v>
      </c>
      <c r="AA213" s="16" t="str">
        <f t="shared" si="52"/>
        <v>AtkExt</v>
      </c>
      <c r="AB213" s="16">
        <f t="shared" si="46"/>
        <v>144</v>
      </c>
      <c r="AC213" s="16" t="str">
        <f t="shared" si="53"/>
        <v>HPExt</v>
      </c>
      <c r="AD213" s="16">
        <f t="shared" si="54"/>
        <v>870</v>
      </c>
      <c r="AE213" s="16" t="str">
        <f t="shared" si="55"/>
        <v>[x]</v>
      </c>
      <c r="AF213" s="29" t="str">
        <f t="shared" si="56"/>
        <v>[x]</v>
      </c>
      <c r="AG213" s="29" t="str">
        <f t="shared" si="57"/>
        <v>[x]</v>
      </c>
    </row>
    <row r="214" spans="9:33" ht="16.5" x14ac:dyDescent="0.2">
      <c r="I214" s="101"/>
      <c r="P214" s="15">
        <v>158</v>
      </c>
      <c r="Q214" s="16">
        <f t="shared" si="42"/>
        <v>10</v>
      </c>
      <c r="R214" s="16">
        <f t="shared" si="43"/>
        <v>1606012</v>
      </c>
      <c r="S214" s="16" t="str">
        <f t="shared" si="47"/>
        <v>神器3碎片2等级17</v>
      </c>
      <c r="T214" s="31" t="s">
        <v>877</v>
      </c>
      <c r="U214" s="16">
        <f t="shared" si="44"/>
        <v>17</v>
      </c>
      <c r="V214" s="106">
        <f t="shared" si="48"/>
        <v>1.5779999999999998</v>
      </c>
      <c r="W214" s="19">
        <f t="shared" si="45"/>
        <v>3.1559999999999998E-2</v>
      </c>
      <c r="X214" s="16">
        <f t="shared" si="49"/>
        <v>1</v>
      </c>
      <c r="Y214" s="16">
        <f t="shared" si="50"/>
        <v>3</v>
      </c>
      <c r="Z214" s="16">
        <f t="shared" si="51"/>
        <v>0</v>
      </c>
      <c r="AA214" s="16" t="str">
        <f t="shared" si="52"/>
        <v>AtkExt</v>
      </c>
      <c r="AB214" s="16">
        <f t="shared" si="46"/>
        <v>156</v>
      </c>
      <c r="AC214" s="16" t="str">
        <f t="shared" si="53"/>
        <v>HPExt</v>
      </c>
      <c r="AD214" s="16">
        <f t="shared" si="54"/>
        <v>939</v>
      </c>
      <c r="AE214" s="16" t="str">
        <f t="shared" si="55"/>
        <v>[x]</v>
      </c>
      <c r="AF214" s="29" t="str">
        <f t="shared" si="56"/>
        <v>[x]</v>
      </c>
      <c r="AG214" s="29" t="str">
        <f t="shared" si="57"/>
        <v>[x]</v>
      </c>
    </row>
    <row r="215" spans="9:33" ht="16.5" x14ac:dyDescent="0.2">
      <c r="I215" s="101"/>
      <c r="P215" s="15">
        <v>159</v>
      </c>
      <c r="Q215" s="16">
        <f t="shared" si="42"/>
        <v>10</v>
      </c>
      <c r="R215" s="16">
        <f t="shared" si="43"/>
        <v>1606012</v>
      </c>
      <c r="S215" s="16" t="str">
        <f t="shared" si="47"/>
        <v>神器3碎片2等级18</v>
      </c>
      <c r="T215" s="31" t="s">
        <v>877</v>
      </c>
      <c r="U215" s="16">
        <f t="shared" si="44"/>
        <v>18</v>
      </c>
      <c r="V215" s="106">
        <f t="shared" si="48"/>
        <v>1.698</v>
      </c>
      <c r="W215" s="19">
        <f t="shared" si="45"/>
        <v>3.3959999999999997E-2</v>
      </c>
      <c r="X215" s="16">
        <f t="shared" si="49"/>
        <v>1</v>
      </c>
      <c r="Y215" s="16">
        <f t="shared" si="50"/>
        <v>3</v>
      </c>
      <c r="Z215" s="16">
        <f t="shared" si="51"/>
        <v>0</v>
      </c>
      <c r="AA215" s="16" t="str">
        <f t="shared" si="52"/>
        <v>AtkExt</v>
      </c>
      <c r="AB215" s="16">
        <f t="shared" si="46"/>
        <v>168</v>
      </c>
      <c r="AC215" s="16" t="str">
        <f t="shared" si="53"/>
        <v>HPExt</v>
      </c>
      <c r="AD215" s="16">
        <f t="shared" si="54"/>
        <v>1010</v>
      </c>
      <c r="AE215" s="16" t="str">
        <f t="shared" si="55"/>
        <v>[x]</v>
      </c>
      <c r="AF215" s="29" t="str">
        <f t="shared" si="56"/>
        <v>[x]</v>
      </c>
      <c r="AG215" s="29" t="str">
        <f t="shared" si="57"/>
        <v>[x]</v>
      </c>
    </row>
    <row r="216" spans="9:33" ht="16.5" x14ac:dyDescent="0.2">
      <c r="I216" s="101"/>
      <c r="P216" s="15">
        <v>160</v>
      </c>
      <c r="Q216" s="16">
        <f t="shared" si="42"/>
        <v>10</v>
      </c>
      <c r="R216" s="16">
        <f t="shared" si="43"/>
        <v>1606012</v>
      </c>
      <c r="S216" s="16" t="str">
        <f t="shared" si="47"/>
        <v>神器3碎片2等级19</v>
      </c>
      <c r="T216" s="31" t="s">
        <v>877</v>
      </c>
      <c r="U216" s="16">
        <f t="shared" si="44"/>
        <v>19</v>
      </c>
      <c r="V216" s="106">
        <f t="shared" si="48"/>
        <v>1.8220000000000001</v>
      </c>
      <c r="W216" s="19">
        <f t="shared" si="45"/>
        <v>3.644E-2</v>
      </c>
      <c r="X216" s="16">
        <f t="shared" si="49"/>
        <v>1</v>
      </c>
      <c r="Y216" s="16">
        <f t="shared" si="50"/>
        <v>3</v>
      </c>
      <c r="Z216" s="16">
        <f t="shared" si="51"/>
        <v>0</v>
      </c>
      <c r="AA216" s="16" t="str">
        <f t="shared" si="52"/>
        <v>AtkExt</v>
      </c>
      <c r="AB216" s="16">
        <f t="shared" si="46"/>
        <v>180</v>
      </c>
      <c r="AC216" s="16" t="str">
        <f t="shared" si="53"/>
        <v>HPExt</v>
      </c>
      <c r="AD216" s="16">
        <f t="shared" si="54"/>
        <v>1084</v>
      </c>
      <c r="AE216" s="16" t="str">
        <f t="shared" si="55"/>
        <v>[x]</v>
      </c>
      <c r="AF216" s="29" t="str">
        <f t="shared" si="56"/>
        <v>[x]</v>
      </c>
      <c r="AG216" s="29" t="str">
        <f t="shared" si="57"/>
        <v>[x]</v>
      </c>
    </row>
    <row r="217" spans="9:33" ht="16.5" x14ac:dyDescent="0.2">
      <c r="I217" s="101"/>
      <c r="P217" s="15">
        <v>161</v>
      </c>
      <c r="Q217" s="16">
        <f t="shared" si="42"/>
        <v>10</v>
      </c>
      <c r="R217" s="16">
        <f t="shared" si="43"/>
        <v>1606012</v>
      </c>
      <c r="S217" s="16" t="str">
        <f t="shared" si="47"/>
        <v>神器3碎片2等级20</v>
      </c>
      <c r="T217" s="31" t="s">
        <v>877</v>
      </c>
      <c r="U217" s="16">
        <f t="shared" si="44"/>
        <v>20</v>
      </c>
      <c r="V217" s="106">
        <f t="shared" si="48"/>
        <v>1.95</v>
      </c>
      <c r="W217" s="19">
        <f t="shared" si="45"/>
        <v>3.9E-2</v>
      </c>
      <c r="X217" s="16">
        <f t="shared" si="49"/>
        <v>1</v>
      </c>
      <c r="Y217" s="16">
        <f t="shared" si="50"/>
        <v>3</v>
      </c>
      <c r="Z217" s="16">
        <f t="shared" si="51"/>
        <v>0</v>
      </c>
      <c r="AA217" s="16" t="str">
        <f t="shared" si="52"/>
        <v>AtkExt</v>
      </c>
      <c r="AB217" s="16">
        <f t="shared" si="46"/>
        <v>192</v>
      </c>
      <c r="AC217" s="16" t="str">
        <f t="shared" si="53"/>
        <v>HPExt</v>
      </c>
      <c r="AD217" s="16">
        <f t="shared" si="54"/>
        <v>1160</v>
      </c>
      <c r="AE217" s="16" t="str">
        <f t="shared" si="55"/>
        <v>[x]</v>
      </c>
      <c r="AF217" s="29" t="str">
        <f t="shared" si="56"/>
        <v>[x]</v>
      </c>
      <c r="AG217" s="29" t="str">
        <f t="shared" si="57"/>
        <v>[x]</v>
      </c>
    </row>
    <row r="218" spans="9:33" ht="16.5" x14ac:dyDescent="0.2">
      <c r="I218" s="101"/>
      <c r="P218" s="15">
        <v>162</v>
      </c>
      <c r="Q218" s="16">
        <f t="shared" si="42"/>
        <v>10</v>
      </c>
      <c r="R218" s="16">
        <f t="shared" si="43"/>
        <v>1606012</v>
      </c>
      <c r="S218" s="16" t="str">
        <f t="shared" si="47"/>
        <v>神器3碎片2等级21</v>
      </c>
      <c r="T218" s="31" t="s">
        <v>877</v>
      </c>
      <c r="U218" s="16">
        <f t="shared" si="44"/>
        <v>21</v>
      </c>
      <c r="V218" s="106">
        <f t="shared" si="48"/>
        <v>2.0819999999999999</v>
      </c>
      <c r="W218" s="19">
        <f t="shared" si="45"/>
        <v>4.1639999999999996E-2</v>
      </c>
      <c r="X218" s="16">
        <f t="shared" si="49"/>
        <v>1</v>
      </c>
      <c r="Y218" s="16">
        <f t="shared" si="50"/>
        <v>3</v>
      </c>
      <c r="Z218" s="16">
        <f t="shared" si="51"/>
        <v>0</v>
      </c>
      <c r="AA218" s="16" t="str">
        <f t="shared" si="52"/>
        <v>AtkExt</v>
      </c>
      <c r="AB218" s="16">
        <f t="shared" si="46"/>
        <v>206</v>
      </c>
      <c r="AC218" s="16" t="str">
        <f t="shared" si="53"/>
        <v>HPExt</v>
      </c>
      <c r="AD218" s="16">
        <f t="shared" si="54"/>
        <v>1239</v>
      </c>
      <c r="AE218" s="16" t="str">
        <f t="shared" si="55"/>
        <v>[x]</v>
      </c>
      <c r="AF218" s="29" t="str">
        <f t="shared" si="56"/>
        <v>[x]</v>
      </c>
      <c r="AG218" s="29" t="str">
        <f t="shared" si="57"/>
        <v>[x]</v>
      </c>
    </row>
    <row r="219" spans="9:33" ht="16.5" x14ac:dyDescent="0.2">
      <c r="I219" s="101"/>
      <c r="P219" s="15">
        <v>163</v>
      </c>
      <c r="Q219" s="16">
        <f t="shared" si="42"/>
        <v>11</v>
      </c>
      <c r="R219" s="16">
        <f t="shared" si="43"/>
        <v>1606013</v>
      </c>
      <c r="S219" s="16" t="str">
        <f t="shared" si="47"/>
        <v>神器3碎片3等级1</v>
      </c>
      <c r="T219" s="31" t="s">
        <v>877</v>
      </c>
      <c r="U219" s="16">
        <f t="shared" si="44"/>
        <v>1</v>
      </c>
      <c r="V219" s="106">
        <f t="shared" si="48"/>
        <v>0.20200000000000001</v>
      </c>
      <c r="W219" s="19">
        <f t="shared" si="45"/>
        <v>4.0400000000000002E-3</v>
      </c>
      <c r="X219" s="16">
        <f t="shared" si="49"/>
        <v>2</v>
      </c>
      <c r="Y219" s="16">
        <f t="shared" si="50"/>
        <v>3</v>
      </c>
      <c r="Z219" s="16">
        <f t="shared" si="51"/>
        <v>0</v>
      </c>
      <c r="AA219" s="16" t="str">
        <f t="shared" si="52"/>
        <v>DefExt</v>
      </c>
      <c r="AB219" s="16">
        <f t="shared" si="46"/>
        <v>9</v>
      </c>
      <c r="AC219" s="16" t="str">
        <f t="shared" si="53"/>
        <v>HPExt</v>
      </c>
      <c r="AD219" s="16">
        <f t="shared" si="54"/>
        <v>120</v>
      </c>
      <c r="AE219" s="16" t="str">
        <f t="shared" si="55"/>
        <v>[x]</v>
      </c>
      <c r="AF219" s="29" t="str">
        <f t="shared" si="56"/>
        <v>[x]</v>
      </c>
      <c r="AG219" s="29" t="str">
        <f t="shared" si="57"/>
        <v>[x]</v>
      </c>
    </row>
    <row r="220" spans="9:33" ht="16.5" x14ac:dyDescent="0.2">
      <c r="I220" s="101"/>
      <c r="P220" s="15">
        <v>164</v>
      </c>
      <c r="Q220" s="16">
        <f t="shared" si="42"/>
        <v>11</v>
      </c>
      <c r="R220" s="16">
        <f t="shared" si="43"/>
        <v>1606013</v>
      </c>
      <c r="S220" s="16" t="str">
        <f t="shared" si="47"/>
        <v>神器3碎片3等级2</v>
      </c>
      <c r="T220" s="31" t="s">
        <v>877</v>
      </c>
      <c r="U220" s="16">
        <f t="shared" si="44"/>
        <v>2</v>
      </c>
      <c r="V220" s="106">
        <f t="shared" si="48"/>
        <v>0.25800000000000001</v>
      </c>
      <c r="W220" s="19">
        <f t="shared" si="45"/>
        <v>5.1600000000000005E-3</v>
      </c>
      <c r="X220" s="16">
        <f t="shared" si="49"/>
        <v>2</v>
      </c>
      <c r="Y220" s="16">
        <f t="shared" si="50"/>
        <v>3</v>
      </c>
      <c r="Z220" s="16">
        <f t="shared" si="51"/>
        <v>0</v>
      </c>
      <c r="AA220" s="16" t="str">
        <f t="shared" si="52"/>
        <v>DefExt</v>
      </c>
      <c r="AB220" s="16">
        <f t="shared" si="46"/>
        <v>12</v>
      </c>
      <c r="AC220" s="16" t="str">
        <f t="shared" si="53"/>
        <v>HPExt</v>
      </c>
      <c r="AD220" s="16">
        <f t="shared" si="54"/>
        <v>153</v>
      </c>
      <c r="AE220" s="16" t="str">
        <f t="shared" si="55"/>
        <v>[x]</v>
      </c>
      <c r="AF220" s="29" t="str">
        <f t="shared" si="56"/>
        <v>[x]</v>
      </c>
      <c r="AG220" s="29" t="str">
        <f t="shared" si="57"/>
        <v>[x]</v>
      </c>
    </row>
    <row r="221" spans="9:33" ht="16.5" x14ac:dyDescent="0.2">
      <c r="I221" s="101"/>
      <c r="P221" s="15">
        <v>165</v>
      </c>
      <c r="Q221" s="16">
        <f t="shared" si="42"/>
        <v>11</v>
      </c>
      <c r="R221" s="16">
        <f t="shared" si="43"/>
        <v>1606013</v>
      </c>
      <c r="S221" s="16" t="str">
        <f t="shared" si="47"/>
        <v>神器3碎片3等级3</v>
      </c>
      <c r="T221" s="31" t="s">
        <v>877</v>
      </c>
      <c r="U221" s="16">
        <f t="shared" si="44"/>
        <v>3</v>
      </c>
      <c r="V221" s="106">
        <f t="shared" si="48"/>
        <v>0.31800000000000006</v>
      </c>
      <c r="W221" s="19">
        <f t="shared" si="45"/>
        <v>6.3600000000000011E-3</v>
      </c>
      <c r="X221" s="16">
        <f t="shared" si="49"/>
        <v>2</v>
      </c>
      <c r="Y221" s="16">
        <f t="shared" si="50"/>
        <v>3</v>
      </c>
      <c r="Z221" s="16">
        <f t="shared" si="51"/>
        <v>0</v>
      </c>
      <c r="AA221" s="16" t="str">
        <f t="shared" si="52"/>
        <v>DefExt</v>
      </c>
      <c r="AB221" s="16">
        <f t="shared" si="46"/>
        <v>15</v>
      </c>
      <c r="AC221" s="16" t="str">
        <f t="shared" si="53"/>
        <v>HPExt</v>
      </c>
      <c r="AD221" s="16">
        <f t="shared" si="54"/>
        <v>189</v>
      </c>
      <c r="AE221" s="16" t="str">
        <f t="shared" si="55"/>
        <v>[x]</v>
      </c>
      <c r="AF221" s="29" t="str">
        <f t="shared" si="56"/>
        <v>[x]</v>
      </c>
      <c r="AG221" s="29" t="str">
        <f t="shared" si="57"/>
        <v>[x]</v>
      </c>
    </row>
    <row r="222" spans="9:33" ht="16.5" x14ac:dyDescent="0.2">
      <c r="I222" s="101"/>
      <c r="P222" s="15">
        <v>166</v>
      </c>
      <c r="Q222" s="16">
        <f t="shared" si="42"/>
        <v>11</v>
      </c>
      <c r="R222" s="16">
        <f t="shared" si="43"/>
        <v>1606013</v>
      </c>
      <c r="S222" s="16" t="str">
        <f t="shared" si="47"/>
        <v>神器3碎片3等级4</v>
      </c>
      <c r="T222" s="31" t="s">
        <v>877</v>
      </c>
      <c r="U222" s="16">
        <f t="shared" si="44"/>
        <v>4</v>
      </c>
      <c r="V222" s="106">
        <f t="shared" si="48"/>
        <v>0.38200000000000001</v>
      </c>
      <c r="W222" s="19">
        <f t="shared" si="45"/>
        <v>7.6400000000000001E-3</v>
      </c>
      <c r="X222" s="16">
        <f t="shared" si="49"/>
        <v>2</v>
      </c>
      <c r="Y222" s="16">
        <f t="shared" si="50"/>
        <v>3</v>
      </c>
      <c r="Z222" s="16">
        <f t="shared" si="51"/>
        <v>0</v>
      </c>
      <c r="AA222" s="16" t="str">
        <f t="shared" si="52"/>
        <v>DefExt</v>
      </c>
      <c r="AB222" s="16">
        <f t="shared" si="46"/>
        <v>18</v>
      </c>
      <c r="AC222" s="16" t="str">
        <f t="shared" si="53"/>
        <v>HPExt</v>
      </c>
      <c r="AD222" s="16">
        <f t="shared" si="54"/>
        <v>227</v>
      </c>
      <c r="AE222" s="16" t="str">
        <f t="shared" si="55"/>
        <v>[x]</v>
      </c>
      <c r="AF222" s="29" t="str">
        <f t="shared" si="56"/>
        <v>[x]</v>
      </c>
      <c r="AG222" s="29" t="str">
        <f t="shared" si="57"/>
        <v>[x]</v>
      </c>
    </row>
    <row r="223" spans="9:33" ht="16.5" x14ac:dyDescent="0.2">
      <c r="I223" s="101"/>
      <c r="P223" s="15">
        <v>167</v>
      </c>
      <c r="Q223" s="16">
        <f t="shared" si="42"/>
        <v>11</v>
      </c>
      <c r="R223" s="16">
        <f t="shared" si="43"/>
        <v>1606013</v>
      </c>
      <c r="S223" s="16" t="str">
        <f t="shared" si="47"/>
        <v>神器3碎片3等级5</v>
      </c>
      <c r="T223" s="31" t="s">
        <v>877</v>
      </c>
      <c r="U223" s="16">
        <f t="shared" si="44"/>
        <v>5</v>
      </c>
      <c r="V223" s="106">
        <f t="shared" si="48"/>
        <v>0.45</v>
      </c>
      <c r="W223" s="19">
        <f t="shared" si="45"/>
        <v>9.0000000000000011E-3</v>
      </c>
      <c r="X223" s="16">
        <f t="shared" si="49"/>
        <v>2</v>
      </c>
      <c r="Y223" s="16">
        <f t="shared" si="50"/>
        <v>3</v>
      </c>
      <c r="Z223" s="16">
        <f t="shared" si="51"/>
        <v>0</v>
      </c>
      <c r="AA223" s="16" t="str">
        <f t="shared" si="52"/>
        <v>DefExt</v>
      </c>
      <c r="AB223" s="16">
        <f t="shared" si="46"/>
        <v>22</v>
      </c>
      <c r="AC223" s="16" t="str">
        <f t="shared" si="53"/>
        <v>HPExt</v>
      </c>
      <c r="AD223" s="16">
        <f t="shared" si="54"/>
        <v>267</v>
      </c>
      <c r="AE223" s="16" t="str">
        <f t="shared" si="55"/>
        <v>[x]</v>
      </c>
      <c r="AF223" s="29" t="str">
        <f t="shared" si="56"/>
        <v>[x]</v>
      </c>
      <c r="AG223" s="29" t="str">
        <f t="shared" si="57"/>
        <v>[x]</v>
      </c>
    </row>
    <row r="224" spans="9:33" ht="16.5" x14ac:dyDescent="0.2">
      <c r="I224" s="101"/>
      <c r="P224" s="15">
        <v>168</v>
      </c>
      <c r="Q224" s="16">
        <f t="shared" si="42"/>
        <v>11</v>
      </c>
      <c r="R224" s="16">
        <f t="shared" si="43"/>
        <v>1606013</v>
      </c>
      <c r="S224" s="16" t="str">
        <f t="shared" si="47"/>
        <v>神器3碎片3等级6</v>
      </c>
      <c r="T224" s="31" t="s">
        <v>877</v>
      </c>
      <c r="U224" s="16">
        <f t="shared" si="44"/>
        <v>6</v>
      </c>
      <c r="V224" s="106">
        <f t="shared" si="48"/>
        <v>0.52200000000000002</v>
      </c>
      <c r="W224" s="19">
        <f t="shared" si="45"/>
        <v>1.0440000000000001E-2</v>
      </c>
      <c r="X224" s="16">
        <f t="shared" si="49"/>
        <v>2</v>
      </c>
      <c r="Y224" s="16">
        <f t="shared" si="50"/>
        <v>3</v>
      </c>
      <c r="Z224" s="16">
        <f t="shared" si="51"/>
        <v>0</v>
      </c>
      <c r="AA224" s="16" t="str">
        <f t="shared" si="52"/>
        <v>DefExt</v>
      </c>
      <c r="AB224" s="16">
        <f t="shared" si="46"/>
        <v>25</v>
      </c>
      <c r="AC224" s="16" t="str">
        <f t="shared" si="53"/>
        <v>HPExt</v>
      </c>
      <c r="AD224" s="16">
        <f t="shared" si="54"/>
        <v>310</v>
      </c>
      <c r="AE224" s="16" t="str">
        <f t="shared" si="55"/>
        <v>[x]</v>
      </c>
      <c r="AF224" s="29" t="str">
        <f t="shared" si="56"/>
        <v>[x]</v>
      </c>
      <c r="AG224" s="29" t="str">
        <f t="shared" si="57"/>
        <v>[x]</v>
      </c>
    </row>
    <row r="225" spans="9:33" ht="16.5" x14ac:dyDescent="0.2">
      <c r="I225" s="101"/>
      <c r="P225" s="15">
        <v>169</v>
      </c>
      <c r="Q225" s="16">
        <f t="shared" si="42"/>
        <v>11</v>
      </c>
      <c r="R225" s="16">
        <f t="shared" si="43"/>
        <v>1606013</v>
      </c>
      <c r="S225" s="16" t="str">
        <f t="shared" si="47"/>
        <v>神器3碎片3等级7</v>
      </c>
      <c r="T225" s="31" t="s">
        <v>877</v>
      </c>
      <c r="U225" s="16">
        <f t="shared" si="44"/>
        <v>7</v>
      </c>
      <c r="V225" s="106">
        <f t="shared" si="48"/>
        <v>0.59799999999999998</v>
      </c>
      <c r="W225" s="19">
        <f t="shared" si="45"/>
        <v>1.196E-2</v>
      </c>
      <c r="X225" s="16">
        <f t="shared" si="49"/>
        <v>2</v>
      </c>
      <c r="Y225" s="16">
        <f t="shared" si="50"/>
        <v>3</v>
      </c>
      <c r="Z225" s="16">
        <f t="shared" si="51"/>
        <v>0</v>
      </c>
      <c r="AA225" s="16" t="str">
        <f t="shared" si="52"/>
        <v>DefExt</v>
      </c>
      <c r="AB225" s="16">
        <f t="shared" si="46"/>
        <v>29</v>
      </c>
      <c r="AC225" s="16" t="str">
        <f t="shared" si="53"/>
        <v>HPExt</v>
      </c>
      <c r="AD225" s="16">
        <f t="shared" si="54"/>
        <v>355</v>
      </c>
      <c r="AE225" s="16" t="str">
        <f t="shared" si="55"/>
        <v>[x]</v>
      </c>
      <c r="AF225" s="29" t="str">
        <f t="shared" si="56"/>
        <v>[x]</v>
      </c>
      <c r="AG225" s="29" t="str">
        <f t="shared" si="57"/>
        <v>[x]</v>
      </c>
    </row>
    <row r="226" spans="9:33" ht="16.5" x14ac:dyDescent="0.2">
      <c r="I226" s="101"/>
      <c r="P226" s="15">
        <v>170</v>
      </c>
      <c r="Q226" s="16">
        <f t="shared" si="42"/>
        <v>11</v>
      </c>
      <c r="R226" s="16">
        <f t="shared" si="43"/>
        <v>1606013</v>
      </c>
      <c r="S226" s="16" t="str">
        <f t="shared" si="47"/>
        <v>神器3碎片3等级8</v>
      </c>
      <c r="T226" s="31" t="s">
        <v>877</v>
      </c>
      <c r="U226" s="16">
        <f t="shared" si="44"/>
        <v>8</v>
      </c>
      <c r="V226" s="106">
        <f t="shared" si="48"/>
        <v>0.67800000000000005</v>
      </c>
      <c r="W226" s="19">
        <f t="shared" si="45"/>
        <v>1.3560000000000001E-2</v>
      </c>
      <c r="X226" s="16">
        <f t="shared" si="49"/>
        <v>2</v>
      </c>
      <c r="Y226" s="16">
        <f t="shared" si="50"/>
        <v>3</v>
      </c>
      <c r="Z226" s="16">
        <f t="shared" si="51"/>
        <v>0</v>
      </c>
      <c r="AA226" s="16" t="str">
        <f t="shared" si="52"/>
        <v>DefExt</v>
      </c>
      <c r="AB226" s="16">
        <f t="shared" si="46"/>
        <v>33</v>
      </c>
      <c r="AC226" s="16" t="str">
        <f t="shared" si="53"/>
        <v>HPExt</v>
      </c>
      <c r="AD226" s="16">
        <f t="shared" si="54"/>
        <v>403</v>
      </c>
      <c r="AE226" s="16" t="str">
        <f t="shared" si="55"/>
        <v>[x]</v>
      </c>
      <c r="AF226" s="29" t="str">
        <f t="shared" si="56"/>
        <v>[x]</v>
      </c>
      <c r="AG226" s="29" t="str">
        <f t="shared" si="57"/>
        <v>[x]</v>
      </c>
    </row>
    <row r="227" spans="9:33" ht="16.5" x14ac:dyDescent="0.2">
      <c r="I227" s="101"/>
      <c r="P227" s="15">
        <v>171</v>
      </c>
      <c r="Q227" s="16">
        <f t="shared" si="42"/>
        <v>11</v>
      </c>
      <c r="R227" s="16">
        <f t="shared" si="43"/>
        <v>1606013</v>
      </c>
      <c r="S227" s="16" t="str">
        <f t="shared" si="47"/>
        <v>神器3碎片3等级9</v>
      </c>
      <c r="T227" s="31" t="s">
        <v>877</v>
      </c>
      <c r="U227" s="16">
        <f t="shared" si="44"/>
        <v>9</v>
      </c>
      <c r="V227" s="106">
        <f t="shared" si="48"/>
        <v>0.76200000000000001</v>
      </c>
      <c r="W227" s="19">
        <f t="shared" si="45"/>
        <v>1.524E-2</v>
      </c>
      <c r="X227" s="16">
        <f t="shared" si="49"/>
        <v>2</v>
      </c>
      <c r="Y227" s="16">
        <f t="shared" si="50"/>
        <v>3</v>
      </c>
      <c r="Z227" s="16">
        <f t="shared" si="51"/>
        <v>0</v>
      </c>
      <c r="AA227" s="16" t="str">
        <f t="shared" si="52"/>
        <v>DefExt</v>
      </c>
      <c r="AB227" s="16">
        <f t="shared" si="46"/>
        <v>37</v>
      </c>
      <c r="AC227" s="16" t="str">
        <f t="shared" si="53"/>
        <v>HPExt</v>
      </c>
      <c r="AD227" s="16">
        <f t="shared" si="54"/>
        <v>453</v>
      </c>
      <c r="AE227" s="16" t="str">
        <f t="shared" si="55"/>
        <v>[x]</v>
      </c>
      <c r="AF227" s="29" t="str">
        <f t="shared" si="56"/>
        <v>[x]</v>
      </c>
      <c r="AG227" s="29" t="str">
        <f t="shared" si="57"/>
        <v>[x]</v>
      </c>
    </row>
    <row r="228" spans="9:33" ht="16.5" x14ac:dyDescent="0.2">
      <c r="I228" s="101"/>
      <c r="P228" s="15">
        <v>172</v>
      </c>
      <c r="Q228" s="16">
        <f t="shared" si="42"/>
        <v>11</v>
      </c>
      <c r="R228" s="16">
        <f t="shared" si="43"/>
        <v>1606013</v>
      </c>
      <c r="S228" s="16" t="str">
        <f t="shared" si="47"/>
        <v>神器3碎片3等级10</v>
      </c>
      <c r="T228" s="31" t="s">
        <v>877</v>
      </c>
      <c r="U228" s="16">
        <f t="shared" si="44"/>
        <v>10</v>
      </c>
      <c r="V228" s="106">
        <f t="shared" si="48"/>
        <v>0.85000000000000009</v>
      </c>
      <c r="W228" s="19">
        <f t="shared" si="45"/>
        <v>1.7000000000000001E-2</v>
      </c>
      <c r="X228" s="16">
        <f t="shared" si="49"/>
        <v>2</v>
      </c>
      <c r="Y228" s="16">
        <f t="shared" si="50"/>
        <v>3</v>
      </c>
      <c r="Z228" s="16">
        <f t="shared" si="51"/>
        <v>0</v>
      </c>
      <c r="AA228" s="16" t="str">
        <f t="shared" si="52"/>
        <v>DefExt</v>
      </c>
      <c r="AB228" s="16">
        <f t="shared" si="46"/>
        <v>41</v>
      </c>
      <c r="AC228" s="16" t="str">
        <f t="shared" si="53"/>
        <v>HPExt</v>
      </c>
      <c r="AD228" s="16">
        <f t="shared" si="54"/>
        <v>505</v>
      </c>
      <c r="AE228" s="16" t="str">
        <f t="shared" si="55"/>
        <v>[x]</v>
      </c>
      <c r="AF228" s="29" t="str">
        <f t="shared" si="56"/>
        <v>[x]</v>
      </c>
      <c r="AG228" s="29" t="str">
        <f t="shared" si="57"/>
        <v>[x]</v>
      </c>
    </row>
    <row r="229" spans="9:33" ht="16.5" x14ac:dyDescent="0.2">
      <c r="I229" s="101"/>
      <c r="P229" s="15">
        <v>173</v>
      </c>
      <c r="Q229" s="16">
        <f t="shared" si="42"/>
        <v>11</v>
      </c>
      <c r="R229" s="16">
        <f t="shared" si="43"/>
        <v>1606013</v>
      </c>
      <c r="S229" s="16" t="str">
        <f t="shared" si="47"/>
        <v>神器3碎片3等级11</v>
      </c>
      <c r="T229" s="31" t="s">
        <v>877</v>
      </c>
      <c r="U229" s="16">
        <f t="shared" si="44"/>
        <v>11</v>
      </c>
      <c r="V229" s="106">
        <f t="shared" si="48"/>
        <v>0.94200000000000006</v>
      </c>
      <c r="W229" s="19">
        <f t="shared" si="45"/>
        <v>1.8840000000000003E-2</v>
      </c>
      <c r="X229" s="16">
        <f t="shared" si="49"/>
        <v>2</v>
      </c>
      <c r="Y229" s="16">
        <f t="shared" si="50"/>
        <v>3</v>
      </c>
      <c r="Z229" s="16">
        <f t="shared" si="51"/>
        <v>0</v>
      </c>
      <c r="AA229" s="16" t="str">
        <f t="shared" si="52"/>
        <v>DefExt</v>
      </c>
      <c r="AB229" s="16">
        <f t="shared" si="46"/>
        <v>46</v>
      </c>
      <c r="AC229" s="16" t="str">
        <f t="shared" si="53"/>
        <v>HPExt</v>
      </c>
      <c r="AD229" s="16">
        <f t="shared" si="54"/>
        <v>560</v>
      </c>
      <c r="AE229" s="16" t="str">
        <f t="shared" si="55"/>
        <v>[x]</v>
      </c>
      <c r="AF229" s="29" t="str">
        <f t="shared" si="56"/>
        <v>[x]</v>
      </c>
      <c r="AG229" s="29" t="str">
        <f t="shared" si="57"/>
        <v>[x]</v>
      </c>
    </row>
    <row r="230" spans="9:33" ht="16.5" x14ac:dyDescent="0.2">
      <c r="I230" s="101"/>
      <c r="P230" s="15">
        <v>174</v>
      </c>
      <c r="Q230" s="16">
        <f t="shared" si="42"/>
        <v>11</v>
      </c>
      <c r="R230" s="16">
        <f t="shared" si="43"/>
        <v>1606013</v>
      </c>
      <c r="S230" s="16" t="str">
        <f t="shared" si="47"/>
        <v>神器3碎片3等级12</v>
      </c>
      <c r="T230" s="31" t="s">
        <v>877</v>
      </c>
      <c r="U230" s="16">
        <f t="shared" si="44"/>
        <v>12</v>
      </c>
      <c r="V230" s="106">
        <f t="shared" si="48"/>
        <v>1.0380000000000003</v>
      </c>
      <c r="W230" s="19">
        <f t="shared" si="45"/>
        <v>2.0760000000000004E-2</v>
      </c>
      <c r="X230" s="16">
        <f t="shared" si="49"/>
        <v>2</v>
      </c>
      <c r="Y230" s="16">
        <f t="shared" si="50"/>
        <v>3</v>
      </c>
      <c r="Z230" s="16">
        <f t="shared" si="51"/>
        <v>0</v>
      </c>
      <c r="AA230" s="16" t="str">
        <f t="shared" si="52"/>
        <v>DefExt</v>
      </c>
      <c r="AB230" s="16">
        <f t="shared" si="46"/>
        <v>51</v>
      </c>
      <c r="AC230" s="16" t="str">
        <f t="shared" si="53"/>
        <v>HPExt</v>
      </c>
      <c r="AD230" s="16">
        <f t="shared" si="54"/>
        <v>617</v>
      </c>
      <c r="AE230" s="16" t="str">
        <f t="shared" si="55"/>
        <v>[x]</v>
      </c>
      <c r="AF230" s="29" t="str">
        <f t="shared" si="56"/>
        <v>[x]</v>
      </c>
      <c r="AG230" s="29" t="str">
        <f t="shared" si="57"/>
        <v>[x]</v>
      </c>
    </row>
    <row r="231" spans="9:33" ht="16.5" x14ac:dyDescent="0.2">
      <c r="I231" s="101"/>
      <c r="P231" s="15">
        <v>175</v>
      </c>
      <c r="Q231" s="16">
        <f t="shared" si="42"/>
        <v>11</v>
      </c>
      <c r="R231" s="16">
        <f t="shared" si="43"/>
        <v>1606013</v>
      </c>
      <c r="S231" s="16" t="str">
        <f t="shared" si="47"/>
        <v>神器3碎片3等级13</v>
      </c>
      <c r="T231" s="31" t="s">
        <v>877</v>
      </c>
      <c r="U231" s="16">
        <f t="shared" si="44"/>
        <v>13</v>
      </c>
      <c r="V231" s="106">
        <f t="shared" si="48"/>
        <v>1.1380000000000001</v>
      </c>
      <c r="W231" s="19">
        <f t="shared" si="45"/>
        <v>2.2760000000000002E-2</v>
      </c>
      <c r="X231" s="16">
        <f t="shared" si="49"/>
        <v>2</v>
      </c>
      <c r="Y231" s="16">
        <f t="shared" si="50"/>
        <v>3</v>
      </c>
      <c r="Z231" s="16">
        <f t="shared" si="51"/>
        <v>0</v>
      </c>
      <c r="AA231" s="16" t="str">
        <f t="shared" si="52"/>
        <v>DefExt</v>
      </c>
      <c r="AB231" s="16">
        <f t="shared" si="46"/>
        <v>56</v>
      </c>
      <c r="AC231" s="16" t="str">
        <f t="shared" si="53"/>
        <v>HPExt</v>
      </c>
      <c r="AD231" s="16">
        <f t="shared" si="54"/>
        <v>677</v>
      </c>
      <c r="AE231" s="16" t="str">
        <f t="shared" si="55"/>
        <v>[x]</v>
      </c>
      <c r="AF231" s="29" t="str">
        <f t="shared" si="56"/>
        <v>[x]</v>
      </c>
      <c r="AG231" s="29" t="str">
        <f t="shared" si="57"/>
        <v>[x]</v>
      </c>
    </row>
    <row r="232" spans="9:33" ht="16.5" x14ac:dyDescent="0.2">
      <c r="I232" s="101"/>
      <c r="P232" s="15">
        <v>176</v>
      </c>
      <c r="Q232" s="16">
        <f t="shared" si="42"/>
        <v>11</v>
      </c>
      <c r="R232" s="16">
        <f t="shared" si="43"/>
        <v>1606013</v>
      </c>
      <c r="S232" s="16" t="str">
        <f t="shared" si="47"/>
        <v>神器3碎片3等级14</v>
      </c>
      <c r="T232" s="31" t="s">
        <v>877</v>
      </c>
      <c r="U232" s="16">
        <f t="shared" si="44"/>
        <v>14</v>
      </c>
      <c r="V232" s="106">
        <f t="shared" si="48"/>
        <v>1.242</v>
      </c>
      <c r="W232" s="19">
        <f t="shared" si="45"/>
        <v>2.4840000000000001E-2</v>
      </c>
      <c r="X232" s="16">
        <f t="shared" si="49"/>
        <v>2</v>
      </c>
      <c r="Y232" s="16">
        <f t="shared" si="50"/>
        <v>3</v>
      </c>
      <c r="Z232" s="16">
        <f t="shared" si="51"/>
        <v>0</v>
      </c>
      <c r="AA232" s="16" t="str">
        <f t="shared" si="52"/>
        <v>DefExt</v>
      </c>
      <c r="AB232" s="16">
        <f t="shared" si="46"/>
        <v>61</v>
      </c>
      <c r="AC232" s="16" t="str">
        <f t="shared" si="53"/>
        <v>HPExt</v>
      </c>
      <c r="AD232" s="16">
        <f t="shared" si="54"/>
        <v>739</v>
      </c>
      <c r="AE232" s="16" t="str">
        <f t="shared" si="55"/>
        <v>[x]</v>
      </c>
      <c r="AF232" s="29" t="str">
        <f t="shared" si="56"/>
        <v>[x]</v>
      </c>
      <c r="AG232" s="29" t="str">
        <f t="shared" si="57"/>
        <v>[x]</v>
      </c>
    </row>
    <row r="233" spans="9:33" ht="16.5" x14ac:dyDescent="0.2">
      <c r="I233" s="101"/>
      <c r="P233" s="15">
        <v>177</v>
      </c>
      <c r="Q233" s="16">
        <f t="shared" si="42"/>
        <v>11</v>
      </c>
      <c r="R233" s="16">
        <f t="shared" si="43"/>
        <v>1606013</v>
      </c>
      <c r="S233" s="16" t="str">
        <f t="shared" si="47"/>
        <v>神器3碎片3等级15</v>
      </c>
      <c r="T233" s="31" t="s">
        <v>877</v>
      </c>
      <c r="U233" s="16">
        <f t="shared" si="44"/>
        <v>15</v>
      </c>
      <c r="V233" s="106">
        <f t="shared" si="48"/>
        <v>1.35</v>
      </c>
      <c r="W233" s="19">
        <f t="shared" si="45"/>
        <v>2.7000000000000003E-2</v>
      </c>
      <c r="X233" s="16">
        <f t="shared" si="49"/>
        <v>2</v>
      </c>
      <c r="Y233" s="16">
        <f t="shared" si="50"/>
        <v>3</v>
      </c>
      <c r="Z233" s="16">
        <f t="shared" si="51"/>
        <v>0</v>
      </c>
      <c r="AA233" s="16" t="str">
        <f t="shared" si="52"/>
        <v>DefExt</v>
      </c>
      <c r="AB233" s="16">
        <f t="shared" si="46"/>
        <v>66</v>
      </c>
      <c r="AC233" s="16" t="str">
        <f t="shared" si="53"/>
        <v>HPExt</v>
      </c>
      <c r="AD233" s="16">
        <f t="shared" si="54"/>
        <v>803</v>
      </c>
      <c r="AE233" s="16" t="str">
        <f t="shared" si="55"/>
        <v>[x]</v>
      </c>
      <c r="AF233" s="29" t="str">
        <f t="shared" si="56"/>
        <v>[x]</v>
      </c>
      <c r="AG233" s="29" t="str">
        <f t="shared" si="57"/>
        <v>[x]</v>
      </c>
    </row>
    <row r="234" spans="9:33" ht="16.5" x14ac:dyDescent="0.2">
      <c r="I234" s="101"/>
      <c r="P234" s="15">
        <v>178</v>
      </c>
      <c r="Q234" s="16">
        <f t="shared" si="42"/>
        <v>11</v>
      </c>
      <c r="R234" s="16">
        <f t="shared" si="43"/>
        <v>1606013</v>
      </c>
      <c r="S234" s="16" t="str">
        <f t="shared" si="47"/>
        <v>神器3碎片3等级16</v>
      </c>
      <c r="T234" s="31" t="s">
        <v>877</v>
      </c>
      <c r="U234" s="16">
        <f t="shared" si="44"/>
        <v>16</v>
      </c>
      <c r="V234" s="106">
        <f t="shared" si="48"/>
        <v>1.4620000000000002</v>
      </c>
      <c r="W234" s="19">
        <f t="shared" si="45"/>
        <v>2.9240000000000006E-2</v>
      </c>
      <c r="X234" s="16">
        <f t="shared" si="49"/>
        <v>2</v>
      </c>
      <c r="Y234" s="16">
        <f t="shared" si="50"/>
        <v>3</v>
      </c>
      <c r="Z234" s="16">
        <f t="shared" si="51"/>
        <v>0</v>
      </c>
      <c r="AA234" s="16" t="str">
        <f t="shared" si="52"/>
        <v>DefExt</v>
      </c>
      <c r="AB234" s="16">
        <f t="shared" si="46"/>
        <v>72</v>
      </c>
      <c r="AC234" s="16" t="str">
        <f t="shared" si="53"/>
        <v>HPExt</v>
      </c>
      <c r="AD234" s="16">
        <f t="shared" si="54"/>
        <v>870</v>
      </c>
      <c r="AE234" s="16" t="str">
        <f t="shared" si="55"/>
        <v>[x]</v>
      </c>
      <c r="AF234" s="29" t="str">
        <f t="shared" si="56"/>
        <v>[x]</v>
      </c>
      <c r="AG234" s="29" t="str">
        <f t="shared" si="57"/>
        <v>[x]</v>
      </c>
    </row>
    <row r="235" spans="9:33" ht="16.5" x14ac:dyDescent="0.2">
      <c r="I235" s="101"/>
      <c r="P235" s="15">
        <v>179</v>
      </c>
      <c r="Q235" s="16">
        <f t="shared" si="42"/>
        <v>11</v>
      </c>
      <c r="R235" s="16">
        <f t="shared" si="43"/>
        <v>1606013</v>
      </c>
      <c r="S235" s="16" t="str">
        <f t="shared" si="47"/>
        <v>神器3碎片3等级17</v>
      </c>
      <c r="T235" s="31" t="s">
        <v>877</v>
      </c>
      <c r="U235" s="16">
        <f t="shared" si="44"/>
        <v>17</v>
      </c>
      <c r="V235" s="106">
        <f t="shared" si="48"/>
        <v>1.5779999999999998</v>
      </c>
      <c r="W235" s="19">
        <f t="shared" si="45"/>
        <v>3.1559999999999998E-2</v>
      </c>
      <c r="X235" s="16">
        <f t="shared" si="49"/>
        <v>2</v>
      </c>
      <c r="Y235" s="16">
        <f t="shared" si="50"/>
        <v>3</v>
      </c>
      <c r="Z235" s="16">
        <f t="shared" si="51"/>
        <v>0</v>
      </c>
      <c r="AA235" s="16" t="str">
        <f t="shared" si="52"/>
        <v>DefExt</v>
      </c>
      <c r="AB235" s="16">
        <f t="shared" si="46"/>
        <v>77</v>
      </c>
      <c r="AC235" s="16" t="str">
        <f t="shared" si="53"/>
        <v>HPExt</v>
      </c>
      <c r="AD235" s="16">
        <f t="shared" si="54"/>
        <v>939</v>
      </c>
      <c r="AE235" s="16" t="str">
        <f t="shared" si="55"/>
        <v>[x]</v>
      </c>
      <c r="AF235" s="29" t="str">
        <f t="shared" si="56"/>
        <v>[x]</v>
      </c>
      <c r="AG235" s="29" t="str">
        <f t="shared" si="57"/>
        <v>[x]</v>
      </c>
    </row>
    <row r="236" spans="9:33" ht="16.5" x14ac:dyDescent="0.2">
      <c r="I236" s="101"/>
      <c r="P236" s="15">
        <v>180</v>
      </c>
      <c r="Q236" s="16">
        <f t="shared" si="42"/>
        <v>11</v>
      </c>
      <c r="R236" s="16">
        <f t="shared" si="43"/>
        <v>1606013</v>
      </c>
      <c r="S236" s="16" t="str">
        <f t="shared" si="47"/>
        <v>神器3碎片3等级18</v>
      </c>
      <c r="T236" s="31" t="s">
        <v>877</v>
      </c>
      <c r="U236" s="16">
        <f t="shared" si="44"/>
        <v>18</v>
      </c>
      <c r="V236" s="106">
        <f t="shared" si="48"/>
        <v>1.698</v>
      </c>
      <c r="W236" s="19">
        <f t="shared" si="45"/>
        <v>3.3959999999999997E-2</v>
      </c>
      <c r="X236" s="16">
        <f t="shared" si="49"/>
        <v>2</v>
      </c>
      <c r="Y236" s="16">
        <f t="shared" si="50"/>
        <v>3</v>
      </c>
      <c r="Z236" s="16">
        <f t="shared" si="51"/>
        <v>0</v>
      </c>
      <c r="AA236" s="16" t="str">
        <f t="shared" si="52"/>
        <v>DefExt</v>
      </c>
      <c r="AB236" s="16">
        <f t="shared" si="46"/>
        <v>83</v>
      </c>
      <c r="AC236" s="16" t="str">
        <f t="shared" si="53"/>
        <v>HPExt</v>
      </c>
      <c r="AD236" s="16">
        <f t="shared" si="54"/>
        <v>1010</v>
      </c>
      <c r="AE236" s="16" t="str">
        <f t="shared" si="55"/>
        <v>[x]</v>
      </c>
      <c r="AF236" s="29" t="str">
        <f t="shared" si="56"/>
        <v>[x]</v>
      </c>
      <c r="AG236" s="29" t="str">
        <f t="shared" si="57"/>
        <v>[x]</v>
      </c>
    </row>
    <row r="237" spans="9:33" ht="16.5" x14ac:dyDescent="0.2">
      <c r="P237" s="15">
        <v>181</v>
      </c>
      <c r="Q237" s="16">
        <f t="shared" si="42"/>
        <v>11</v>
      </c>
      <c r="R237" s="16">
        <f t="shared" si="43"/>
        <v>1606013</v>
      </c>
      <c r="S237" s="16" t="str">
        <f t="shared" si="47"/>
        <v>神器3碎片3等级19</v>
      </c>
      <c r="T237" s="31" t="s">
        <v>877</v>
      </c>
      <c r="U237" s="16">
        <f t="shared" si="44"/>
        <v>19</v>
      </c>
      <c r="V237" s="106">
        <f t="shared" si="48"/>
        <v>1.8220000000000001</v>
      </c>
      <c r="W237" s="19">
        <f t="shared" si="45"/>
        <v>3.644E-2</v>
      </c>
      <c r="X237" s="16">
        <f t="shared" si="49"/>
        <v>2</v>
      </c>
      <c r="Y237" s="16">
        <f t="shared" si="50"/>
        <v>3</v>
      </c>
      <c r="Z237" s="16">
        <f t="shared" si="51"/>
        <v>0</v>
      </c>
      <c r="AA237" s="16" t="str">
        <f t="shared" si="52"/>
        <v>DefExt</v>
      </c>
      <c r="AB237" s="16">
        <f t="shared" si="46"/>
        <v>89</v>
      </c>
      <c r="AC237" s="16" t="str">
        <f t="shared" si="53"/>
        <v>HPExt</v>
      </c>
      <c r="AD237" s="16">
        <f t="shared" si="54"/>
        <v>1084</v>
      </c>
      <c r="AE237" s="16" t="str">
        <f t="shared" si="55"/>
        <v>[x]</v>
      </c>
      <c r="AF237" s="29" t="str">
        <f t="shared" si="56"/>
        <v>[x]</v>
      </c>
      <c r="AG237" s="29" t="str">
        <f t="shared" si="57"/>
        <v>[x]</v>
      </c>
    </row>
    <row r="238" spans="9:33" ht="16.5" x14ac:dyDescent="0.2">
      <c r="P238" s="15">
        <v>182</v>
      </c>
      <c r="Q238" s="16">
        <f t="shared" si="42"/>
        <v>11</v>
      </c>
      <c r="R238" s="16">
        <f t="shared" si="43"/>
        <v>1606013</v>
      </c>
      <c r="S238" s="16" t="str">
        <f t="shared" si="47"/>
        <v>神器3碎片3等级20</v>
      </c>
      <c r="T238" s="31" t="s">
        <v>877</v>
      </c>
      <c r="U238" s="16">
        <f t="shared" si="44"/>
        <v>20</v>
      </c>
      <c r="V238" s="106">
        <f t="shared" si="48"/>
        <v>1.95</v>
      </c>
      <c r="W238" s="19">
        <f t="shared" si="45"/>
        <v>3.9E-2</v>
      </c>
      <c r="X238" s="16">
        <f t="shared" si="49"/>
        <v>2</v>
      </c>
      <c r="Y238" s="16">
        <f t="shared" si="50"/>
        <v>3</v>
      </c>
      <c r="Z238" s="16">
        <f t="shared" si="51"/>
        <v>0</v>
      </c>
      <c r="AA238" s="16" t="str">
        <f t="shared" si="52"/>
        <v>DefExt</v>
      </c>
      <c r="AB238" s="16">
        <f t="shared" si="46"/>
        <v>96</v>
      </c>
      <c r="AC238" s="16" t="str">
        <f t="shared" si="53"/>
        <v>HPExt</v>
      </c>
      <c r="AD238" s="16">
        <f t="shared" si="54"/>
        <v>1160</v>
      </c>
      <c r="AE238" s="16" t="str">
        <f t="shared" si="55"/>
        <v>[x]</v>
      </c>
      <c r="AF238" s="29" t="str">
        <f t="shared" si="56"/>
        <v>[x]</v>
      </c>
      <c r="AG238" s="29" t="str">
        <f t="shared" si="57"/>
        <v>[x]</v>
      </c>
    </row>
    <row r="239" spans="9:33" ht="16.5" x14ac:dyDescent="0.2">
      <c r="P239" s="15">
        <v>183</v>
      </c>
      <c r="Q239" s="16">
        <f t="shared" si="42"/>
        <v>11</v>
      </c>
      <c r="R239" s="16">
        <f t="shared" si="43"/>
        <v>1606013</v>
      </c>
      <c r="S239" s="16" t="str">
        <f t="shared" si="47"/>
        <v>神器3碎片3等级21</v>
      </c>
      <c r="T239" s="31" t="s">
        <v>877</v>
      </c>
      <c r="U239" s="16">
        <f t="shared" si="44"/>
        <v>21</v>
      </c>
      <c r="V239" s="106">
        <f t="shared" si="48"/>
        <v>2.0819999999999999</v>
      </c>
      <c r="W239" s="19">
        <f t="shared" si="45"/>
        <v>4.1639999999999996E-2</v>
      </c>
      <c r="X239" s="16">
        <f t="shared" si="49"/>
        <v>2</v>
      </c>
      <c r="Y239" s="16">
        <f t="shared" si="50"/>
        <v>3</v>
      </c>
      <c r="Z239" s="16">
        <f t="shared" si="51"/>
        <v>0</v>
      </c>
      <c r="AA239" s="16" t="str">
        <f t="shared" si="52"/>
        <v>DefExt</v>
      </c>
      <c r="AB239" s="16">
        <f t="shared" si="46"/>
        <v>102</v>
      </c>
      <c r="AC239" s="16" t="str">
        <f t="shared" si="53"/>
        <v>HPExt</v>
      </c>
      <c r="AD239" s="16">
        <f t="shared" si="54"/>
        <v>1239</v>
      </c>
      <c r="AE239" s="16" t="str">
        <f t="shared" si="55"/>
        <v>[x]</v>
      </c>
      <c r="AF239" s="29" t="str">
        <f t="shared" si="56"/>
        <v>[x]</v>
      </c>
      <c r="AG239" s="29" t="str">
        <f t="shared" si="57"/>
        <v>[x]</v>
      </c>
    </row>
    <row r="240" spans="9:33" ht="16.5" x14ac:dyDescent="0.2">
      <c r="P240" s="15">
        <v>184</v>
      </c>
      <c r="Q240" s="16">
        <f t="shared" si="42"/>
        <v>12</v>
      </c>
      <c r="R240" s="16">
        <f t="shared" si="43"/>
        <v>1606014</v>
      </c>
      <c r="S240" s="16" t="str">
        <f t="shared" si="47"/>
        <v>神器3碎片4等级1</v>
      </c>
      <c r="T240" s="31" t="s">
        <v>877</v>
      </c>
      <c r="U240" s="16">
        <f t="shared" si="44"/>
        <v>1</v>
      </c>
      <c r="V240" s="106">
        <f t="shared" si="48"/>
        <v>0.20200000000000001</v>
      </c>
      <c r="W240" s="19">
        <f t="shared" si="45"/>
        <v>6.0600000000000003E-3</v>
      </c>
      <c r="X240" s="16">
        <f t="shared" si="49"/>
        <v>2</v>
      </c>
      <c r="Y240" s="16">
        <f t="shared" si="50"/>
        <v>3</v>
      </c>
      <c r="Z240" s="16">
        <f t="shared" si="51"/>
        <v>0</v>
      </c>
      <c r="AA240" s="16" t="str">
        <f t="shared" si="52"/>
        <v>DefExt</v>
      </c>
      <c r="AB240" s="16">
        <f t="shared" si="46"/>
        <v>14</v>
      </c>
      <c r="AC240" s="16" t="str">
        <f t="shared" si="53"/>
        <v>HPExt</v>
      </c>
      <c r="AD240" s="16">
        <f t="shared" si="54"/>
        <v>180</v>
      </c>
      <c r="AE240" s="16" t="str">
        <f t="shared" si="55"/>
        <v>[x]</v>
      </c>
      <c r="AF240" s="29" t="str">
        <f t="shared" si="56"/>
        <v>[x]</v>
      </c>
      <c r="AG240" s="29" t="str">
        <f t="shared" si="57"/>
        <v>[x]</v>
      </c>
    </row>
    <row r="241" spans="16:33" ht="16.5" x14ac:dyDescent="0.2">
      <c r="P241" s="15">
        <v>185</v>
      </c>
      <c r="Q241" s="16">
        <f t="shared" si="42"/>
        <v>12</v>
      </c>
      <c r="R241" s="16">
        <f t="shared" si="43"/>
        <v>1606014</v>
      </c>
      <c r="S241" s="16" t="str">
        <f t="shared" si="47"/>
        <v>神器3碎片4等级2</v>
      </c>
      <c r="T241" s="31" t="s">
        <v>877</v>
      </c>
      <c r="U241" s="16">
        <f t="shared" si="44"/>
        <v>2</v>
      </c>
      <c r="V241" s="106">
        <f t="shared" si="48"/>
        <v>0.25800000000000001</v>
      </c>
      <c r="W241" s="19">
        <f t="shared" si="45"/>
        <v>7.7400000000000004E-3</v>
      </c>
      <c r="X241" s="16">
        <f t="shared" si="49"/>
        <v>2</v>
      </c>
      <c r="Y241" s="16">
        <f t="shared" si="50"/>
        <v>3</v>
      </c>
      <c r="Z241" s="16">
        <f t="shared" si="51"/>
        <v>0</v>
      </c>
      <c r="AA241" s="16" t="str">
        <f t="shared" si="52"/>
        <v>DefExt</v>
      </c>
      <c r="AB241" s="16">
        <f t="shared" si="46"/>
        <v>19</v>
      </c>
      <c r="AC241" s="16" t="str">
        <f t="shared" si="53"/>
        <v>HPExt</v>
      </c>
      <c r="AD241" s="16">
        <f t="shared" si="54"/>
        <v>230</v>
      </c>
      <c r="AE241" s="16" t="str">
        <f t="shared" si="55"/>
        <v>[x]</v>
      </c>
      <c r="AF241" s="29" t="str">
        <f t="shared" si="56"/>
        <v>[x]</v>
      </c>
      <c r="AG241" s="29" t="str">
        <f t="shared" si="57"/>
        <v>[x]</v>
      </c>
    </row>
    <row r="242" spans="16:33" ht="16.5" x14ac:dyDescent="0.2">
      <c r="P242" s="15">
        <v>186</v>
      </c>
      <c r="Q242" s="16">
        <f t="shared" si="42"/>
        <v>12</v>
      </c>
      <c r="R242" s="16">
        <f t="shared" si="43"/>
        <v>1606014</v>
      </c>
      <c r="S242" s="16" t="str">
        <f t="shared" si="47"/>
        <v>神器3碎片4等级3</v>
      </c>
      <c r="T242" s="31" t="s">
        <v>877</v>
      </c>
      <c r="U242" s="16">
        <f t="shared" si="44"/>
        <v>3</v>
      </c>
      <c r="V242" s="106">
        <f t="shared" si="48"/>
        <v>0.31800000000000006</v>
      </c>
      <c r="W242" s="19">
        <f t="shared" si="45"/>
        <v>9.5400000000000016E-3</v>
      </c>
      <c r="X242" s="16">
        <f t="shared" si="49"/>
        <v>2</v>
      </c>
      <c r="Y242" s="16">
        <f t="shared" si="50"/>
        <v>3</v>
      </c>
      <c r="Z242" s="16">
        <f t="shared" si="51"/>
        <v>0</v>
      </c>
      <c r="AA242" s="16" t="str">
        <f t="shared" si="52"/>
        <v>DefExt</v>
      </c>
      <c r="AB242" s="16">
        <f t="shared" si="46"/>
        <v>23</v>
      </c>
      <c r="AC242" s="16" t="str">
        <f t="shared" si="53"/>
        <v>HPExt</v>
      </c>
      <c r="AD242" s="16">
        <f t="shared" si="54"/>
        <v>283</v>
      </c>
      <c r="AE242" s="16" t="str">
        <f t="shared" si="55"/>
        <v>[x]</v>
      </c>
      <c r="AF242" s="29" t="str">
        <f t="shared" si="56"/>
        <v>[x]</v>
      </c>
      <c r="AG242" s="29" t="str">
        <f t="shared" si="57"/>
        <v>[x]</v>
      </c>
    </row>
    <row r="243" spans="16:33" ht="16.5" x14ac:dyDescent="0.2">
      <c r="P243" s="15">
        <v>187</v>
      </c>
      <c r="Q243" s="16">
        <f t="shared" si="42"/>
        <v>12</v>
      </c>
      <c r="R243" s="16">
        <f t="shared" si="43"/>
        <v>1606014</v>
      </c>
      <c r="S243" s="16" t="str">
        <f t="shared" si="47"/>
        <v>神器3碎片4等级4</v>
      </c>
      <c r="T243" s="31" t="s">
        <v>877</v>
      </c>
      <c r="U243" s="16">
        <f t="shared" si="44"/>
        <v>4</v>
      </c>
      <c r="V243" s="106">
        <f t="shared" si="48"/>
        <v>0.38200000000000001</v>
      </c>
      <c r="W243" s="19">
        <f t="shared" si="45"/>
        <v>1.146E-2</v>
      </c>
      <c r="X243" s="16">
        <f t="shared" si="49"/>
        <v>2</v>
      </c>
      <c r="Y243" s="16">
        <f t="shared" si="50"/>
        <v>3</v>
      </c>
      <c r="Z243" s="16">
        <f t="shared" si="51"/>
        <v>0</v>
      </c>
      <c r="AA243" s="16" t="str">
        <f t="shared" si="52"/>
        <v>DefExt</v>
      </c>
      <c r="AB243" s="16">
        <f t="shared" si="46"/>
        <v>28</v>
      </c>
      <c r="AC243" s="16" t="str">
        <f t="shared" si="53"/>
        <v>HPExt</v>
      </c>
      <c r="AD243" s="16">
        <f t="shared" si="54"/>
        <v>341</v>
      </c>
      <c r="AE243" s="16" t="str">
        <f t="shared" si="55"/>
        <v>[x]</v>
      </c>
      <c r="AF243" s="29" t="str">
        <f t="shared" si="56"/>
        <v>[x]</v>
      </c>
      <c r="AG243" s="29" t="str">
        <f t="shared" si="57"/>
        <v>[x]</v>
      </c>
    </row>
    <row r="244" spans="16:33" ht="16.5" x14ac:dyDescent="0.2">
      <c r="P244" s="15">
        <v>188</v>
      </c>
      <c r="Q244" s="16">
        <f t="shared" si="42"/>
        <v>12</v>
      </c>
      <c r="R244" s="16">
        <f t="shared" si="43"/>
        <v>1606014</v>
      </c>
      <c r="S244" s="16" t="str">
        <f t="shared" si="47"/>
        <v>神器3碎片4等级5</v>
      </c>
      <c r="T244" s="31" t="s">
        <v>877</v>
      </c>
      <c r="U244" s="16">
        <f t="shared" si="44"/>
        <v>5</v>
      </c>
      <c r="V244" s="106">
        <f t="shared" si="48"/>
        <v>0.45</v>
      </c>
      <c r="W244" s="19">
        <f t="shared" si="45"/>
        <v>1.35E-2</v>
      </c>
      <c r="X244" s="16">
        <f t="shared" si="49"/>
        <v>2</v>
      </c>
      <c r="Y244" s="16">
        <f t="shared" si="50"/>
        <v>3</v>
      </c>
      <c r="Z244" s="16">
        <f t="shared" si="51"/>
        <v>0</v>
      </c>
      <c r="AA244" s="16" t="str">
        <f t="shared" si="52"/>
        <v>DefExt</v>
      </c>
      <c r="AB244" s="16">
        <f t="shared" si="46"/>
        <v>33</v>
      </c>
      <c r="AC244" s="16" t="str">
        <f t="shared" si="53"/>
        <v>HPExt</v>
      </c>
      <c r="AD244" s="16">
        <f t="shared" si="54"/>
        <v>401</v>
      </c>
      <c r="AE244" s="16" t="str">
        <f t="shared" si="55"/>
        <v>[x]</v>
      </c>
      <c r="AF244" s="29" t="str">
        <f t="shared" si="56"/>
        <v>[x]</v>
      </c>
      <c r="AG244" s="29" t="str">
        <f t="shared" si="57"/>
        <v>[x]</v>
      </c>
    </row>
    <row r="245" spans="16:33" ht="16.5" x14ac:dyDescent="0.2">
      <c r="P245" s="15">
        <v>189</v>
      </c>
      <c r="Q245" s="16">
        <f t="shared" si="42"/>
        <v>12</v>
      </c>
      <c r="R245" s="16">
        <f t="shared" si="43"/>
        <v>1606014</v>
      </c>
      <c r="S245" s="16" t="str">
        <f t="shared" si="47"/>
        <v>神器3碎片4等级6</v>
      </c>
      <c r="T245" s="31" t="s">
        <v>877</v>
      </c>
      <c r="U245" s="16">
        <f t="shared" si="44"/>
        <v>6</v>
      </c>
      <c r="V245" s="106">
        <f t="shared" si="48"/>
        <v>0.52200000000000002</v>
      </c>
      <c r="W245" s="19">
        <f t="shared" si="45"/>
        <v>1.566E-2</v>
      </c>
      <c r="X245" s="16">
        <f t="shared" si="49"/>
        <v>2</v>
      </c>
      <c r="Y245" s="16">
        <f t="shared" si="50"/>
        <v>3</v>
      </c>
      <c r="Z245" s="16">
        <f t="shared" si="51"/>
        <v>0</v>
      </c>
      <c r="AA245" s="16" t="str">
        <f t="shared" si="52"/>
        <v>DefExt</v>
      </c>
      <c r="AB245" s="16">
        <f t="shared" si="46"/>
        <v>38</v>
      </c>
      <c r="AC245" s="16" t="str">
        <f t="shared" si="53"/>
        <v>HPExt</v>
      </c>
      <c r="AD245" s="16">
        <f t="shared" si="54"/>
        <v>466</v>
      </c>
      <c r="AE245" s="16" t="str">
        <f t="shared" si="55"/>
        <v>[x]</v>
      </c>
      <c r="AF245" s="29" t="str">
        <f t="shared" si="56"/>
        <v>[x]</v>
      </c>
      <c r="AG245" s="29" t="str">
        <f t="shared" si="57"/>
        <v>[x]</v>
      </c>
    </row>
    <row r="246" spans="16:33" ht="16.5" x14ac:dyDescent="0.2">
      <c r="P246" s="15">
        <v>190</v>
      </c>
      <c r="Q246" s="16">
        <f t="shared" si="42"/>
        <v>12</v>
      </c>
      <c r="R246" s="16">
        <f t="shared" si="43"/>
        <v>1606014</v>
      </c>
      <c r="S246" s="16" t="str">
        <f t="shared" si="47"/>
        <v>神器3碎片4等级7</v>
      </c>
      <c r="T246" s="31" t="s">
        <v>877</v>
      </c>
      <c r="U246" s="16">
        <f t="shared" si="44"/>
        <v>7</v>
      </c>
      <c r="V246" s="106">
        <f t="shared" si="48"/>
        <v>0.59799999999999998</v>
      </c>
      <c r="W246" s="19">
        <f t="shared" si="45"/>
        <v>1.7939999999999998E-2</v>
      </c>
      <c r="X246" s="16">
        <f t="shared" si="49"/>
        <v>2</v>
      </c>
      <c r="Y246" s="16">
        <f t="shared" si="50"/>
        <v>3</v>
      </c>
      <c r="Z246" s="16">
        <f t="shared" si="51"/>
        <v>0</v>
      </c>
      <c r="AA246" s="16" t="str">
        <f t="shared" si="52"/>
        <v>DefExt</v>
      </c>
      <c r="AB246" s="16">
        <f t="shared" si="46"/>
        <v>44</v>
      </c>
      <c r="AC246" s="16" t="str">
        <f t="shared" si="53"/>
        <v>HPExt</v>
      </c>
      <c r="AD246" s="16">
        <f t="shared" si="54"/>
        <v>533</v>
      </c>
      <c r="AE246" s="16" t="str">
        <f t="shared" si="55"/>
        <v>[x]</v>
      </c>
      <c r="AF246" s="29" t="str">
        <f t="shared" si="56"/>
        <v>[x]</v>
      </c>
      <c r="AG246" s="29" t="str">
        <f t="shared" si="57"/>
        <v>[x]</v>
      </c>
    </row>
    <row r="247" spans="16:33" ht="16.5" x14ac:dyDescent="0.2">
      <c r="P247" s="15">
        <v>191</v>
      </c>
      <c r="Q247" s="16">
        <f t="shared" si="42"/>
        <v>12</v>
      </c>
      <c r="R247" s="16">
        <f t="shared" si="43"/>
        <v>1606014</v>
      </c>
      <c r="S247" s="16" t="str">
        <f t="shared" si="47"/>
        <v>神器3碎片4等级8</v>
      </c>
      <c r="T247" s="31" t="s">
        <v>877</v>
      </c>
      <c r="U247" s="16">
        <f t="shared" si="44"/>
        <v>8</v>
      </c>
      <c r="V247" s="106">
        <f t="shared" si="48"/>
        <v>0.67800000000000005</v>
      </c>
      <c r="W247" s="19">
        <f t="shared" si="45"/>
        <v>2.034E-2</v>
      </c>
      <c r="X247" s="16">
        <f t="shared" si="49"/>
        <v>2</v>
      </c>
      <c r="Y247" s="16">
        <f t="shared" si="50"/>
        <v>3</v>
      </c>
      <c r="Z247" s="16">
        <f t="shared" si="51"/>
        <v>0</v>
      </c>
      <c r="AA247" s="16" t="str">
        <f t="shared" si="52"/>
        <v>DefExt</v>
      </c>
      <c r="AB247" s="16">
        <f t="shared" si="46"/>
        <v>50</v>
      </c>
      <c r="AC247" s="16" t="str">
        <f t="shared" si="53"/>
        <v>HPExt</v>
      </c>
      <c r="AD247" s="16">
        <f t="shared" si="54"/>
        <v>605</v>
      </c>
      <c r="AE247" s="16" t="str">
        <f t="shared" si="55"/>
        <v>[x]</v>
      </c>
      <c r="AF247" s="29" t="str">
        <f t="shared" si="56"/>
        <v>[x]</v>
      </c>
      <c r="AG247" s="29" t="str">
        <f t="shared" si="57"/>
        <v>[x]</v>
      </c>
    </row>
    <row r="248" spans="16:33" ht="16.5" x14ac:dyDescent="0.2">
      <c r="P248" s="15">
        <v>192</v>
      </c>
      <c r="Q248" s="16">
        <f t="shared" si="42"/>
        <v>12</v>
      </c>
      <c r="R248" s="16">
        <f t="shared" si="43"/>
        <v>1606014</v>
      </c>
      <c r="S248" s="16" t="str">
        <f t="shared" si="47"/>
        <v>神器3碎片4等级9</v>
      </c>
      <c r="T248" s="31" t="s">
        <v>877</v>
      </c>
      <c r="U248" s="16">
        <f t="shared" si="44"/>
        <v>9</v>
      </c>
      <c r="V248" s="106">
        <f t="shared" si="48"/>
        <v>0.76200000000000001</v>
      </c>
      <c r="W248" s="19">
        <f t="shared" si="45"/>
        <v>2.2859999999999998E-2</v>
      </c>
      <c r="X248" s="16">
        <f t="shared" si="49"/>
        <v>2</v>
      </c>
      <c r="Y248" s="16">
        <f t="shared" si="50"/>
        <v>3</v>
      </c>
      <c r="Z248" s="16">
        <f t="shared" si="51"/>
        <v>0</v>
      </c>
      <c r="AA248" s="16" t="str">
        <f t="shared" si="52"/>
        <v>DefExt</v>
      </c>
      <c r="AB248" s="16">
        <f t="shared" si="46"/>
        <v>56</v>
      </c>
      <c r="AC248" s="16" t="str">
        <f t="shared" si="53"/>
        <v>HPExt</v>
      </c>
      <c r="AD248" s="16">
        <f t="shared" si="54"/>
        <v>680</v>
      </c>
      <c r="AE248" s="16" t="str">
        <f t="shared" si="55"/>
        <v>[x]</v>
      </c>
      <c r="AF248" s="29" t="str">
        <f t="shared" si="56"/>
        <v>[x]</v>
      </c>
      <c r="AG248" s="29" t="str">
        <f t="shared" si="57"/>
        <v>[x]</v>
      </c>
    </row>
    <row r="249" spans="16:33" ht="16.5" x14ac:dyDescent="0.2">
      <c r="P249" s="15">
        <v>193</v>
      </c>
      <c r="Q249" s="16">
        <f t="shared" ref="Q249:Q312" si="58">MATCH(P249-1,$X$4:$X$46,1)</f>
        <v>12</v>
      </c>
      <c r="R249" s="16">
        <f t="shared" ref="R249:R312" si="59">INDEX($S$5:$S$46,Q249)</f>
        <v>1606014</v>
      </c>
      <c r="S249" s="16" t="str">
        <f t="shared" si="47"/>
        <v>神器3碎片4等级10</v>
      </c>
      <c r="T249" s="31" t="s">
        <v>877</v>
      </c>
      <c r="U249" s="16">
        <f t="shared" ref="U249:U312" si="60">P249-INDEX($X$4:$X$46,Q249)</f>
        <v>10</v>
      </c>
      <c r="V249" s="106">
        <f t="shared" si="48"/>
        <v>0.85000000000000009</v>
      </c>
      <c r="W249" s="19">
        <f t="shared" ref="W249:W312" si="61">INDEX($V$5:$V$46,Q249)*V249</f>
        <v>2.5500000000000002E-2</v>
      </c>
      <c r="X249" s="16">
        <f t="shared" si="49"/>
        <v>2</v>
      </c>
      <c r="Y249" s="16">
        <f t="shared" si="50"/>
        <v>3</v>
      </c>
      <c r="Z249" s="16">
        <f t="shared" si="51"/>
        <v>0</v>
      </c>
      <c r="AA249" s="16" t="str">
        <f t="shared" si="52"/>
        <v>DefExt</v>
      </c>
      <c r="AB249" s="16">
        <f t="shared" ref="AB249:AB312" si="62">INT(INDEX($E$4:$G$4,X249)*W249*INDEX($Y$5:$AA$46,Q249,X249))</f>
        <v>62</v>
      </c>
      <c r="AC249" s="16" t="str">
        <f t="shared" si="53"/>
        <v>HPExt</v>
      </c>
      <c r="AD249" s="16">
        <f t="shared" si="54"/>
        <v>758</v>
      </c>
      <c r="AE249" s="16" t="str">
        <f t="shared" si="55"/>
        <v>[x]</v>
      </c>
      <c r="AF249" s="29" t="str">
        <f t="shared" si="56"/>
        <v>[x]</v>
      </c>
      <c r="AG249" s="29" t="str">
        <f t="shared" si="57"/>
        <v>[x]</v>
      </c>
    </row>
    <row r="250" spans="16:33" ht="16.5" x14ac:dyDescent="0.2">
      <c r="P250" s="15">
        <v>194</v>
      </c>
      <c r="Q250" s="16">
        <f t="shared" si="58"/>
        <v>12</v>
      </c>
      <c r="R250" s="16">
        <f t="shared" si="59"/>
        <v>1606014</v>
      </c>
      <c r="S250" s="16" t="str">
        <f t="shared" ref="S250:S313" si="63">INDEX($P$5:$P$46,Q250)&amp;"碎片"&amp;INDEX($R$5:$R$46,Q250)&amp;"等级"&amp;U250</f>
        <v>神器3碎片4等级11</v>
      </c>
      <c r="T250" s="31" t="s">
        <v>877</v>
      </c>
      <c r="U250" s="16">
        <f t="shared" si="60"/>
        <v>11</v>
      </c>
      <c r="V250" s="106">
        <f t="shared" ref="V250:V313" si="64">15%+U250*5%+U250*U250*0.2%</f>
        <v>0.94200000000000006</v>
      </c>
      <c r="W250" s="19">
        <f t="shared" si="61"/>
        <v>2.826E-2</v>
      </c>
      <c r="X250" s="16">
        <f t="shared" ref="X250:X313" si="65">INDEX($AB$5:$AB$46,Q250)</f>
        <v>2</v>
      </c>
      <c r="Y250" s="16">
        <f t="shared" ref="Y250:Y313" si="66">INDEX(AC$5:AC$46,$Q250)</f>
        <v>3</v>
      </c>
      <c r="Z250" s="16">
        <f t="shared" ref="Z250:Z313" si="67">INDEX(AD$5:AD$46,$Q250)</f>
        <v>0</v>
      </c>
      <c r="AA250" s="16" t="str">
        <f t="shared" ref="AA250:AA313" si="68">INDEX($Y$3:$AA$3,X250)</f>
        <v>DefExt</v>
      </c>
      <c r="AB250" s="16">
        <f t="shared" si="62"/>
        <v>69</v>
      </c>
      <c r="AC250" s="16" t="str">
        <f t="shared" ref="AC250:AC313" si="69">IF(Y250&gt;0,INDEX($Y$3:$AA$3,Y250),"[x]")</f>
        <v>HPExt</v>
      </c>
      <c r="AD250" s="16">
        <f t="shared" ref="AD250:AD313" si="70">IF(Y250&gt;0,INT(INDEX($E$4:$G$4,Y250)*W250*INDEX($Y$5:$AA$46,Q250,Y250)),"[x]")</f>
        <v>841</v>
      </c>
      <c r="AE250" s="16" t="str">
        <f t="shared" ref="AE250:AE313" si="71">IF(Z250&gt;0,INDEX($Y$3:$AA$3,Z250),"[x]")</f>
        <v>[x]</v>
      </c>
      <c r="AF250" s="29" t="str">
        <f t="shared" ref="AF250:AF313" si="72">IF(Z250&gt;0,INT(INDEX($E$4:$G$4,Z250)*W250*INDEX($Y$5:$AA$46,Q250,Z250)),"[x]")</f>
        <v>[x]</v>
      </c>
      <c r="AG250" s="29" t="str">
        <f t="shared" ref="AG250:AG313" si="73">IF(INDEX($AE$4:$AE$46,Q250)&gt;0,INDEX($AE$4:$AE$46,Q250)*U250,"[x]")</f>
        <v>[x]</v>
      </c>
    </row>
    <row r="251" spans="16:33" ht="16.5" x14ac:dyDescent="0.2">
      <c r="P251" s="15">
        <v>195</v>
      </c>
      <c r="Q251" s="16">
        <f t="shared" si="58"/>
        <v>12</v>
      </c>
      <c r="R251" s="16">
        <f t="shared" si="59"/>
        <v>1606014</v>
      </c>
      <c r="S251" s="16" t="str">
        <f t="shared" si="63"/>
        <v>神器3碎片4等级12</v>
      </c>
      <c r="T251" s="31" t="s">
        <v>877</v>
      </c>
      <c r="U251" s="16">
        <f t="shared" si="60"/>
        <v>12</v>
      </c>
      <c r="V251" s="106">
        <f t="shared" si="64"/>
        <v>1.0380000000000003</v>
      </c>
      <c r="W251" s="19">
        <f t="shared" si="61"/>
        <v>3.1140000000000008E-2</v>
      </c>
      <c r="X251" s="16">
        <f t="shared" si="65"/>
        <v>2</v>
      </c>
      <c r="Y251" s="16">
        <f t="shared" si="66"/>
        <v>3</v>
      </c>
      <c r="Z251" s="16">
        <f t="shared" si="67"/>
        <v>0</v>
      </c>
      <c r="AA251" s="16" t="str">
        <f t="shared" si="68"/>
        <v>DefExt</v>
      </c>
      <c r="AB251" s="16">
        <f t="shared" si="62"/>
        <v>76</v>
      </c>
      <c r="AC251" s="16" t="str">
        <f t="shared" si="69"/>
        <v>HPExt</v>
      </c>
      <c r="AD251" s="16">
        <f t="shared" si="70"/>
        <v>926</v>
      </c>
      <c r="AE251" s="16" t="str">
        <f t="shared" si="71"/>
        <v>[x]</v>
      </c>
      <c r="AF251" s="29" t="str">
        <f t="shared" si="72"/>
        <v>[x]</v>
      </c>
      <c r="AG251" s="29" t="str">
        <f t="shared" si="73"/>
        <v>[x]</v>
      </c>
    </row>
    <row r="252" spans="16:33" ht="16.5" x14ac:dyDescent="0.2">
      <c r="P252" s="15">
        <v>196</v>
      </c>
      <c r="Q252" s="16">
        <f t="shared" si="58"/>
        <v>12</v>
      </c>
      <c r="R252" s="16">
        <f t="shared" si="59"/>
        <v>1606014</v>
      </c>
      <c r="S252" s="16" t="str">
        <f t="shared" si="63"/>
        <v>神器3碎片4等级13</v>
      </c>
      <c r="T252" s="31" t="s">
        <v>877</v>
      </c>
      <c r="U252" s="16">
        <f t="shared" si="60"/>
        <v>13</v>
      </c>
      <c r="V252" s="106">
        <f t="shared" si="64"/>
        <v>1.1380000000000001</v>
      </c>
      <c r="W252" s="19">
        <f t="shared" si="61"/>
        <v>3.4140000000000004E-2</v>
      </c>
      <c r="X252" s="16">
        <f t="shared" si="65"/>
        <v>2</v>
      </c>
      <c r="Y252" s="16">
        <f t="shared" si="66"/>
        <v>3</v>
      </c>
      <c r="Z252" s="16">
        <f t="shared" si="67"/>
        <v>0</v>
      </c>
      <c r="AA252" s="16" t="str">
        <f t="shared" si="68"/>
        <v>DefExt</v>
      </c>
      <c r="AB252" s="16">
        <f t="shared" si="62"/>
        <v>84</v>
      </c>
      <c r="AC252" s="16" t="str">
        <f t="shared" si="69"/>
        <v>HPExt</v>
      </c>
      <c r="AD252" s="16">
        <f t="shared" si="70"/>
        <v>1016</v>
      </c>
      <c r="AE252" s="16" t="str">
        <f t="shared" si="71"/>
        <v>[x]</v>
      </c>
      <c r="AF252" s="29" t="str">
        <f t="shared" si="72"/>
        <v>[x]</v>
      </c>
      <c r="AG252" s="29" t="str">
        <f t="shared" si="73"/>
        <v>[x]</v>
      </c>
    </row>
    <row r="253" spans="16:33" ht="16.5" x14ac:dyDescent="0.2">
      <c r="P253" s="15">
        <v>197</v>
      </c>
      <c r="Q253" s="16">
        <f t="shared" si="58"/>
        <v>12</v>
      </c>
      <c r="R253" s="16">
        <f t="shared" si="59"/>
        <v>1606014</v>
      </c>
      <c r="S253" s="16" t="str">
        <f t="shared" si="63"/>
        <v>神器3碎片4等级14</v>
      </c>
      <c r="T253" s="31" t="s">
        <v>877</v>
      </c>
      <c r="U253" s="16">
        <f t="shared" si="60"/>
        <v>14</v>
      </c>
      <c r="V253" s="106">
        <f t="shared" si="64"/>
        <v>1.242</v>
      </c>
      <c r="W253" s="19">
        <f t="shared" si="61"/>
        <v>3.7260000000000001E-2</v>
      </c>
      <c r="X253" s="16">
        <f t="shared" si="65"/>
        <v>2</v>
      </c>
      <c r="Y253" s="16">
        <f t="shared" si="66"/>
        <v>3</v>
      </c>
      <c r="Z253" s="16">
        <f t="shared" si="67"/>
        <v>0</v>
      </c>
      <c r="AA253" s="16" t="str">
        <f t="shared" si="68"/>
        <v>DefExt</v>
      </c>
      <c r="AB253" s="16">
        <f t="shared" si="62"/>
        <v>91</v>
      </c>
      <c r="AC253" s="16" t="str">
        <f t="shared" si="69"/>
        <v>HPExt</v>
      </c>
      <c r="AD253" s="16">
        <f t="shared" si="70"/>
        <v>1108</v>
      </c>
      <c r="AE253" s="16" t="str">
        <f t="shared" si="71"/>
        <v>[x]</v>
      </c>
      <c r="AF253" s="29" t="str">
        <f t="shared" si="72"/>
        <v>[x]</v>
      </c>
      <c r="AG253" s="29" t="str">
        <f t="shared" si="73"/>
        <v>[x]</v>
      </c>
    </row>
    <row r="254" spans="16:33" ht="16.5" x14ac:dyDescent="0.2">
      <c r="P254" s="15">
        <v>198</v>
      </c>
      <c r="Q254" s="16">
        <f t="shared" si="58"/>
        <v>12</v>
      </c>
      <c r="R254" s="16">
        <f t="shared" si="59"/>
        <v>1606014</v>
      </c>
      <c r="S254" s="16" t="str">
        <f t="shared" si="63"/>
        <v>神器3碎片4等级15</v>
      </c>
      <c r="T254" s="31" t="s">
        <v>877</v>
      </c>
      <c r="U254" s="16">
        <f t="shared" si="60"/>
        <v>15</v>
      </c>
      <c r="V254" s="106">
        <f t="shared" si="64"/>
        <v>1.35</v>
      </c>
      <c r="W254" s="19">
        <f t="shared" si="61"/>
        <v>4.0500000000000001E-2</v>
      </c>
      <c r="X254" s="16">
        <f t="shared" si="65"/>
        <v>2</v>
      </c>
      <c r="Y254" s="16">
        <f t="shared" si="66"/>
        <v>3</v>
      </c>
      <c r="Z254" s="16">
        <f t="shared" si="67"/>
        <v>0</v>
      </c>
      <c r="AA254" s="16" t="str">
        <f t="shared" si="68"/>
        <v>DefExt</v>
      </c>
      <c r="AB254" s="16">
        <f t="shared" si="62"/>
        <v>99</v>
      </c>
      <c r="AC254" s="16" t="str">
        <f t="shared" si="69"/>
        <v>HPExt</v>
      </c>
      <c r="AD254" s="16">
        <f t="shared" si="70"/>
        <v>1205</v>
      </c>
      <c r="AE254" s="16" t="str">
        <f t="shared" si="71"/>
        <v>[x]</v>
      </c>
      <c r="AF254" s="29" t="str">
        <f t="shared" si="72"/>
        <v>[x]</v>
      </c>
      <c r="AG254" s="29" t="str">
        <f t="shared" si="73"/>
        <v>[x]</v>
      </c>
    </row>
    <row r="255" spans="16:33" ht="16.5" x14ac:dyDescent="0.2">
      <c r="P255" s="15">
        <v>199</v>
      </c>
      <c r="Q255" s="16">
        <f t="shared" si="58"/>
        <v>12</v>
      </c>
      <c r="R255" s="16">
        <f t="shared" si="59"/>
        <v>1606014</v>
      </c>
      <c r="S255" s="16" t="str">
        <f t="shared" si="63"/>
        <v>神器3碎片4等级16</v>
      </c>
      <c r="T255" s="31" t="s">
        <v>877</v>
      </c>
      <c r="U255" s="16">
        <f t="shared" si="60"/>
        <v>16</v>
      </c>
      <c r="V255" s="106">
        <f t="shared" si="64"/>
        <v>1.4620000000000002</v>
      </c>
      <c r="W255" s="19">
        <f t="shared" si="61"/>
        <v>4.3860000000000003E-2</v>
      </c>
      <c r="X255" s="16">
        <f t="shared" si="65"/>
        <v>2</v>
      </c>
      <c r="Y255" s="16">
        <f t="shared" si="66"/>
        <v>3</v>
      </c>
      <c r="Z255" s="16">
        <f t="shared" si="67"/>
        <v>0</v>
      </c>
      <c r="AA255" s="16" t="str">
        <f t="shared" si="68"/>
        <v>DefExt</v>
      </c>
      <c r="AB255" s="16">
        <f t="shared" si="62"/>
        <v>108</v>
      </c>
      <c r="AC255" s="16" t="str">
        <f t="shared" si="69"/>
        <v>HPExt</v>
      </c>
      <c r="AD255" s="16">
        <f t="shared" si="70"/>
        <v>1305</v>
      </c>
      <c r="AE255" s="16" t="str">
        <f t="shared" si="71"/>
        <v>[x]</v>
      </c>
      <c r="AF255" s="29" t="str">
        <f t="shared" si="72"/>
        <v>[x]</v>
      </c>
      <c r="AG255" s="29" t="str">
        <f t="shared" si="73"/>
        <v>[x]</v>
      </c>
    </row>
    <row r="256" spans="16:33" ht="16.5" x14ac:dyDescent="0.2">
      <c r="P256" s="15">
        <v>200</v>
      </c>
      <c r="Q256" s="16">
        <f t="shared" si="58"/>
        <v>12</v>
      </c>
      <c r="R256" s="16">
        <f t="shared" si="59"/>
        <v>1606014</v>
      </c>
      <c r="S256" s="16" t="str">
        <f t="shared" si="63"/>
        <v>神器3碎片4等级17</v>
      </c>
      <c r="T256" s="31" t="s">
        <v>877</v>
      </c>
      <c r="U256" s="16">
        <f t="shared" si="60"/>
        <v>17</v>
      </c>
      <c r="V256" s="106">
        <f t="shared" si="64"/>
        <v>1.5779999999999998</v>
      </c>
      <c r="W256" s="19">
        <f t="shared" si="61"/>
        <v>4.7339999999999993E-2</v>
      </c>
      <c r="X256" s="16">
        <f t="shared" si="65"/>
        <v>2</v>
      </c>
      <c r="Y256" s="16">
        <f t="shared" si="66"/>
        <v>3</v>
      </c>
      <c r="Z256" s="16">
        <f t="shared" si="67"/>
        <v>0</v>
      </c>
      <c r="AA256" s="16" t="str">
        <f t="shared" si="68"/>
        <v>DefExt</v>
      </c>
      <c r="AB256" s="16">
        <f t="shared" si="62"/>
        <v>116</v>
      </c>
      <c r="AC256" s="16" t="str">
        <f t="shared" si="69"/>
        <v>HPExt</v>
      </c>
      <c r="AD256" s="16">
        <f t="shared" si="70"/>
        <v>1408</v>
      </c>
      <c r="AE256" s="16" t="str">
        <f t="shared" si="71"/>
        <v>[x]</v>
      </c>
      <c r="AF256" s="29" t="str">
        <f t="shared" si="72"/>
        <v>[x]</v>
      </c>
      <c r="AG256" s="29" t="str">
        <f t="shared" si="73"/>
        <v>[x]</v>
      </c>
    </row>
    <row r="257" spans="16:33" ht="16.5" x14ac:dyDescent="0.2">
      <c r="P257" s="15">
        <v>201</v>
      </c>
      <c r="Q257" s="16">
        <f t="shared" si="58"/>
        <v>12</v>
      </c>
      <c r="R257" s="16">
        <f t="shared" si="59"/>
        <v>1606014</v>
      </c>
      <c r="S257" s="16" t="str">
        <f t="shared" si="63"/>
        <v>神器3碎片4等级18</v>
      </c>
      <c r="T257" s="31" t="s">
        <v>877</v>
      </c>
      <c r="U257" s="16">
        <f t="shared" si="60"/>
        <v>18</v>
      </c>
      <c r="V257" s="106">
        <f t="shared" si="64"/>
        <v>1.698</v>
      </c>
      <c r="W257" s="19">
        <f t="shared" si="61"/>
        <v>5.0939999999999999E-2</v>
      </c>
      <c r="X257" s="16">
        <f t="shared" si="65"/>
        <v>2</v>
      </c>
      <c r="Y257" s="16">
        <f t="shared" si="66"/>
        <v>3</v>
      </c>
      <c r="Z257" s="16">
        <f t="shared" si="67"/>
        <v>0</v>
      </c>
      <c r="AA257" s="16" t="str">
        <f t="shared" si="68"/>
        <v>DefExt</v>
      </c>
      <c r="AB257" s="16">
        <f t="shared" si="62"/>
        <v>125</v>
      </c>
      <c r="AC257" s="16" t="str">
        <f t="shared" si="69"/>
        <v>HPExt</v>
      </c>
      <c r="AD257" s="16">
        <f t="shared" si="70"/>
        <v>1516</v>
      </c>
      <c r="AE257" s="16" t="str">
        <f t="shared" si="71"/>
        <v>[x]</v>
      </c>
      <c r="AF257" s="29" t="str">
        <f t="shared" si="72"/>
        <v>[x]</v>
      </c>
      <c r="AG257" s="29" t="str">
        <f t="shared" si="73"/>
        <v>[x]</v>
      </c>
    </row>
    <row r="258" spans="16:33" ht="16.5" x14ac:dyDescent="0.2">
      <c r="P258" s="15">
        <v>202</v>
      </c>
      <c r="Q258" s="16">
        <f t="shared" si="58"/>
        <v>12</v>
      </c>
      <c r="R258" s="16">
        <f t="shared" si="59"/>
        <v>1606014</v>
      </c>
      <c r="S258" s="16" t="str">
        <f t="shared" si="63"/>
        <v>神器3碎片4等级19</v>
      </c>
      <c r="T258" s="31" t="s">
        <v>877</v>
      </c>
      <c r="U258" s="16">
        <f t="shared" si="60"/>
        <v>19</v>
      </c>
      <c r="V258" s="106">
        <f t="shared" si="64"/>
        <v>1.8220000000000001</v>
      </c>
      <c r="W258" s="19">
        <f t="shared" si="61"/>
        <v>5.466E-2</v>
      </c>
      <c r="X258" s="16">
        <f t="shared" si="65"/>
        <v>2</v>
      </c>
      <c r="Y258" s="16">
        <f t="shared" si="66"/>
        <v>3</v>
      </c>
      <c r="Z258" s="16">
        <f t="shared" si="67"/>
        <v>0</v>
      </c>
      <c r="AA258" s="16" t="str">
        <f t="shared" si="68"/>
        <v>DefExt</v>
      </c>
      <c r="AB258" s="16">
        <f t="shared" si="62"/>
        <v>134</v>
      </c>
      <c r="AC258" s="16" t="str">
        <f t="shared" si="69"/>
        <v>HPExt</v>
      </c>
      <c r="AD258" s="16">
        <f t="shared" si="70"/>
        <v>1626</v>
      </c>
      <c r="AE258" s="16" t="str">
        <f t="shared" si="71"/>
        <v>[x]</v>
      </c>
      <c r="AF258" s="29" t="str">
        <f t="shared" si="72"/>
        <v>[x]</v>
      </c>
      <c r="AG258" s="29" t="str">
        <f t="shared" si="73"/>
        <v>[x]</v>
      </c>
    </row>
    <row r="259" spans="16:33" ht="16.5" x14ac:dyDescent="0.2">
      <c r="P259" s="15">
        <v>203</v>
      </c>
      <c r="Q259" s="16">
        <f t="shared" si="58"/>
        <v>12</v>
      </c>
      <c r="R259" s="16">
        <f t="shared" si="59"/>
        <v>1606014</v>
      </c>
      <c r="S259" s="16" t="str">
        <f t="shared" si="63"/>
        <v>神器3碎片4等级20</v>
      </c>
      <c r="T259" s="31" t="s">
        <v>877</v>
      </c>
      <c r="U259" s="16">
        <f t="shared" si="60"/>
        <v>20</v>
      </c>
      <c r="V259" s="106">
        <f t="shared" si="64"/>
        <v>1.95</v>
      </c>
      <c r="W259" s="19">
        <f t="shared" si="61"/>
        <v>5.8499999999999996E-2</v>
      </c>
      <c r="X259" s="16">
        <f t="shared" si="65"/>
        <v>2</v>
      </c>
      <c r="Y259" s="16">
        <f t="shared" si="66"/>
        <v>3</v>
      </c>
      <c r="Z259" s="16">
        <f t="shared" si="67"/>
        <v>0</v>
      </c>
      <c r="AA259" s="16" t="str">
        <f t="shared" si="68"/>
        <v>DefExt</v>
      </c>
      <c r="AB259" s="16">
        <f t="shared" si="62"/>
        <v>144</v>
      </c>
      <c r="AC259" s="16" t="str">
        <f t="shared" si="69"/>
        <v>HPExt</v>
      </c>
      <c r="AD259" s="16">
        <f t="shared" si="70"/>
        <v>1741</v>
      </c>
      <c r="AE259" s="16" t="str">
        <f t="shared" si="71"/>
        <v>[x]</v>
      </c>
      <c r="AF259" s="29" t="str">
        <f t="shared" si="72"/>
        <v>[x]</v>
      </c>
      <c r="AG259" s="29" t="str">
        <f t="shared" si="73"/>
        <v>[x]</v>
      </c>
    </row>
    <row r="260" spans="16:33" ht="16.5" x14ac:dyDescent="0.2">
      <c r="P260" s="15">
        <v>204</v>
      </c>
      <c r="Q260" s="16">
        <f t="shared" si="58"/>
        <v>12</v>
      </c>
      <c r="R260" s="16">
        <f t="shared" si="59"/>
        <v>1606014</v>
      </c>
      <c r="S260" s="16" t="str">
        <f t="shared" si="63"/>
        <v>神器3碎片4等级21</v>
      </c>
      <c r="T260" s="31" t="s">
        <v>877</v>
      </c>
      <c r="U260" s="16">
        <f t="shared" si="60"/>
        <v>21</v>
      </c>
      <c r="V260" s="106">
        <f t="shared" si="64"/>
        <v>2.0819999999999999</v>
      </c>
      <c r="W260" s="19">
        <f t="shared" si="61"/>
        <v>6.2459999999999995E-2</v>
      </c>
      <c r="X260" s="16">
        <f t="shared" si="65"/>
        <v>2</v>
      </c>
      <c r="Y260" s="16">
        <f t="shared" si="66"/>
        <v>3</v>
      </c>
      <c r="Z260" s="16">
        <f t="shared" si="67"/>
        <v>0</v>
      </c>
      <c r="AA260" s="16" t="str">
        <f t="shared" si="68"/>
        <v>DefExt</v>
      </c>
      <c r="AB260" s="16">
        <f t="shared" si="62"/>
        <v>153</v>
      </c>
      <c r="AC260" s="16" t="str">
        <f t="shared" si="69"/>
        <v>HPExt</v>
      </c>
      <c r="AD260" s="16">
        <f t="shared" si="70"/>
        <v>1858</v>
      </c>
      <c r="AE260" s="16" t="str">
        <f t="shared" si="71"/>
        <v>[x]</v>
      </c>
      <c r="AF260" s="29" t="str">
        <f t="shared" si="72"/>
        <v>[x]</v>
      </c>
      <c r="AG260" s="29" t="str">
        <f t="shared" si="73"/>
        <v>[x]</v>
      </c>
    </row>
    <row r="261" spans="16:33" ht="16.5" x14ac:dyDescent="0.2">
      <c r="P261" s="15">
        <v>205</v>
      </c>
      <c r="Q261" s="16">
        <f t="shared" si="58"/>
        <v>13</v>
      </c>
      <c r="R261" s="16">
        <f t="shared" si="59"/>
        <v>1606015</v>
      </c>
      <c r="S261" s="16" t="str">
        <f t="shared" si="63"/>
        <v>神器3碎片5等级1</v>
      </c>
      <c r="T261" s="31" t="s">
        <v>877</v>
      </c>
      <c r="U261" s="16">
        <f t="shared" si="60"/>
        <v>1</v>
      </c>
      <c r="V261" s="106">
        <f t="shared" si="64"/>
        <v>0.20200000000000001</v>
      </c>
      <c r="W261" s="19">
        <f t="shared" si="61"/>
        <v>6.0600000000000003E-3</v>
      </c>
      <c r="X261" s="16">
        <f t="shared" si="65"/>
        <v>1</v>
      </c>
      <c r="Y261" s="16">
        <f t="shared" si="66"/>
        <v>3</v>
      </c>
      <c r="Z261" s="16">
        <f t="shared" si="67"/>
        <v>0</v>
      </c>
      <c r="AA261" s="16" t="str">
        <f t="shared" si="68"/>
        <v>AtkExt</v>
      </c>
      <c r="AB261" s="16">
        <f t="shared" si="62"/>
        <v>29</v>
      </c>
      <c r="AC261" s="16" t="str">
        <f t="shared" si="69"/>
        <v>HPExt</v>
      </c>
      <c r="AD261" s="16">
        <f t="shared" si="70"/>
        <v>180</v>
      </c>
      <c r="AE261" s="16" t="str">
        <f t="shared" si="71"/>
        <v>[x]</v>
      </c>
      <c r="AF261" s="29" t="str">
        <f t="shared" si="72"/>
        <v>[x]</v>
      </c>
      <c r="AG261" s="29" t="str">
        <f t="shared" si="73"/>
        <v>[x]</v>
      </c>
    </row>
    <row r="262" spans="16:33" ht="16.5" x14ac:dyDescent="0.2">
      <c r="P262" s="15">
        <v>206</v>
      </c>
      <c r="Q262" s="16">
        <f t="shared" si="58"/>
        <v>13</v>
      </c>
      <c r="R262" s="16">
        <f t="shared" si="59"/>
        <v>1606015</v>
      </c>
      <c r="S262" s="16" t="str">
        <f t="shared" si="63"/>
        <v>神器3碎片5等级2</v>
      </c>
      <c r="T262" s="31" t="s">
        <v>877</v>
      </c>
      <c r="U262" s="16">
        <f t="shared" si="60"/>
        <v>2</v>
      </c>
      <c r="V262" s="106">
        <f t="shared" si="64"/>
        <v>0.25800000000000001</v>
      </c>
      <c r="W262" s="19">
        <f t="shared" si="61"/>
        <v>7.7400000000000004E-3</v>
      </c>
      <c r="X262" s="16">
        <f t="shared" si="65"/>
        <v>1</v>
      </c>
      <c r="Y262" s="16">
        <f t="shared" si="66"/>
        <v>3</v>
      </c>
      <c r="Z262" s="16">
        <f t="shared" si="67"/>
        <v>0</v>
      </c>
      <c r="AA262" s="16" t="str">
        <f t="shared" si="68"/>
        <v>AtkExt</v>
      </c>
      <c r="AB262" s="16">
        <f t="shared" si="62"/>
        <v>38</v>
      </c>
      <c r="AC262" s="16" t="str">
        <f t="shared" si="69"/>
        <v>HPExt</v>
      </c>
      <c r="AD262" s="16">
        <f t="shared" si="70"/>
        <v>230</v>
      </c>
      <c r="AE262" s="16" t="str">
        <f t="shared" si="71"/>
        <v>[x]</v>
      </c>
      <c r="AF262" s="29" t="str">
        <f t="shared" si="72"/>
        <v>[x]</v>
      </c>
      <c r="AG262" s="29" t="str">
        <f t="shared" si="73"/>
        <v>[x]</v>
      </c>
    </row>
    <row r="263" spans="16:33" ht="16.5" x14ac:dyDescent="0.2">
      <c r="P263" s="15">
        <v>207</v>
      </c>
      <c r="Q263" s="16">
        <f t="shared" si="58"/>
        <v>13</v>
      </c>
      <c r="R263" s="16">
        <f t="shared" si="59"/>
        <v>1606015</v>
      </c>
      <c r="S263" s="16" t="str">
        <f t="shared" si="63"/>
        <v>神器3碎片5等级3</v>
      </c>
      <c r="T263" s="31" t="s">
        <v>877</v>
      </c>
      <c r="U263" s="16">
        <f t="shared" si="60"/>
        <v>3</v>
      </c>
      <c r="V263" s="106">
        <f t="shared" si="64"/>
        <v>0.31800000000000006</v>
      </c>
      <c r="W263" s="19">
        <f t="shared" si="61"/>
        <v>9.5400000000000016E-3</v>
      </c>
      <c r="X263" s="16">
        <f t="shared" si="65"/>
        <v>1</v>
      </c>
      <c r="Y263" s="16">
        <f t="shared" si="66"/>
        <v>3</v>
      </c>
      <c r="Z263" s="16">
        <f t="shared" si="67"/>
        <v>0</v>
      </c>
      <c r="AA263" s="16" t="str">
        <f t="shared" si="68"/>
        <v>AtkExt</v>
      </c>
      <c r="AB263" s="16">
        <f t="shared" si="62"/>
        <v>47</v>
      </c>
      <c r="AC263" s="16" t="str">
        <f t="shared" si="69"/>
        <v>HPExt</v>
      </c>
      <c r="AD263" s="16">
        <f t="shared" si="70"/>
        <v>283</v>
      </c>
      <c r="AE263" s="16" t="str">
        <f t="shared" si="71"/>
        <v>[x]</v>
      </c>
      <c r="AF263" s="29" t="str">
        <f t="shared" si="72"/>
        <v>[x]</v>
      </c>
      <c r="AG263" s="29" t="str">
        <f t="shared" si="73"/>
        <v>[x]</v>
      </c>
    </row>
    <row r="264" spans="16:33" ht="16.5" x14ac:dyDescent="0.2">
      <c r="P264" s="15">
        <v>208</v>
      </c>
      <c r="Q264" s="16">
        <f t="shared" si="58"/>
        <v>13</v>
      </c>
      <c r="R264" s="16">
        <f t="shared" si="59"/>
        <v>1606015</v>
      </c>
      <c r="S264" s="16" t="str">
        <f t="shared" si="63"/>
        <v>神器3碎片5等级4</v>
      </c>
      <c r="T264" s="31" t="s">
        <v>877</v>
      </c>
      <c r="U264" s="16">
        <f t="shared" si="60"/>
        <v>4</v>
      </c>
      <c r="V264" s="106">
        <f t="shared" si="64"/>
        <v>0.38200000000000001</v>
      </c>
      <c r="W264" s="19">
        <f t="shared" si="61"/>
        <v>1.146E-2</v>
      </c>
      <c r="X264" s="16">
        <f t="shared" si="65"/>
        <v>1</v>
      </c>
      <c r="Y264" s="16">
        <f t="shared" si="66"/>
        <v>3</v>
      </c>
      <c r="Z264" s="16">
        <f t="shared" si="67"/>
        <v>0</v>
      </c>
      <c r="AA264" s="16" t="str">
        <f t="shared" si="68"/>
        <v>AtkExt</v>
      </c>
      <c r="AB264" s="16">
        <f t="shared" si="62"/>
        <v>56</v>
      </c>
      <c r="AC264" s="16" t="str">
        <f t="shared" si="69"/>
        <v>HPExt</v>
      </c>
      <c r="AD264" s="16">
        <f t="shared" si="70"/>
        <v>341</v>
      </c>
      <c r="AE264" s="16" t="str">
        <f t="shared" si="71"/>
        <v>[x]</v>
      </c>
      <c r="AF264" s="29" t="str">
        <f t="shared" si="72"/>
        <v>[x]</v>
      </c>
      <c r="AG264" s="29" t="str">
        <f t="shared" si="73"/>
        <v>[x]</v>
      </c>
    </row>
    <row r="265" spans="16:33" ht="16.5" x14ac:dyDescent="0.2">
      <c r="P265" s="15">
        <v>209</v>
      </c>
      <c r="Q265" s="16">
        <f t="shared" si="58"/>
        <v>13</v>
      </c>
      <c r="R265" s="16">
        <f t="shared" si="59"/>
        <v>1606015</v>
      </c>
      <c r="S265" s="16" t="str">
        <f t="shared" si="63"/>
        <v>神器3碎片5等级5</v>
      </c>
      <c r="T265" s="31" t="s">
        <v>877</v>
      </c>
      <c r="U265" s="16">
        <f t="shared" si="60"/>
        <v>5</v>
      </c>
      <c r="V265" s="106">
        <f t="shared" si="64"/>
        <v>0.45</v>
      </c>
      <c r="W265" s="19">
        <f t="shared" si="61"/>
        <v>1.35E-2</v>
      </c>
      <c r="X265" s="16">
        <f t="shared" si="65"/>
        <v>1</v>
      </c>
      <c r="Y265" s="16">
        <f t="shared" si="66"/>
        <v>3</v>
      </c>
      <c r="Z265" s="16">
        <f t="shared" si="67"/>
        <v>0</v>
      </c>
      <c r="AA265" s="16" t="str">
        <f t="shared" si="68"/>
        <v>AtkExt</v>
      </c>
      <c r="AB265" s="16">
        <f t="shared" si="62"/>
        <v>66</v>
      </c>
      <c r="AC265" s="16" t="str">
        <f t="shared" si="69"/>
        <v>HPExt</v>
      </c>
      <c r="AD265" s="16">
        <f t="shared" si="70"/>
        <v>401</v>
      </c>
      <c r="AE265" s="16" t="str">
        <f t="shared" si="71"/>
        <v>[x]</v>
      </c>
      <c r="AF265" s="29" t="str">
        <f t="shared" si="72"/>
        <v>[x]</v>
      </c>
      <c r="AG265" s="29" t="str">
        <f t="shared" si="73"/>
        <v>[x]</v>
      </c>
    </row>
    <row r="266" spans="16:33" ht="16.5" x14ac:dyDescent="0.2">
      <c r="P266" s="15">
        <v>210</v>
      </c>
      <c r="Q266" s="16">
        <f t="shared" si="58"/>
        <v>13</v>
      </c>
      <c r="R266" s="16">
        <f t="shared" si="59"/>
        <v>1606015</v>
      </c>
      <c r="S266" s="16" t="str">
        <f t="shared" si="63"/>
        <v>神器3碎片5等级6</v>
      </c>
      <c r="T266" s="31" t="s">
        <v>877</v>
      </c>
      <c r="U266" s="16">
        <f t="shared" si="60"/>
        <v>6</v>
      </c>
      <c r="V266" s="106">
        <f t="shared" si="64"/>
        <v>0.52200000000000002</v>
      </c>
      <c r="W266" s="19">
        <f t="shared" si="61"/>
        <v>1.566E-2</v>
      </c>
      <c r="X266" s="16">
        <f t="shared" si="65"/>
        <v>1</v>
      </c>
      <c r="Y266" s="16">
        <f t="shared" si="66"/>
        <v>3</v>
      </c>
      <c r="Z266" s="16">
        <f t="shared" si="67"/>
        <v>0</v>
      </c>
      <c r="AA266" s="16" t="str">
        <f t="shared" si="68"/>
        <v>AtkExt</v>
      </c>
      <c r="AB266" s="16">
        <f t="shared" si="62"/>
        <v>77</v>
      </c>
      <c r="AC266" s="16" t="str">
        <f t="shared" si="69"/>
        <v>HPExt</v>
      </c>
      <c r="AD266" s="16">
        <f t="shared" si="70"/>
        <v>466</v>
      </c>
      <c r="AE266" s="16" t="str">
        <f t="shared" si="71"/>
        <v>[x]</v>
      </c>
      <c r="AF266" s="29" t="str">
        <f t="shared" si="72"/>
        <v>[x]</v>
      </c>
      <c r="AG266" s="29" t="str">
        <f t="shared" si="73"/>
        <v>[x]</v>
      </c>
    </row>
    <row r="267" spans="16:33" ht="16.5" x14ac:dyDescent="0.2">
      <c r="P267" s="15">
        <v>211</v>
      </c>
      <c r="Q267" s="16">
        <f t="shared" si="58"/>
        <v>13</v>
      </c>
      <c r="R267" s="16">
        <f t="shared" si="59"/>
        <v>1606015</v>
      </c>
      <c r="S267" s="16" t="str">
        <f t="shared" si="63"/>
        <v>神器3碎片5等级7</v>
      </c>
      <c r="T267" s="31" t="s">
        <v>877</v>
      </c>
      <c r="U267" s="16">
        <f t="shared" si="60"/>
        <v>7</v>
      </c>
      <c r="V267" s="106">
        <f t="shared" si="64"/>
        <v>0.59799999999999998</v>
      </c>
      <c r="W267" s="19">
        <f t="shared" si="61"/>
        <v>1.7939999999999998E-2</v>
      </c>
      <c r="X267" s="16">
        <f t="shared" si="65"/>
        <v>1</v>
      </c>
      <c r="Y267" s="16">
        <f t="shared" si="66"/>
        <v>3</v>
      </c>
      <c r="Z267" s="16">
        <f t="shared" si="67"/>
        <v>0</v>
      </c>
      <c r="AA267" s="16" t="str">
        <f t="shared" si="68"/>
        <v>AtkExt</v>
      </c>
      <c r="AB267" s="16">
        <f t="shared" si="62"/>
        <v>88</v>
      </c>
      <c r="AC267" s="16" t="str">
        <f t="shared" si="69"/>
        <v>HPExt</v>
      </c>
      <c r="AD267" s="16">
        <f t="shared" si="70"/>
        <v>533</v>
      </c>
      <c r="AE267" s="16" t="str">
        <f t="shared" si="71"/>
        <v>[x]</v>
      </c>
      <c r="AF267" s="29" t="str">
        <f t="shared" si="72"/>
        <v>[x]</v>
      </c>
      <c r="AG267" s="29" t="str">
        <f t="shared" si="73"/>
        <v>[x]</v>
      </c>
    </row>
    <row r="268" spans="16:33" ht="16.5" x14ac:dyDescent="0.2">
      <c r="P268" s="15">
        <v>212</v>
      </c>
      <c r="Q268" s="16">
        <f t="shared" si="58"/>
        <v>13</v>
      </c>
      <c r="R268" s="16">
        <f t="shared" si="59"/>
        <v>1606015</v>
      </c>
      <c r="S268" s="16" t="str">
        <f t="shared" si="63"/>
        <v>神器3碎片5等级8</v>
      </c>
      <c r="T268" s="31" t="s">
        <v>877</v>
      </c>
      <c r="U268" s="16">
        <f t="shared" si="60"/>
        <v>8</v>
      </c>
      <c r="V268" s="106">
        <f t="shared" si="64"/>
        <v>0.67800000000000005</v>
      </c>
      <c r="W268" s="19">
        <f t="shared" si="61"/>
        <v>2.034E-2</v>
      </c>
      <c r="X268" s="16">
        <f t="shared" si="65"/>
        <v>1</v>
      </c>
      <c r="Y268" s="16">
        <f t="shared" si="66"/>
        <v>3</v>
      </c>
      <c r="Z268" s="16">
        <f t="shared" si="67"/>
        <v>0</v>
      </c>
      <c r="AA268" s="16" t="str">
        <f t="shared" si="68"/>
        <v>AtkExt</v>
      </c>
      <c r="AB268" s="16">
        <f t="shared" si="62"/>
        <v>100</v>
      </c>
      <c r="AC268" s="16" t="str">
        <f t="shared" si="69"/>
        <v>HPExt</v>
      </c>
      <c r="AD268" s="16">
        <f t="shared" si="70"/>
        <v>605</v>
      </c>
      <c r="AE268" s="16" t="str">
        <f t="shared" si="71"/>
        <v>[x]</v>
      </c>
      <c r="AF268" s="29" t="str">
        <f t="shared" si="72"/>
        <v>[x]</v>
      </c>
      <c r="AG268" s="29" t="str">
        <f t="shared" si="73"/>
        <v>[x]</v>
      </c>
    </row>
    <row r="269" spans="16:33" ht="16.5" x14ac:dyDescent="0.2">
      <c r="P269" s="15">
        <v>213</v>
      </c>
      <c r="Q269" s="16">
        <f t="shared" si="58"/>
        <v>13</v>
      </c>
      <c r="R269" s="16">
        <f t="shared" si="59"/>
        <v>1606015</v>
      </c>
      <c r="S269" s="16" t="str">
        <f t="shared" si="63"/>
        <v>神器3碎片5等级9</v>
      </c>
      <c r="T269" s="31" t="s">
        <v>877</v>
      </c>
      <c r="U269" s="16">
        <f t="shared" si="60"/>
        <v>9</v>
      </c>
      <c r="V269" s="106">
        <f t="shared" si="64"/>
        <v>0.76200000000000001</v>
      </c>
      <c r="W269" s="19">
        <f t="shared" si="61"/>
        <v>2.2859999999999998E-2</v>
      </c>
      <c r="X269" s="16">
        <f t="shared" si="65"/>
        <v>1</v>
      </c>
      <c r="Y269" s="16">
        <f t="shared" si="66"/>
        <v>3</v>
      </c>
      <c r="Z269" s="16">
        <f t="shared" si="67"/>
        <v>0</v>
      </c>
      <c r="AA269" s="16" t="str">
        <f t="shared" si="68"/>
        <v>AtkExt</v>
      </c>
      <c r="AB269" s="16">
        <f t="shared" si="62"/>
        <v>113</v>
      </c>
      <c r="AC269" s="16" t="str">
        <f t="shared" si="69"/>
        <v>HPExt</v>
      </c>
      <c r="AD269" s="16">
        <f t="shared" si="70"/>
        <v>680</v>
      </c>
      <c r="AE269" s="16" t="str">
        <f t="shared" si="71"/>
        <v>[x]</v>
      </c>
      <c r="AF269" s="29" t="str">
        <f t="shared" si="72"/>
        <v>[x]</v>
      </c>
      <c r="AG269" s="29" t="str">
        <f t="shared" si="73"/>
        <v>[x]</v>
      </c>
    </row>
    <row r="270" spans="16:33" ht="16.5" x14ac:dyDescent="0.2">
      <c r="P270" s="15">
        <v>214</v>
      </c>
      <c r="Q270" s="16">
        <f t="shared" si="58"/>
        <v>13</v>
      </c>
      <c r="R270" s="16">
        <f t="shared" si="59"/>
        <v>1606015</v>
      </c>
      <c r="S270" s="16" t="str">
        <f t="shared" si="63"/>
        <v>神器3碎片5等级10</v>
      </c>
      <c r="T270" s="31" t="s">
        <v>877</v>
      </c>
      <c r="U270" s="16">
        <f t="shared" si="60"/>
        <v>10</v>
      </c>
      <c r="V270" s="106">
        <f t="shared" si="64"/>
        <v>0.85000000000000009</v>
      </c>
      <c r="W270" s="19">
        <f t="shared" si="61"/>
        <v>2.5500000000000002E-2</v>
      </c>
      <c r="X270" s="16">
        <f t="shared" si="65"/>
        <v>1</v>
      </c>
      <c r="Y270" s="16">
        <f t="shared" si="66"/>
        <v>3</v>
      </c>
      <c r="Z270" s="16">
        <f t="shared" si="67"/>
        <v>0</v>
      </c>
      <c r="AA270" s="16" t="str">
        <f t="shared" si="68"/>
        <v>AtkExt</v>
      </c>
      <c r="AB270" s="16">
        <f t="shared" si="62"/>
        <v>126</v>
      </c>
      <c r="AC270" s="16" t="str">
        <f t="shared" si="69"/>
        <v>HPExt</v>
      </c>
      <c r="AD270" s="16">
        <f t="shared" si="70"/>
        <v>758</v>
      </c>
      <c r="AE270" s="16" t="str">
        <f t="shared" si="71"/>
        <v>[x]</v>
      </c>
      <c r="AF270" s="29" t="str">
        <f t="shared" si="72"/>
        <v>[x]</v>
      </c>
      <c r="AG270" s="29" t="str">
        <f t="shared" si="73"/>
        <v>[x]</v>
      </c>
    </row>
    <row r="271" spans="16:33" ht="16.5" x14ac:dyDescent="0.2">
      <c r="P271" s="15">
        <v>215</v>
      </c>
      <c r="Q271" s="16">
        <f t="shared" si="58"/>
        <v>13</v>
      </c>
      <c r="R271" s="16">
        <f t="shared" si="59"/>
        <v>1606015</v>
      </c>
      <c r="S271" s="16" t="str">
        <f t="shared" si="63"/>
        <v>神器3碎片5等级11</v>
      </c>
      <c r="T271" s="31" t="s">
        <v>877</v>
      </c>
      <c r="U271" s="16">
        <f t="shared" si="60"/>
        <v>11</v>
      </c>
      <c r="V271" s="106">
        <f t="shared" si="64"/>
        <v>0.94200000000000006</v>
      </c>
      <c r="W271" s="19">
        <f t="shared" si="61"/>
        <v>2.826E-2</v>
      </c>
      <c r="X271" s="16">
        <f t="shared" si="65"/>
        <v>1</v>
      </c>
      <c r="Y271" s="16">
        <f t="shared" si="66"/>
        <v>3</v>
      </c>
      <c r="Z271" s="16">
        <f t="shared" si="67"/>
        <v>0</v>
      </c>
      <c r="AA271" s="16" t="str">
        <f t="shared" si="68"/>
        <v>AtkExt</v>
      </c>
      <c r="AB271" s="16">
        <f t="shared" si="62"/>
        <v>139</v>
      </c>
      <c r="AC271" s="16" t="str">
        <f t="shared" si="69"/>
        <v>HPExt</v>
      </c>
      <c r="AD271" s="16">
        <f t="shared" si="70"/>
        <v>841</v>
      </c>
      <c r="AE271" s="16" t="str">
        <f t="shared" si="71"/>
        <v>[x]</v>
      </c>
      <c r="AF271" s="29" t="str">
        <f t="shared" si="72"/>
        <v>[x]</v>
      </c>
      <c r="AG271" s="29" t="str">
        <f t="shared" si="73"/>
        <v>[x]</v>
      </c>
    </row>
    <row r="272" spans="16:33" ht="16.5" x14ac:dyDescent="0.2">
      <c r="P272" s="15">
        <v>216</v>
      </c>
      <c r="Q272" s="16">
        <f t="shared" si="58"/>
        <v>13</v>
      </c>
      <c r="R272" s="16">
        <f t="shared" si="59"/>
        <v>1606015</v>
      </c>
      <c r="S272" s="16" t="str">
        <f t="shared" si="63"/>
        <v>神器3碎片5等级12</v>
      </c>
      <c r="T272" s="31" t="s">
        <v>877</v>
      </c>
      <c r="U272" s="16">
        <f t="shared" si="60"/>
        <v>12</v>
      </c>
      <c r="V272" s="106">
        <f t="shared" si="64"/>
        <v>1.0380000000000003</v>
      </c>
      <c r="W272" s="19">
        <f t="shared" si="61"/>
        <v>3.1140000000000008E-2</v>
      </c>
      <c r="X272" s="16">
        <f t="shared" si="65"/>
        <v>1</v>
      </c>
      <c r="Y272" s="16">
        <f t="shared" si="66"/>
        <v>3</v>
      </c>
      <c r="Z272" s="16">
        <f t="shared" si="67"/>
        <v>0</v>
      </c>
      <c r="AA272" s="16" t="str">
        <f t="shared" si="68"/>
        <v>AtkExt</v>
      </c>
      <c r="AB272" s="16">
        <f t="shared" si="62"/>
        <v>154</v>
      </c>
      <c r="AC272" s="16" t="str">
        <f t="shared" si="69"/>
        <v>HPExt</v>
      </c>
      <c r="AD272" s="16">
        <f t="shared" si="70"/>
        <v>926</v>
      </c>
      <c r="AE272" s="16" t="str">
        <f t="shared" si="71"/>
        <v>[x]</v>
      </c>
      <c r="AF272" s="29" t="str">
        <f t="shared" si="72"/>
        <v>[x]</v>
      </c>
      <c r="AG272" s="29" t="str">
        <f t="shared" si="73"/>
        <v>[x]</v>
      </c>
    </row>
    <row r="273" spans="16:33" ht="16.5" x14ac:dyDescent="0.2">
      <c r="P273" s="15">
        <v>217</v>
      </c>
      <c r="Q273" s="16">
        <f t="shared" si="58"/>
        <v>13</v>
      </c>
      <c r="R273" s="16">
        <f t="shared" si="59"/>
        <v>1606015</v>
      </c>
      <c r="S273" s="16" t="str">
        <f t="shared" si="63"/>
        <v>神器3碎片5等级13</v>
      </c>
      <c r="T273" s="31" t="s">
        <v>877</v>
      </c>
      <c r="U273" s="16">
        <f t="shared" si="60"/>
        <v>13</v>
      </c>
      <c r="V273" s="106">
        <f t="shared" si="64"/>
        <v>1.1380000000000001</v>
      </c>
      <c r="W273" s="19">
        <f t="shared" si="61"/>
        <v>3.4140000000000004E-2</v>
      </c>
      <c r="X273" s="16">
        <f t="shared" si="65"/>
        <v>1</v>
      </c>
      <c r="Y273" s="16">
        <f t="shared" si="66"/>
        <v>3</v>
      </c>
      <c r="Z273" s="16">
        <f t="shared" si="67"/>
        <v>0</v>
      </c>
      <c r="AA273" s="16" t="str">
        <f t="shared" si="68"/>
        <v>AtkExt</v>
      </c>
      <c r="AB273" s="16">
        <f t="shared" si="62"/>
        <v>168</v>
      </c>
      <c r="AC273" s="16" t="str">
        <f t="shared" si="69"/>
        <v>HPExt</v>
      </c>
      <c r="AD273" s="16">
        <f t="shared" si="70"/>
        <v>1016</v>
      </c>
      <c r="AE273" s="16" t="str">
        <f t="shared" si="71"/>
        <v>[x]</v>
      </c>
      <c r="AF273" s="29" t="str">
        <f t="shared" si="72"/>
        <v>[x]</v>
      </c>
      <c r="AG273" s="29" t="str">
        <f t="shared" si="73"/>
        <v>[x]</v>
      </c>
    </row>
    <row r="274" spans="16:33" ht="16.5" x14ac:dyDescent="0.2">
      <c r="P274" s="15">
        <v>218</v>
      </c>
      <c r="Q274" s="16">
        <f t="shared" si="58"/>
        <v>13</v>
      </c>
      <c r="R274" s="16">
        <f t="shared" si="59"/>
        <v>1606015</v>
      </c>
      <c r="S274" s="16" t="str">
        <f t="shared" si="63"/>
        <v>神器3碎片5等级14</v>
      </c>
      <c r="T274" s="31" t="s">
        <v>877</v>
      </c>
      <c r="U274" s="16">
        <f t="shared" si="60"/>
        <v>14</v>
      </c>
      <c r="V274" s="106">
        <f t="shared" si="64"/>
        <v>1.242</v>
      </c>
      <c r="W274" s="19">
        <f t="shared" si="61"/>
        <v>3.7260000000000001E-2</v>
      </c>
      <c r="X274" s="16">
        <f t="shared" si="65"/>
        <v>1</v>
      </c>
      <c r="Y274" s="16">
        <f t="shared" si="66"/>
        <v>3</v>
      </c>
      <c r="Z274" s="16">
        <f t="shared" si="67"/>
        <v>0</v>
      </c>
      <c r="AA274" s="16" t="str">
        <f t="shared" si="68"/>
        <v>AtkExt</v>
      </c>
      <c r="AB274" s="16">
        <f t="shared" si="62"/>
        <v>184</v>
      </c>
      <c r="AC274" s="16" t="str">
        <f t="shared" si="69"/>
        <v>HPExt</v>
      </c>
      <c r="AD274" s="16">
        <f t="shared" si="70"/>
        <v>1108</v>
      </c>
      <c r="AE274" s="16" t="str">
        <f t="shared" si="71"/>
        <v>[x]</v>
      </c>
      <c r="AF274" s="29" t="str">
        <f t="shared" si="72"/>
        <v>[x]</v>
      </c>
      <c r="AG274" s="29" t="str">
        <f t="shared" si="73"/>
        <v>[x]</v>
      </c>
    </row>
    <row r="275" spans="16:33" ht="16.5" x14ac:dyDescent="0.2">
      <c r="P275" s="15">
        <v>219</v>
      </c>
      <c r="Q275" s="16">
        <f t="shared" si="58"/>
        <v>13</v>
      </c>
      <c r="R275" s="16">
        <f t="shared" si="59"/>
        <v>1606015</v>
      </c>
      <c r="S275" s="16" t="str">
        <f t="shared" si="63"/>
        <v>神器3碎片5等级15</v>
      </c>
      <c r="T275" s="31" t="s">
        <v>877</v>
      </c>
      <c r="U275" s="16">
        <f t="shared" si="60"/>
        <v>15</v>
      </c>
      <c r="V275" s="106">
        <f t="shared" si="64"/>
        <v>1.35</v>
      </c>
      <c r="W275" s="19">
        <f t="shared" si="61"/>
        <v>4.0500000000000001E-2</v>
      </c>
      <c r="X275" s="16">
        <f t="shared" si="65"/>
        <v>1</v>
      </c>
      <c r="Y275" s="16">
        <f t="shared" si="66"/>
        <v>3</v>
      </c>
      <c r="Z275" s="16">
        <f t="shared" si="67"/>
        <v>0</v>
      </c>
      <c r="AA275" s="16" t="str">
        <f t="shared" si="68"/>
        <v>AtkExt</v>
      </c>
      <c r="AB275" s="16">
        <f t="shared" si="62"/>
        <v>200</v>
      </c>
      <c r="AC275" s="16" t="str">
        <f t="shared" si="69"/>
        <v>HPExt</v>
      </c>
      <c r="AD275" s="16">
        <f t="shared" si="70"/>
        <v>1205</v>
      </c>
      <c r="AE275" s="16" t="str">
        <f t="shared" si="71"/>
        <v>[x]</v>
      </c>
      <c r="AF275" s="29" t="str">
        <f t="shared" si="72"/>
        <v>[x]</v>
      </c>
      <c r="AG275" s="29" t="str">
        <f t="shared" si="73"/>
        <v>[x]</v>
      </c>
    </row>
    <row r="276" spans="16:33" ht="16.5" x14ac:dyDescent="0.2">
      <c r="P276" s="15">
        <v>220</v>
      </c>
      <c r="Q276" s="16">
        <f t="shared" si="58"/>
        <v>13</v>
      </c>
      <c r="R276" s="16">
        <f t="shared" si="59"/>
        <v>1606015</v>
      </c>
      <c r="S276" s="16" t="str">
        <f t="shared" si="63"/>
        <v>神器3碎片5等级16</v>
      </c>
      <c r="T276" s="31" t="s">
        <v>877</v>
      </c>
      <c r="U276" s="16">
        <f t="shared" si="60"/>
        <v>16</v>
      </c>
      <c r="V276" s="106">
        <f t="shared" si="64"/>
        <v>1.4620000000000002</v>
      </c>
      <c r="W276" s="19">
        <f t="shared" si="61"/>
        <v>4.3860000000000003E-2</v>
      </c>
      <c r="X276" s="16">
        <f t="shared" si="65"/>
        <v>1</v>
      </c>
      <c r="Y276" s="16">
        <f t="shared" si="66"/>
        <v>3</v>
      </c>
      <c r="Z276" s="16">
        <f t="shared" si="67"/>
        <v>0</v>
      </c>
      <c r="AA276" s="16" t="str">
        <f t="shared" si="68"/>
        <v>AtkExt</v>
      </c>
      <c r="AB276" s="16">
        <f t="shared" si="62"/>
        <v>217</v>
      </c>
      <c r="AC276" s="16" t="str">
        <f t="shared" si="69"/>
        <v>HPExt</v>
      </c>
      <c r="AD276" s="16">
        <f t="shared" si="70"/>
        <v>1305</v>
      </c>
      <c r="AE276" s="16" t="str">
        <f t="shared" si="71"/>
        <v>[x]</v>
      </c>
      <c r="AF276" s="29" t="str">
        <f t="shared" si="72"/>
        <v>[x]</v>
      </c>
      <c r="AG276" s="29" t="str">
        <f t="shared" si="73"/>
        <v>[x]</v>
      </c>
    </row>
    <row r="277" spans="16:33" ht="16.5" x14ac:dyDescent="0.2">
      <c r="P277" s="15">
        <v>221</v>
      </c>
      <c r="Q277" s="16">
        <f t="shared" si="58"/>
        <v>13</v>
      </c>
      <c r="R277" s="16">
        <f t="shared" si="59"/>
        <v>1606015</v>
      </c>
      <c r="S277" s="16" t="str">
        <f t="shared" si="63"/>
        <v>神器3碎片5等级17</v>
      </c>
      <c r="T277" s="31" t="s">
        <v>877</v>
      </c>
      <c r="U277" s="16">
        <f t="shared" si="60"/>
        <v>17</v>
      </c>
      <c r="V277" s="106">
        <f t="shared" si="64"/>
        <v>1.5779999999999998</v>
      </c>
      <c r="W277" s="19">
        <f t="shared" si="61"/>
        <v>4.7339999999999993E-2</v>
      </c>
      <c r="X277" s="16">
        <f t="shared" si="65"/>
        <v>1</v>
      </c>
      <c r="Y277" s="16">
        <f t="shared" si="66"/>
        <v>3</v>
      </c>
      <c r="Z277" s="16">
        <f t="shared" si="67"/>
        <v>0</v>
      </c>
      <c r="AA277" s="16" t="str">
        <f t="shared" si="68"/>
        <v>AtkExt</v>
      </c>
      <c r="AB277" s="16">
        <f t="shared" si="62"/>
        <v>234</v>
      </c>
      <c r="AC277" s="16" t="str">
        <f t="shared" si="69"/>
        <v>HPExt</v>
      </c>
      <c r="AD277" s="16">
        <f t="shared" si="70"/>
        <v>1408</v>
      </c>
      <c r="AE277" s="16" t="str">
        <f t="shared" si="71"/>
        <v>[x]</v>
      </c>
      <c r="AF277" s="29" t="str">
        <f t="shared" si="72"/>
        <v>[x]</v>
      </c>
      <c r="AG277" s="29" t="str">
        <f t="shared" si="73"/>
        <v>[x]</v>
      </c>
    </row>
    <row r="278" spans="16:33" ht="16.5" x14ac:dyDescent="0.2">
      <c r="P278" s="15">
        <v>222</v>
      </c>
      <c r="Q278" s="16">
        <f t="shared" si="58"/>
        <v>13</v>
      </c>
      <c r="R278" s="16">
        <f t="shared" si="59"/>
        <v>1606015</v>
      </c>
      <c r="S278" s="16" t="str">
        <f t="shared" si="63"/>
        <v>神器3碎片5等级18</v>
      </c>
      <c r="T278" s="31" t="s">
        <v>877</v>
      </c>
      <c r="U278" s="16">
        <f t="shared" si="60"/>
        <v>18</v>
      </c>
      <c r="V278" s="106">
        <f t="shared" si="64"/>
        <v>1.698</v>
      </c>
      <c r="W278" s="19">
        <f t="shared" si="61"/>
        <v>5.0939999999999999E-2</v>
      </c>
      <c r="X278" s="16">
        <f t="shared" si="65"/>
        <v>1</v>
      </c>
      <c r="Y278" s="16">
        <f t="shared" si="66"/>
        <v>3</v>
      </c>
      <c r="Z278" s="16">
        <f t="shared" si="67"/>
        <v>0</v>
      </c>
      <c r="AA278" s="16" t="str">
        <f t="shared" si="68"/>
        <v>AtkExt</v>
      </c>
      <c r="AB278" s="16">
        <f t="shared" si="62"/>
        <v>252</v>
      </c>
      <c r="AC278" s="16" t="str">
        <f t="shared" si="69"/>
        <v>HPExt</v>
      </c>
      <c r="AD278" s="16">
        <f t="shared" si="70"/>
        <v>1516</v>
      </c>
      <c r="AE278" s="16" t="str">
        <f t="shared" si="71"/>
        <v>[x]</v>
      </c>
      <c r="AF278" s="29" t="str">
        <f t="shared" si="72"/>
        <v>[x]</v>
      </c>
      <c r="AG278" s="29" t="str">
        <f t="shared" si="73"/>
        <v>[x]</v>
      </c>
    </row>
    <row r="279" spans="16:33" ht="16.5" x14ac:dyDescent="0.2">
      <c r="P279" s="15">
        <v>223</v>
      </c>
      <c r="Q279" s="16">
        <f t="shared" si="58"/>
        <v>13</v>
      </c>
      <c r="R279" s="16">
        <f t="shared" si="59"/>
        <v>1606015</v>
      </c>
      <c r="S279" s="16" t="str">
        <f t="shared" si="63"/>
        <v>神器3碎片5等级19</v>
      </c>
      <c r="T279" s="31" t="s">
        <v>877</v>
      </c>
      <c r="U279" s="16">
        <f t="shared" si="60"/>
        <v>19</v>
      </c>
      <c r="V279" s="106">
        <f t="shared" si="64"/>
        <v>1.8220000000000001</v>
      </c>
      <c r="W279" s="19">
        <f t="shared" si="61"/>
        <v>5.466E-2</v>
      </c>
      <c r="X279" s="16">
        <f t="shared" si="65"/>
        <v>1</v>
      </c>
      <c r="Y279" s="16">
        <f t="shared" si="66"/>
        <v>3</v>
      </c>
      <c r="Z279" s="16">
        <f t="shared" si="67"/>
        <v>0</v>
      </c>
      <c r="AA279" s="16" t="str">
        <f t="shared" si="68"/>
        <v>AtkExt</v>
      </c>
      <c r="AB279" s="16">
        <f t="shared" si="62"/>
        <v>270</v>
      </c>
      <c r="AC279" s="16" t="str">
        <f t="shared" si="69"/>
        <v>HPExt</v>
      </c>
      <c r="AD279" s="16">
        <f t="shared" si="70"/>
        <v>1626</v>
      </c>
      <c r="AE279" s="16" t="str">
        <f t="shared" si="71"/>
        <v>[x]</v>
      </c>
      <c r="AF279" s="29" t="str">
        <f t="shared" si="72"/>
        <v>[x]</v>
      </c>
      <c r="AG279" s="29" t="str">
        <f t="shared" si="73"/>
        <v>[x]</v>
      </c>
    </row>
    <row r="280" spans="16:33" ht="16.5" x14ac:dyDescent="0.2">
      <c r="P280" s="15">
        <v>224</v>
      </c>
      <c r="Q280" s="16">
        <f t="shared" si="58"/>
        <v>13</v>
      </c>
      <c r="R280" s="16">
        <f t="shared" si="59"/>
        <v>1606015</v>
      </c>
      <c r="S280" s="16" t="str">
        <f t="shared" si="63"/>
        <v>神器3碎片5等级20</v>
      </c>
      <c r="T280" s="31" t="s">
        <v>877</v>
      </c>
      <c r="U280" s="16">
        <f t="shared" si="60"/>
        <v>20</v>
      </c>
      <c r="V280" s="106">
        <f t="shared" si="64"/>
        <v>1.95</v>
      </c>
      <c r="W280" s="19">
        <f t="shared" si="61"/>
        <v>5.8499999999999996E-2</v>
      </c>
      <c r="X280" s="16">
        <f t="shared" si="65"/>
        <v>1</v>
      </c>
      <c r="Y280" s="16">
        <f t="shared" si="66"/>
        <v>3</v>
      </c>
      <c r="Z280" s="16">
        <f t="shared" si="67"/>
        <v>0</v>
      </c>
      <c r="AA280" s="16" t="str">
        <f t="shared" si="68"/>
        <v>AtkExt</v>
      </c>
      <c r="AB280" s="16">
        <f t="shared" si="62"/>
        <v>289</v>
      </c>
      <c r="AC280" s="16" t="str">
        <f t="shared" si="69"/>
        <v>HPExt</v>
      </c>
      <c r="AD280" s="16">
        <f t="shared" si="70"/>
        <v>1741</v>
      </c>
      <c r="AE280" s="16" t="str">
        <f t="shared" si="71"/>
        <v>[x]</v>
      </c>
      <c r="AF280" s="29" t="str">
        <f t="shared" si="72"/>
        <v>[x]</v>
      </c>
      <c r="AG280" s="29" t="str">
        <f t="shared" si="73"/>
        <v>[x]</v>
      </c>
    </row>
    <row r="281" spans="16:33" ht="16.5" x14ac:dyDescent="0.2">
      <c r="P281" s="15">
        <v>225</v>
      </c>
      <c r="Q281" s="16">
        <f t="shared" si="58"/>
        <v>13</v>
      </c>
      <c r="R281" s="16">
        <f t="shared" si="59"/>
        <v>1606015</v>
      </c>
      <c r="S281" s="16" t="str">
        <f t="shared" si="63"/>
        <v>神器3碎片5等级21</v>
      </c>
      <c r="T281" s="31" t="s">
        <v>877</v>
      </c>
      <c r="U281" s="16">
        <f t="shared" si="60"/>
        <v>21</v>
      </c>
      <c r="V281" s="106">
        <f t="shared" si="64"/>
        <v>2.0819999999999999</v>
      </c>
      <c r="W281" s="19">
        <f t="shared" si="61"/>
        <v>6.2459999999999995E-2</v>
      </c>
      <c r="X281" s="16">
        <f t="shared" si="65"/>
        <v>1</v>
      </c>
      <c r="Y281" s="16">
        <f t="shared" si="66"/>
        <v>3</v>
      </c>
      <c r="Z281" s="16">
        <f t="shared" si="67"/>
        <v>0</v>
      </c>
      <c r="AA281" s="16" t="str">
        <f t="shared" si="68"/>
        <v>AtkExt</v>
      </c>
      <c r="AB281" s="16">
        <f t="shared" si="62"/>
        <v>309</v>
      </c>
      <c r="AC281" s="16" t="str">
        <f t="shared" si="69"/>
        <v>HPExt</v>
      </c>
      <c r="AD281" s="16">
        <f t="shared" si="70"/>
        <v>1858</v>
      </c>
      <c r="AE281" s="16" t="str">
        <f t="shared" si="71"/>
        <v>[x]</v>
      </c>
      <c r="AF281" s="29" t="str">
        <f t="shared" si="72"/>
        <v>[x]</v>
      </c>
      <c r="AG281" s="29" t="str">
        <f t="shared" si="73"/>
        <v>[x]</v>
      </c>
    </row>
    <row r="282" spans="16:33" ht="16.5" x14ac:dyDescent="0.2">
      <c r="P282" s="15">
        <v>226</v>
      </c>
      <c r="Q282" s="16">
        <f t="shared" si="58"/>
        <v>14</v>
      </c>
      <c r="R282" s="16">
        <f t="shared" si="59"/>
        <v>1606016</v>
      </c>
      <c r="S282" s="16" t="str">
        <f t="shared" si="63"/>
        <v>神器3碎片6等级1</v>
      </c>
      <c r="T282" s="31" t="s">
        <v>877</v>
      </c>
      <c r="U282" s="16">
        <f t="shared" si="60"/>
        <v>1</v>
      </c>
      <c r="V282" s="106">
        <f t="shared" si="64"/>
        <v>0.20200000000000001</v>
      </c>
      <c r="W282" s="19">
        <f t="shared" si="61"/>
        <v>1.0100000000000001E-2</v>
      </c>
      <c r="X282" s="16">
        <f t="shared" si="65"/>
        <v>1</v>
      </c>
      <c r="Y282" s="16">
        <f t="shared" si="66"/>
        <v>0</v>
      </c>
      <c r="Z282" s="16">
        <f t="shared" si="67"/>
        <v>0</v>
      </c>
      <c r="AA282" s="16" t="str">
        <f t="shared" si="68"/>
        <v>AtkExt</v>
      </c>
      <c r="AB282" s="16">
        <f t="shared" si="62"/>
        <v>149</v>
      </c>
      <c r="AC282" s="16" t="str">
        <f t="shared" si="69"/>
        <v>[x]</v>
      </c>
      <c r="AD282" s="16" t="str">
        <f t="shared" si="70"/>
        <v>[x]</v>
      </c>
      <c r="AE282" s="16" t="str">
        <f t="shared" si="71"/>
        <v>[x]</v>
      </c>
      <c r="AF282" s="29" t="str">
        <f t="shared" si="72"/>
        <v>[x]</v>
      </c>
      <c r="AG282" s="29" t="str">
        <f t="shared" si="73"/>
        <v>[x]</v>
      </c>
    </row>
    <row r="283" spans="16:33" ht="16.5" x14ac:dyDescent="0.2">
      <c r="P283" s="15">
        <v>227</v>
      </c>
      <c r="Q283" s="16">
        <f t="shared" si="58"/>
        <v>14</v>
      </c>
      <c r="R283" s="16">
        <f t="shared" si="59"/>
        <v>1606016</v>
      </c>
      <c r="S283" s="16" t="str">
        <f t="shared" si="63"/>
        <v>神器3碎片6等级2</v>
      </c>
      <c r="T283" s="31" t="s">
        <v>877</v>
      </c>
      <c r="U283" s="16">
        <f t="shared" si="60"/>
        <v>2</v>
      </c>
      <c r="V283" s="106">
        <f t="shared" si="64"/>
        <v>0.25800000000000001</v>
      </c>
      <c r="W283" s="19">
        <f t="shared" si="61"/>
        <v>1.2900000000000002E-2</v>
      </c>
      <c r="X283" s="16">
        <f t="shared" si="65"/>
        <v>1</v>
      </c>
      <c r="Y283" s="16">
        <f t="shared" si="66"/>
        <v>0</v>
      </c>
      <c r="Z283" s="16">
        <f t="shared" si="67"/>
        <v>0</v>
      </c>
      <c r="AA283" s="16" t="str">
        <f t="shared" si="68"/>
        <v>AtkExt</v>
      </c>
      <c r="AB283" s="16">
        <f t="shared" si="62"/>
        <v>191</v>
      </c>
      <c r="AC283" s="16" t="str">
        <f t="shared" si="69"/>
        <v>[x]</v>
      </c>
      <c r="AD283" s="16" t="str">
        <f t="shared" si="70"/>
        <v>[x]</v>
      </c>
      <c r="AE283" s="16" t="str">
        <f t="shared" si="71"/>
        <v>[x]</v>
      </c>
      <c r="AF283" s="29" t="str">
        <f t="shared" si="72"/>
        <v>[x]</v>
      </c>
      <c r="AG283" s="29" t="str">
        <f t="shared" si="73"/>
        <v>[x]</v>
      </c>
    </row>
    <row r="284" spans="16:33" ht="16.5" x14ac:dyDescent="0.2">
      <c r="P284" s="15">
        <v>228</v>
      </c>
      <c r="Q284" s="16">
        <f t="shared" si="58"/>
        <v>14</v>
      </c>
      <c r="R284" s="16">
        <f t="shared" si="59"/>
        <v>1606016</v>
      </c>
      <c r="S284" s="16" t="str">
        <f t="shared" si="63"/>
        <v>神器3碎片6等级3</v>
      </c>
      <c r="T284" s="31" t="s">
        <v>877</v>
      </c>
      <c r="U284" s="16">
        <f t="shared" si="60"/>
        <v>3</v>
      </c>
      <c r="V284" s="106">
        <f t="shared" si="64"/>
        <v>0.31800000000000006</v>
      </c>
      <c r="W284" s="19">
        <f t="shared" si="61"/>
        <v>1.5900000000000004E-2</v>
      </c>
      <c r="X284" s="16">
        <f t="shared" si="65"/>
        <v>1</v>
      </c>
      <c r="Y284" s="16">
        <f t="shared" si="66"/>
        <v>0</v>
      </c>
      <c r="Z284" s="16">
        <f t="shared" si="67"/>
        <v>0</v>
      </c>
      <c r="AA284" s="16" t="str">
        <f t="shared" si="68"/>
        <v>AtkExt</v>
      </c>
      <c r="AB284" s="16">
        <f t="shared" si="62"/>
        <v>236</v>
      </c>
      <c r="AC284" s="16" t="str">
        <f t="shared" si="69"/>
        <v>[x]</v>
      </c>
      <c r="AD284" s="16" t="str">
        <f t="shared" si="70"/>
        <v>[x]</v>
      </c>
      <c r="AE284" s="16" t="str">
        <f t="shared" si="71"/>
        <v>[x]</v>
      </c>
      <c r="AF284" s="29" t="str">
        <f t="shared" si="72"/>
        <v>[x]</v>
      </c>
      <c r="AG284" s="29" t="str">
        <f t="shared" si="73"/>
        <v>[x]</v>
      </c>
    </row>
    <row r="285" spans="16:33" ht="16.5" x14ac:dyDescent="0.2">
      <c r="P285" s="15">
        <v>229</v>
      </c>
      <c r="Q285" s="16">
        <f t="shared" si="58"/>
        <v>14</v>
      </c>
      <c r="R285" s="16">
        <f t="shared" si="59"/>
        <v>1606016</v>
      </c>
      <c r="S285" s="16" t="str">
        <f t="shared" si="63"/>
        <v>神器3碎片6等级4</v>
      </c>
      <c r="T285" s="31" t="s">
        <v>877</v>
      </c>
      <c r="U285" s="16">
        <f t="shared" si="60"/>
        <v>4</v>
      </c>
      <c r="V285" s="106">
        <f t="shared" si="64"/>
        <v>0.38200000000000001</v>
      </c>
      <c r="W285" s="19">
        <f t="shared" si="61"/>
        <v>1.9100000000000002E-2</v>
      </c>
      <c r="X285" s="16">
        <f t="shared" si="65"/>
        <v>1</v>
      </c>
      <c r="Y285" s="16">
        <f t="shared" si="66"/>
        <v>0</v>
      </c>
      <c r="Z285" s="16">
        <f t="shared" si="67"/>
        <v>0</v>
      </c>
      <c r="AA285" s="16" t="str">
        <f t="shared" si="68"/>
        <v>AtkExt</v>
      </c>
      <c r="AB285" s="16">
        <f t="shared" si="62"/>
        <v>283</v>
      </c>
      <c r="AC285" s="16" t="str">
        <f t="shared" si="69"/>
        <v>[x]</v>
      </c>
      <c r="AD285" s="16" t="str">
        <f t="shared" si="70"/>
        <v>[x]</v>
      </c>
      <c r="AE285" s="16" t="str">
        <f t="shared" si="71"/>
        <v>[x]</v>
      </c>
      <c r="AF285" s="29" t="str">
        <f t="shared" si="72"/>
        <v>[x]</v>
      </c>
      <c r="AG285" s="29" t="str">
        <f t="shared" si="73"/>
        <v>[x]</v>
      </c>
    </row>
    <row r="286" spans="16:33" ht="16.5" x14ac:dyDescent="0.2">
      <c r="P286" s="15">
        <v>230</v>
      </c>
      <c r="Q286" s="16">
        <f t="shared" si="58"/>
        <v>14</v>
      </c>
      <c r="R286" s="16">
        <f t="shared" si="59"/>
        <v>1606016</v>
      </c>
      <c r="S286" s="16" t="str">
        <f t="shared" si="63"/>
        <v>神器3碎片6等级5</v>
      </c>
      <c r="T286" s="31" t="s">
        <v>877</v>
      </c>
      <c r="U286" s="16">
        <f t="shared" si="60"/>
        <v>5</v>
      </c>
      <c r="V286" s="106">
        <f t="shared" si="64"/>
        <v>0.45</v>
      </c>
      <c r="W286" s="19">
        <f t="shared" si="61"/>
        <v>2.2500000000000003E-2</v>
      </c>
      <c r="X286" s="16">
        <f t="shared" si="65"/>
        <v>1</v>
      </c>
      <c r="Y286" s="16">
        <f t="shared" si="66"/>
        <v>0</v>
      </c>
      <c r="Z286" s="16">
        <f t="shared" si="67"/>
        <v>0</v>
      </c>
      <c r="AA286" s="16" t="str">
        <f t="shared" si="68"/>
        <v>AtkExt</v>
      </c>
      <c r="AB286" s="16">
        <f t="shared" si="62"/>
        <v>333</v>
      </c>
      <c r="AC286" s="16" t="str">
        <f t="shared" si="69"/>
        <v>[x]</v>
      </c>
      <c r="AD286" s="16" t="str">
        <f t="shared" si="70"/>
        <v>[x]</v>
      </c>
      <c r="AE286" s="16" t="str">
        <f t="shared" si="71"/>
        <v>[x]</v>
      </c>
      <c r="AF286" s="29" t="str">
        <f t="shared" si="72"/>
        <v>[x]</v>
      </c>
      <c r="AG286" s="29" t="str">
        <f t="shared" si="73"/>
        <v>[x]</v>
      </c>
    </row>
    <row r="287" spans="16:33" ht="16.5" x14ac:dyDescent="0.2">
      <c r="P287" s="15">
        <v>231</v>
      </c>
      <c r="Q287" s="16">
        <f t="shared" si="58"/>
        <v>14</v>
      </c>
      <c r="R287" s="16">
        <f t="shared" si="59"/>
        <v>1606016</v>
      </c>
      <c r="S287" s="16" t="str">
        <f t="shared" si="63"/>
        <v>神器3碎片6等级6</v>
      </c>
      <c r="T287" s="31" t="s">
        <v>877</v>
      </c>
      <c r="U287" s="16">
        <f t="shared" si="60"/>
        <v>6</v>
      </c>
      <c r="V287" s="106">
        <f t="shared" si="64"/>
        <v>0.52200000000000002</v>
      </c>
      <c r="W287" s="19">
        <f t="shared" si="61"/>
        <v>2.6100000000000002E-2</v>
      </c>
      <c r="X287" s="16">
        <f t="shared" si="65"/>
        <v>1</v>
      </c>
      <c r="Y287" s="16">
        <f t="shared" si="66"/>
        <v>0</v>
      </c>
      <c r="Z287" s="16">
        <f t="shared" si="67"/>
        <v>0</v>
      </c>
      <c r="AA287" s="16" t="str">
        <f t="shared" si="68"/>
        <v>AtkExt</v>
      </c>
      <c r="AB287" s="16">
        <f t="shared" si="62"/>
        <v>387</v>
      </c>
      <c r="AC287" s="16" t="str">
        <f t="shared" si="69"/>
        <v>[x]</v>
      </c>
      <c r="AD287" s="16" t="str">
        <f t="shared" si="70"/>
        <v>[x]</v>
      </c>
      <c r="AE287" s="16" t="str">
        <f t="shared" si="71"/>
        <v>[x]</v>
      </c>
      <c r="AF287" s="29" t="str">
        <f t="shared" si="72"/>
        <v>[x]</v>
      </c>
      <c r="AG287" s="29" t="str">
        <f t="shared" si="73"/>
        <v>[x]</v>
      </c>
    </row>
    <row r="288" spans="16:33" ht="16.5" x14ac:dyDescent="0.2">
      <c r="P288" s="15">
        <v>232</v>
      </c>
      <c r="Q288" s="16">
        <f t="shared" si="58"/>
        <v>14</v>
      </c>
      <c r="R288" s="16">
        <f t="shared" si="59"/>
        <v>1606016</v>
      </c>
      <c r="S288" s="16" t="str">
        <f t="shared" si="63"/>
        <v>神器3碎片6等级7</v>
      </c>
      <c r="T288" s="31" t="s">
        <v>877</v>
      </c>
      <c r="U288" s="16">
        <f t="shared" si="60"/>
        <v>7</v>
      </c>
      <c r="V288" s="106">
        <f t="shared" si="64"/>
        <v>0.59799999999999998</v>
      </c>
      <c r="W288" s="19">
        <f t="shared" si="61"/>
        <v>2.9899999999999999E-2</v>
      </c>
      <c r="X288" s="16">
        <f t="shared" si="65"/>
        <v>1</v>
      </c>
      <c r="Y288" s="16">
        <f t="shared" si="66"/>
        <v>0</v>
      </c>
      <c r="Z288" s="16">
        <f t="shared" si="67"/>
        <v>0</v>
      </c>
      <c r="AA288" s="16" t="str">
        <f t="shared" si="68"/>
        <v>AtkExt</v>
      </c>
      <c r="AB288" s="16">
        <f t="shared" si="62"/>
        <v>443</v>
      </c>
      <c r="AC288" s="16" t="str">
        <f t="shared" si="69"/>
        <v>[x]</v>
      </c>
      <c r="AD288" s="16" t="str">
        <f t="shared" si="70"/>
        <v>[x]</v>
      </c>
      <c r="AE288" s="16" t="str">
        <f t="shared" si="71"/>
        <v>[x]</v>
      </c>
      <c r="AF288" s="29" t="str">
        <f t="shared" si="72"/>
        <v>[x]</v>
      </c>
      <c r="AG288" s="29" t="str">
        <f t="shared" si="73"/>
        <v>[x]</v>
      </c>
    </row>
    <row r="289" spans="16:33" ht="16.5" x14ac:dyDescent="0.2">
      <c r="P289" s="15">
        <v>233</v>
      </c>
      <c r="Q289" s="16">
        <f t="shared" si="58"/>
        <v>14</v>
      </c>
      <c r="R289" s="16">
        <f t="shared" si="59"/>
        <v>1606016</v>
      </c>
      <c r="S289" s="16" t="str">
        <f t="shared" si="63"/>
        <v>神器3碎片6等级8</v>
      </c>
      <c r="T289" s="31" t="s">
        <v>877</v>
      </c>
      <c r="U289" s="16">
        <f t="shared" si="60"/>
        <v>8</v>
      </c>
      <c r="V289" s="106">
        <f t="shared" si="64"/>
        <v>0.67800000000000005</v>
      </c>
      <c r="W289" s="19">
        <f t="shared" si="61"/>
        <v>3.3900000000000007E-2</v>
      </c>
      <c r="X289" s="16">
        <f t="shared" si="65"/>
        <v>1</v>
      </c>
      <c r="Y289" s="16">
        <f t="shared" si="66"/>
        <v>0</v>
      </c>
      <c r="Z289" s="16">
        <f t="shared" si="67"/>
        <v>0</v>
      </c>
      <c r="AA289" s="16" t="str">
        <f t="shared" si="68"/>
        <v>AtkExt</v>
      </c>
      <c r="AB289" s="16">
        <f t="shared" si="62"/>
        <v>503</v>
      </c>
      <c r="AC289" s="16" t="str">
        <f t="shared" si="69"/>
        <v>[x]</v>
      </c>
      <c r="AD289" s="16" t="str">
        <f t="shared" si="70"/>
        <v>[x]</v>
      </c>
      <c r="AE289" s="16" t="str">
        <f t="shared" si="71"/>
        <v>[x]</v>
      </c>
      <c r="AF289" s="29" t="str">
        <f t="shared" si="72"/>
        <v>[x]</v>
      </c>
      <c r="AG289" s="29" t="str">
        <f t="shared" si="73"/>
        <v>[x]</v>
      </c>
    </row>
    <row r="290" spans="16:33" ht="16.5" x14ac:dyDescent="0.2">
      <c r="P290" s="15">
        <v>234</v>
      </c>
      <c r="Q290" s="16">
        <f t="shared" si="58"/>
        <v>14</v>
      </c>
      <c r="R290" s="16">
        <f t="shared" si="59"/>
        <v>1606016</v>
      </c>
      <c r="S290" s="16" t="str">
        <f t="shared" si="63"/>
        <v>神器3碎片6等级9</v>
      </c>
      <c r="T290" s="31" t="s">
        <v>877</v>
      </c>
      <c r="U290" s="16">
        <f t="shared" si="60"/>
        <v>9</v>
      </c>
      <c r="V290" s="106">
        <f t="shared" si="64"/>
        <v>0.76200000000000001</v>
      </c>
      <c r="W290" s="19">
        <f t="shared" si="61"/>
        <v>3.8100000000000002E-2</v>
      </c>
      <c r="X290" s="16">
        <f t="shared" si="65"/>
        <v>1</v>
      </c>
      <c r="Y290" s="16">
        <f t="shared" si="66"/>
        <v>0</v>
      </c>
      <c r="Z290" s="16">
        <f t="shared" si="67"/>
        <v>0</v>
      </c>
      <c r="AA290" s="16" t="str">
        <f t="shared" si="68"/>
        <v>AtkExt</v>
      </c>
      <c r="AB290" s="16">
        <f t="shared" si="62"/>
        <v>565</v>
      </c>
      <c r="AC290" s="16" t="str">
        <f t="shared" si="69"/>
        <v>[x]</v>
      </c>
      <c r="AD290" s="16" t="str">
        <f t="shared" si="70"/>
        <v>[x]</v>
      </c>
      <c r="AE290" s="16" t="str">
        <f t="shared" si="71"/>
        <v>[x]</v>
      </c>
      <c r="AF290" s="29" t="str">
        <f t="shared" si="72"/>
        <v>[x]</v>
      </c>
      <c r="AG290" s="29" t="str">
        <f t="shared" si="73"/>
        <v>[x]</v>
      </c>
    </row>
    <row r="291" spans="16:33" ht="16.5" x14ac:dyDescent="0.2">
      <c r="P291" s="15">
        <v>235</v>
      </c>
      <c r="Q291" s="16">
        <f t="shared" si="58"/>
        <v>14</v>
      </c>
      <c r="R291" s="16">
        <f t="shared" si="59"/>
        <v>1606016</v>
      </c>
      <c r="S291" s="16" t="str">
        <f t="shared" si="63"/>
        <v>神器3碎片6等级10</v>
      </c>
      <c r="T291" s="31" t="s">
        <v>877</v>
      </c>
      <c r="U291" s="16">
        <f t="shared" si="60"/>
        <v>10</v>
      </c>
      <c r="V291" s="106">
        <f t="shared" si="64"/>
        <v>0.85000000000000009</v>
      </c>
      <c r="W291" s="19">
        <f t="shared" si="61"/>
        <v>4.250000000000001E-2</v>
      </c>
      <c r="X291" s="16">
        <f t="shared" si="65"/>
        <v>1</v>
      </c>
      <c r="Y291" s="16">
        <f t="shared" si="66"/>
        <v>0</v>
      </c>
      <c r="Z291" s="16">
        <f t="shared" si="67"/>
        <v>0</v>
      </c>
      <c r="AA291" s="16" t="str">
        <f t="shared" si="68"/>
        <v>AtkExt</v>
      </c>
      <c r="AB291" s="16">
        <f t="shared" si="62"/>
        <v>630</v>
      </c>
      <c r="AC291" s="16" t="str">
        <f t="shared" si="69"/>
        <v>[x]</v>
      </c>
      <c r="AD291" s="16" t="str">
        <f t="shared" si="70"/>
        <v>[x]</v>
      </c>
      <c r="AE291" s="16" t="str">
        <f t="shared" si="71"/>
        <v>[x]</v>
      </c>
      <c r="AF291" s="29" t="str">
        <f t="shared" si="72"/>
        <v>[x]</v>
      </c>
      <c r="AG291" s="29" t="str">
        <f t="shared" si="73"/>
        <v>[x]</v>
      </c>
    </row>
    <row r="292" spans="16:33" ht="16.5" x14ac:dyDescent="0.2">
      <c r="P292" s="15">
        <v>236</v>
      </c>
      <c r="Q292" s="16">
        <f t="shared" si="58"/>
        <v>14</v>
      </c>
      <c r="R292" s="16">
        <f t="shared" si="59"/>
        <v>1606016</v>
      </c>
      <c r="S292" s="16" t="str">
        <f t="shared" si="63"/>
        <v>神器3碎片6等级11</v>
      </c>
      <c r="T292" s="31" t="s">
        <v>877</v>
      </c>
      <c r="U292" s="16">
        <f t="shared" si="60"/>
        <v>11</v>
      </c>
      <c r="V292" s="106">
        <f t="shared" si="64"/>
        <v>0.94200000000000006</v>
      </c>
      <c r="W292" s="19">
        <f t="shared" si="61"/>
        <v>4.7100000000000003E-2</v>
      </c>
      <c r="X292" s="16">
        <f t="shared" si="65"/>
        <v>1</v>
      </c>
      <c r="Y292" s="16">
        <f t="shared" si="66"/>
        <v>0</v>
      </c>
      <c r="Z292" s="16">
        <f t="shared" si="67"/>
        <v>0</v>
      </c>
      <c r="AA292" s="16" t="str">
        <f t="shared" si="68"/>
        <v>AtkExt</v>
      </c>
      <c r="AB292" s="16">
        <f t="shared" si="62"/>
        <v>699</v>
      </c>
      <c r="AC292" s="16" t="str">
        <f t="shared" si="69"/>
        <v>[x]</v>
      </c>
      <c r="AD292" s="16" t="str">
        <f t="shared" si="70"/>
        <v>[x]</v>
      </c>
      <c r="AE292" s="16" t="str">
        <f t="shared" si="71"/>
        <v>[x]</v>
      </c>
      <c r="AF292" s="29" t="str">
        <f t="shared" si="72"/>
        <v>[x]</v>
      </c>
      <c r="AG292" s="29" t="str">
        <f t="shared" si="73"/>
        <v>[x]</v>
      </c>
    </row>
    <row r="293" spans="16:33" ht="16.5" x14ac:dyDescent="0.2">
      <c r="P293" s="15">
        <v>237</v>
      </c>
      <c r="Q293" s="16">
        <f t="shared" si="58"/>
        <v>14</v>
      </c>
      <c r="R293" s="16">
        <f t="shared" si="59"/>
        <v>1606016</v>
      </c>
      <c r="S293" s="16" t="str">
        <f t="shared" si="63"/>
        <v>神器3碎片6等级12</v>
      </c>
      <c r="T293" s="31" t="s">
        <v>877</v>
      </c>
      <c r="U293" s="16">
        <f t="shared" si="60"/>
        <v>12</v>
      </c>
      <c r="V293" s="106">
        <f t="shared" si="64"/>
        <v>1.0380000000000003</v>
      </c>
      <c r="W293" s="19">
        <f t="shared" si="61"/>
        <v>5.1900000000000016E-2</v>
      </c>
      <c r="X293" s="16">
        <f t="shared" si="65"/>
        <v>1</v>
      </c>
      <c r="Y293" s="16">
        <f t="shared" si="66"/>
        <v>0</v>
      </c>
      <c r="Z293" s="16">
        <f t="shared" si="67"/>
        <v>0</v>
      </c>
      <c r="AA293" s="16" t="str">
        <f t="shared" si="68"/>
        <v>AtkExt</v>
      </c>
      <c r="AB293" s="16">
        <f t="shared" si="62"/>
        <v>770</v>
      </c>
      <c r="AC293" s="16" t="str">
        <f t="shared" si="69"/>
        <v>[x]</v>
      </c>
      <c r="AD293" s="16" t="str">
        <f t="shared" si="70"/>
        <v>[x]</v>
      </c>
      <c r="AE293" s="16" t="str">
        <f t="shared" si="71"/>
        <v>[x]</v>
      </c>
      <c r="AF293" s="29" t="str">
        <f t="shared" si="72"/>
        <v>[x]</v>
      </c>
      <c r="AG293" s="29" t="str">
        <f t="shared" si="73"/>
        <v>[x]</v>
      </c>
    </row>
    <row r="294" spans="16:33" ht="16.5" x14ac:dyDescent="0.2">
      <c r="P294" s="15">
        <v>238</v>
      </c>
      <c r="Q294" s="16">
        <f t="shared" si="58"/>
        <v>14</v>
      </c>
      <c r="R294" s="16">
        <f t="shared" si="59"/>
        <v>1606016</v>
      </c>
      <c r="S294" s="16" t="str">
        <f t="shared" si="63"/>
        <v>神器3碎片6等级13</v>
      </c>
      <c r="T294" s="31" t="s">
        <v>877</v>
      </c>
      <c r="U294" s="16">
        <f t="shared" si="60"/>
        <v>13</v>
      </c>
      <c r="V294" s="106">
        <f t="shared" si="64"/>
        <v>1.1380000000000001</v>
      </c>
      <c r="W294" s="19">
        <f t="shared" si="61"/>
        <v>5.6900000000000006E-2</v>
      </c>
      <c r="X294" s="16">
        <f t="shared" si="65"/>
        <v>1</v>
      </c>
      <c r="Y294" s="16">
        <f t="shared" si="66"/>
        <v>0</v>
      </c>
      <c r="Z294" s="16">
        <f t="shared" si="67"/>
        <v>0</v>
      </c>
      <c r="AA294" s="16" t="str">
        <f t="shared" si="68"/>
        <v>AtkExt</v>
      </c>
      <c r="AB294" s="16">
        <f t="shared" si="62"/>
        <v>844</v>
      </c>
      <c r="AC294" s="16" t="str">
        <f t="shared" si="69"/>
        <v>[x]</v>
      </c>
      <c r="AD294" s="16" t="str">
        <f t="shared" si="70"/>
        <v>[x]</v>
      </c>
      <c r="AE294" s="16" t="str">
        <f t="shared" si="71"/>
        <v>[x]</v>
      </c>
      <c r="AF294" s="29" t="str">
        <f t="shared" si="72"/>
        <v>[x]</v>
      </c>
      <c r="AG294" s="29" t="str">
        <f t="shared" si="73"/>
        <v>[x]</v>
      </c>
    </row>
    <row r="295" spans="16:33" ht="16.5" x14ac:dyDescent="0.2">
      <c r="P295" s="15">
        <v>239</v>
      </c>
      <c r="Q295" s="16">
        <f t="shared" si="58"/>
        <v>14</v>
      </c>
      <c r="R295" s="16">
        <f t="shared" si="59"/>
        <v>1606016</v>
      </c>
      <c r="S295" s="16" t="str">
        <f t="shared" si="63"/>
        <v>神器3碎片6等级14</v>
      </c>
      <c r="T295" s="31" t="s">
        <v>877</v>
      </c>
      <c r="U295" s="16">
        <f t="shared" si="60"/>
        <v>14</v>
      </c>
      <c r="V295" s="106">
        <f t="shared" si="64"/>
        <v>1.242</v>
      </c>
      <c r="W295" s="19">
        <f t="shared" si="61"/>
        <v>6.2100000000000002E-2</v>
      </c>
      <c r="X295" s="16">
        <f t="shared" si="65"/>
        <v>1</v>
      </c>
      <c r="Y295" s="16">
        <f t="shared" si="66"/>
        <v>0</v>
      </c>
      <c r="Z295" s="16">
        <f t="shared" si="67"/>
        <v>0</v>
      </c>
      <c r="AA295" s="16" t="str">
        <f t="shared" si="68"/>
        <v>AtkExt</v>
      </c>
      <c r="AB295" s="16">
        <f t="shared" si="62"/>
        <v>921</v>
      </c>
      <c r="AC295" s="16" t="str">
        <f t="shared" si="69"/>
        <v>[x]</v>
      </c>
      <c r="AD295" s="16" t="str">
        <f t="shared" si="70"/>
        <v>[x]</v>
      </c>
      <c r="AE295" s="16" t="str">
        <f t="shared" si="71"/>
        <v>[x]</v>
      </c>
      <c r="AF295" s="29" t="str">
        <f t="shared" si="72"/>
        <v>[x]</v>
      </c>
      <c r="AG295" s="29" t="str">
        <f t="shared" si="73"/>
        <v>[x]</v>
      </c>
    </row>
    <row r="296" spans="16:33" ht="16.5" x14ac:dyDescent="0.2">
      <c r="P296" s="15">
        <v>240</v>
      </c>
      <c r="Q296" s="16">
        <f t="shared" si="58"/>
        <v>14</v>
      </c>
      <c r="R296" s="16">
        <f t="shared" si="59"/>
        <v>1606016</v>
      </c>
      <c r="S296" s="16" t="str">
        <f t="shared" si="63"/>
        <v>神器3碎片6等级15</v>
      </c>
      <c r="T296" s="31" t="s">
        <v>877</v>
      </c>
      <c r="U296" s="16">
        <f t="shared" si="60"/>
        <v>15</v>
      </c>
      <c r="V296" s="106">
        <f t="shared" si="64"/>
        <v>1.35</v>
      </c>
      <c r="W296" s="19">
        <f t="shared" si="61"/>
        <v>6.7500000000000004E-2</v>
      </c>
      <c r="X296" s="16">
        <f t="shared" si="65"/>
        <v>1</v>
      </c>
      <c r="Y296" s="16">
        <f t="shared" si="66"/>
        <v>0</v>
      </c>
      <c r="Z296" s="16">
        <f t="shared" si="67"/>
        <v>0</v>
      </c>
      <c r="AA296" s="16" t="str">
        <f t="shared" si="68"/>
        <v>AtkExt</v>
      </c>
      <c r="AB296" s="16">
        <f t="shared" si="62"/>
        <v>1001</v>
      </c>
      <c r="AC296" s="16" t="str">
        <f t="shared" si="69"/>
        <v>[x]</v>
      </c>
      <c r="AD296" s="16" t="str">
        <f t="shared" si="70"/>
        <v>[x]</v>
      </c>
      <c r="AE296" s="16" t="str">
        <f t="shared" si="71"/>
        <v>[x]</v>
      </c>
      <c r="AF296" s="29" t="str">
        <f t="shared" si="72"/>
        <v>[x]</v>
      </c>
      <c r="AG296" s="29" t="str">
        <f t="shared" si="73"/>
        <v>[x]</v>
      </c>
    </row>
    <row r="297" spans="16:33" ht="16.5" x14ac:dyDescent="0.2">
      <c r="P297" s="15">
        <v>241</v>
      </c>
      <c r="Q297" s="16">
        <f t="shared" si="58"/>
        <v>14</v>
      </c>
      <c r="R297" s="16">
        <f t="shared" si="59"/>
        <v>1606016</v>
      </c>
      <c r="S297" s="16" t="str">
        <f t="shared" si="63"/>
        <v>神器3碎片6等级16</v>
      </c>
      <c r="T297" s="31" t="s">
        <v>877</v>
      </c>
      <c r="U297" s="16">
        <f t="shared" si="60"/>
        <v>16</v>
      </c>
      <c r="V297" s="106">
        <f t="shared" si="64"/>
        <v>1.4620000000000002</v>
      </c>
      <c r="W297" s="19">
        <f t="shared" si="61"/>
        <v>7.3100000000000012E-2</v>
      </c>
      <c r="X297" s="16">
        <f t="shared" si="65"/>
        <v>1</v>
      </c>
      <c r="Y297" s="16">
        <f t="shared" si="66"/>
        <v>0</v>
      </c>
      <c r="Z297" s="16">
        <f t="shared" si="67"/>
        <v>0</v>
      </c>
      <c r="AA297" s="16" t="str">
        <f t="shared" si="68"/>
        <v>AtkExt</v>
      </c>
      <c r="AB297" s="16">
        <f t="shared" si="62"/>
        <v>1085</v>
      </c>
      <c r="AC297" s="16" t="str">
        <f t="shared" si="69"/>
        <v>[x]</v>
      </c>
      <c r="AD297" s="16" t="str">
        <f t="shared" si="70"/>
        <v>[x]</v>
      </c>
      <c r="AE297" s="16" t="str">
        <f t="shared" si="71"/>
        <v>[x]</v>
      </c>
      <c r="AF297" s="29" t="str">
        <f t="shared" si="72"/>
        <v>[x]</v>
      </c>
      <c r="AG297" s="29" t="str">
        <f t="shared" si="73"/>
        <v>[x]</v>
      </c>
    </row>
    <row r="298" spans="16:33" ht="16.5" x14ac:dyDescent="0.2">
      <c r="P298" s="15">
        <v>242</v>
      </c>
      <c r="Q298" s="16">
        <f t="shared" si="58"/>
        <v>14</v>
      </c>
      <c r="R298" s="16">
        <f t="shared" si="59"/>
        <v>1606016</v>
      </c>
      <c r="S298" s="16" t="str">
        <f t="shared" si="63"/>
        <v>神器3碎片6等级17</v>
      </c>
      <c r="T298" s="31" t="s">
        <v>877</v>
      </c>
      <c r="U298" s="16">
        <f t="shared" si="60"/>
        <v>17</v>
      </c>
      <c r="V298" s="106">
        <f t="shared" si="64"/>
        <v>1.5779999999999998</v>
      </c>
      <c r="W298" s="19">
        <f t="shared" si="61"/>
        <v>7.8899999999999998E-2</v>
      </c>
      <c r="X298" s="16">
        <f t="shared" si="65"/>
        <v>1</v>
      </c>
      <c r="Y298" s="16">
        <f t="shared" si="66"/>
        <v>0</v>
      </c>
      <c r="Z298" s="16">
        <f t="shared" si="67"/>
        <v>0</v>
      </c>
      <c r="AA298" s="16" t="str">
        <f t="shared" si="68"/>
        <v>AtkExt</v>
      </c>
      <c r="AB298" s="16">
        <f t="shared" si="62"/>
        <v>1171</v>
      </c>
      <c r="AC298" s="16" t="str">
        <f t="shared" si="69"/>
        <v>[x]</v>
      </c>
      <c r="AD298" s="16" t="str">
        <f t="shared" si="70"/>
        <v>[x]</v>
      </c>
      <c r="AE298" s="16" t="str">
        <f t="shared" si="71"/>
        <v>[x]</v>
      </c>
      <c r="AF298" s="29" t="str">
        <f t="shared" si="72"/>
        <v>[x]</v>
      </c>
      <c r="AG298" s="29" t="str">
        <f t="shared" si="73"/>
        <v>[x]</v>
      </c>
    </row>
    <row r="299" spans="16:33" ht="16.5" x14ac:dyDescent="0.2">
      <c r="P299" s="15">
        <v>243</v>
      </c>
      <c r="Q299" s="16">
        <f t="shared" si="58"/>
        <v>14</v>
      </c>
      <c r="R299" s="16">
        <f t="shared" si="59"/>
        <v>1606016</v>
      </c>
      <c r="S299" s="16" t="str">
        <f t="shared" si="63"/>
        <v>神器3碎片6等级18</v>
      </c>
      <c r="T299" s="31" t="s">
        <v>877</v>
      </c>
      <c r="U299" s="16">
        <f t="shared" si="60"/>
        <v>18</v>
      </c>
      <c r="V299" s="106">
        <f t="shared" si="64"/>
        <v>1.698</v>
      </c>
      <c r="W299" s="19">
        <f t="shared" si="61"/>
        <v>8.4900000000000003E-2</v>
      </c>
      <c r="X299" s="16">
        <f t="shared" si="65"/>
        <v>1</v>
      </c>
      <c r="Y299" s="16">
        <f t="shared" si="66"/>
        <v>0</v>
      </c>
      <c r="Z299" s="16">
        <f t="shared" si="67"/>
        <v>0</v>
      </c>
      <c r="AA299" s="16" t="str">
        <f t="shared" si="68"/>
        <v>AtkExt</v>
      </c>
      <c r="AB299" s="16">
        <f t="shared" si="62"/>
        <v>1260</v>
      </c>
      <c r="AC299" s="16" t="str">
        <f t="shared" si="69"/>
        <v>[x]</v>
      </c>
      <c r="AD299" s="16" t="str">
        <f t="shared" si="70"/>
        <v>[x]</v>
      </c>
      <c r="AE299" s="16" t="str">
        <f t="shared" si="71"/>
        <v>[x]</v>
      </c>
      <c r="AF299" s="29" t="str">
        <f t="shared" si="72"/>
        <v>[x]</v>
      </c>
      <c r="AG299" s="29" t="str">
        <f t="shared" si="73"/>
        <v>[x]</v>
      </c>
    </row>
    <row r="300" spans="16:33" ht="16.5" x14ac:dyDescent="0.2">
      <c r="P300" s="15">
        <v>244</v>
      </c>
      <c r="Q300" s="16">
        <f t="shared" si="58"/>
        <v>14</v>
      </c>
      <c r="R300" s="16">
        <f t="shared" si="59"/>
        <v>1606016</v>
      </c>
      <c r="S300" s="16" t="str">
        <f t="shared" si="63"/>
        <v>神器3碎片6等级19</v>
      </c>
      <c r="T300" s="31" t="s">
        <v>877</v>
      </c>
      <c r="U300" s="16">
        <f t="shared" si="60"/>
        <v>19</v>
      </c>
      <c r="V300" s="106">
        <f t="shared" si="64"/>
        <v>1.8220000000000001</v>
      </c>
      <c r="W300" s="19">
        <f t="shared" si="61"/>
        <v>9.1100000000000014E-2</v>
      </c>
      <c r="X300" s="16">
        <f t="shared" si="65"/>
        <v>1</v>
      </c>
      <c r="Y300" s="16">
        <f t="shared" si="66"/>
        <v>0</v>
      </c>
      <c r="Z300" s="16">
        <f t="shared" si="67"/>
        <v>0</v>
      </c>
      <c r="AA300" s="16" t="str">
        <f t="shared" si="68"/>
        <v>AtkExt</v>
      </c>
      <c r="AB300" s="16">
        <f t="shared" si="62"/>
        <v>1352</v>
      </c>
      <c r="AC300" s="16" t="str">
        <f t="shared" si="69"/>
        <v>[x]</v>
      </c>
      <c r="AD300" s="16" t="str">
        <f t="shared" si="70"/>
        <v>[x]</v>
      </c>
      <c r="AE300" s="16" t="str">
        <f t="shared" si="71"/>
        <v>[x]</v>
      </c>
      <c r="AF300" s="29" t="str">
        <f t="shared" si="72"/>
        <v>[x]</v>
      </c>
      <c r="AG300" s="29" t="str">
        <f t="shared" si="73"/>
        <v>[x]</v>
      </c>
    </row>
    <row r="301" spans="16:33" ht="16.5" x14ac:dyDescent="0.2">
      <c r="P301" s="15">
        <v>245</v>
      </c>
      <c r="Q301" s="16">
        <f t="shared" si="58"/>
        <v>14</v>
      </c>
      <c r="R301" s="16">
        <f t="shared" si="59"/>
        <v>1606016</v>
      </c>
      <c r="S301" s="16" t="str">
        <f t="shared" si="63"/>
        <v>神器3碎片6等级20</v>
      </c>
      <c r="T301" s="31" t="s">
        <v>877</v>
      </c>
      <c r="U301" s="16">
        <f t="shared" si="60"/>
        <v>20</v>
      </c>
      <c r="V301" s="106">
        <f t="shared" si="64"/>
        <v>1.95</v>
      </c>
      <c r="W301" s="19">
        <f t="shared" si="61"/>
        <v>9.7500000000000003E-2</v>
      </c>
      <c r="X301" s="16">
        <f t="shared" si="65"/>
        <v>1</v>
      </c>
      <c r="Y301" s="16">
        <f t="shared" si="66"/>
        <v>0</v>
      </c>
      <c r="Z301" s="16">
        <f t="shared" si="67"/>
        <v>0</v>
      </c>
      <c r="AA301" s="16" t="str">
        <f t="shared" si="68"/>
        <v>AtkExt</v>
      </c>
      <c r="AB301" s="16">
        <f t="shared" si="62"/>
        <v>1447</v>
      </c>
      <c r="AC301" s="16" t="str">
        <f t="shared" si="69"/>
        <v>[x]</v>
      </c>
      <c r="AD301" s="16" t="str">
        <f t="shared" si="70"/>
        <v>[x]</v>
      </c>
      <c r="AE301" s="16" t="str">
        <f t="shared" si="71"/>
        <v>[x]</v>
      </c>
      <c r="AF301" s="29" t="str">
        <f t="shared" si="72"/>
        <v>[x]</v>
      </c>
      <c r="AG301" s="29" t="str">
        <f t="shared" si="73"/>
        <v>[x]</v>
      </c>
    </row>
    <row r="302" spans="16:33" ht="16.5" x14ac:dyDescent="0.2">
      <c r="P302" s="15">
        <v>246</v>
      </c>
      <c r="Q302" s="16">
        <f t="shared" si="58"/>
        <v>14</v>
      </c>
      <c r="R302" s="16">
        <f t="shared" si="59"/>
        <v>1606016</v>
      </c>
      <c r="S302" s="16" t="str">
        <f t="shared" si="63"/>
        <v>神器3碎片6等级21</v>
      </c>
      <c r="T302" s="31" t="s">
        <v>877</v>
      </c>
      <c r="U302" s="16">
        <f t="shared" si="60"/>
        <v>21</v>
      </c>
      <c r="V302" s="106">
        <f t="shared" si="64"/>
        <v>2.0819999999999999</v>
      </c>
      <c r="W302" s="19">
        <f t="shared" si="61"/>
        <v>0.1041</v>
      </c>
      <c r="X302" s="16">
        <f t="shared" si="65"/>
        <v>1</v>
      </c>
      <c r="Y302" s="16">
        <f t="shared" si="66"/>
        <v>0</v>
      </c>
      <c r="Z302" s="16">
        <f t="shared" si="67"/>
        <v>0</v>
      </c>
      <c r="AA302" s="16" t="str">
        <f t="shared" si="68"/>
        <v>AtkExt</v>
      </c>
      <c r="AB302" s="16">
        <f t="shared" si="62"/>
        <v>1545</v>
      </c>
      <c r="AC302" s="16" t="str">
        <f t="shared" si="69"/>
        <v>[x]</v>
      </c>
      <c r="AD302" s="16" t="str">
        <f t="shared" si="70"/>
        <v>[x]</v>
      </c>
      <c r="AE302" s="16" t="str">
        <f t="shared" si="71"/>
        <v>[x]</v>
      </c>
      <c r="AF302" s="29" t="str">
        <f t="shared" si="72"/>
        <v>[x]</v>
      </c>
      <c r="AG302" s="29" t="str">
        <f t="shared" si="73"/>
        <v>[x]</v>
      </c>
    </row>
    <row r="303" spans="16:33" ht="16.5" x14ac:dyDescent="0.2">
      <c r="P303" s="15">
        <v>247</v>
      </c>
      <c r="Q303" s="16">
        <f t="shared" si="58"/>
        <v>15</v>
      </c>
      <c r="R303" s="16">
        <f t="shared" si="59"/>
        <v>1606019</v>
      </c>
      <c r="S303" s="16" t="str">
        <f t="shared" si="63"/>
        <v>神器4碎片1等级1</v>
      </c>
      <c r="T303" s="31" t="s">
        <v>877</v>
      </c>
      <c r="U303" s="16">
        <f t="shared" si="60"/>
        <v>1</v>
      </c>
      <c r="V303" s="106">
        <f t="shared" si="64"/>
        <v>0.20200000000000001</v>
      </c>
      <c r="W303" s="19">
        <f t="shared" si="61"/>
        <v>2.0200000000000001E-3</v>
      </c>
      <c r="X303" s="16">
        <f t="shared" si="65"/>
        <v>1</v>
      </c>
      <c r="Y303" s="16">
        <f t="shared" si="66"/>
        <v>3</v>
      </c>
      <c r="Z303" s="16">
        <f t="shared" si="67"/>
        <v>0</v>
      </c>
      <c r="AA303" s="16" t="str">
        <f t="shared" si="68"/>
        <v>AtkExt</v>
      </c>
      <c r="AB303" s="16">
        <f t="shared" si="62"/>
        <v>19</v>
      </c>
      <c r="AC303" s="16" t="str">
        <f t="shared" si="69"/>
        <v>HPExt</v>
      </c>
      <c r="AD303" s="16">
        <f t="shared" si="70"/>
        <v>30</v>
      </c>
      <c r="AE303" s="16" t="str">
        <f t="shared" si="71"/>
        <v>[x]</v>
      </c>
      <c r="AF303" s="29" t="str">
        <f t="shared" si="72"/>
        <v>[x]</v>
      </c>
      <c r="AG303" s="29">
        <f t="shared" si="73"/>
        <v>2</v>
      </c>
    </row>
    <row r="304" spans="16:33" ht="16.5" x14ac:dyDescent="0.2">
      <c r="P304" s="15">
        <v>248</v>
      </c>
      <c r="Q304" s="16">
        <f t="shared" si="58"/>
        <v>15</v>
      </c>
      <c r="R304" s="16">
        <f t="shared" si="59"/>
        <v>1606019</v>
      </c>
      <c r="S304" s="16" t="str">
        <f t="shared" si="63"/>
        <v>神器4碎片1等级2</v>
      </c>
      <c r="T304" s="31" t="s">
        <v>877</v>
      </c>
      <c r="U304" s="16">
        <f t="shared" si="60"/>
        <v>2</v>
      </c>
      <c r="V304" s="106">
        <f t="shared" si="64"/>
        <v>0.25800000000000001</v>
      </c>
      <c r="W304" s="19">
        <f t="shared" si="61"/>
        <v>2.5800000000000003E-3</v>
      </c>
      <c r="X304" s="16">
        <f t="shared" si="65"/>
        <v>1</v>
      </c>
      <c r="Y304" s="16">
        <f t="shared" si="66"/>
        <v>3</v>
      </c>
      <c r="Z304" s="16">
        <f t="shared" si="67"/>
        <v>0</v>
      </c>
      <c r="AA304" s="16" t="str">
        <f t="shared" si="68"/>
        <v>AtkExt</v>
      </c>
      <c r="AB304" s="16">
        <f t="shared" si="62"/>
        <v>25</v>
      </c>
      <c r="AC304" s="16" t="str">
        <f t="shared" si="69"/>
        <v>HPExt</v>
      </c>
      <c r="AD304" s="16">
        <f t="shared" si="70"/>
        <v>38</v>
      </c>
      <c r="AE304" s="16" t="str">
        <f t="shared" si="71"/>
        <v>[x]</v>
      </c>
      <c r="AF304" s="29" t="str">
        <f t="shared" si="72"/>
        <v>[x]</v>
      </c>
      <c r="AG304" s="29">
        <f t="shared" si="73"/>
        <v>4</v>
      </c>
    </row>
    <row r="305" spans="16:33" ht="16.5" x14ac:dyDescent="0.2">
      <c r="P305" s="15">
        <v>249</v>
      </c>
      <c r="Q305" s="16">
        <f t="shared" si="58"/>
        <v>15</v>
      </c>
      <c r="R305" s="16">
        <f t="shared" si="59"/>
        <v>1606019</v>
      </c>
      <c r="S305" s="16" t="str">
        <f t="shared" si="63"/>
        <v>神器4碎片1等级3</v>
      </c>
      <c r="T305" s="31" t="s">
        <v>877</v>
      </c>
      <c r="U305" s="16">
        <f t="shared" si="60"/>
        <v>3</v>
      </c>
      <c r="V305" s="106">
        <f t="shared" si="64"/>
        <v>0.31800000000000006</v>
      </c>
      <c r="W305" s="19">
        <f t="shared" si="61"/>
        <v>3.1800000000000005E-3</v>
      </c>
      <c r="X305" s="16">
        <f t="shared" si="65"/>
        <v>1</v>
      </c>
      <c r="Y305" s="16">
        <f t="shared" si="66"/>
        <v>3</v>
      </c>
      <c r="Z305" s="16">
        <f t="shared" si="67"/>
        <v>0</v>
      </c>
      <c r="AA305" s="16" t="str">
        <f t="shared" si="68"/>
        <v>AtkExt</v>
      </c>
      <c r="AB305" s="16">
        <f t="shared" si="62"/>
        <v>31</v>
      </c>
      <c r="AC305" s="16" t="str">
        <f t="shared" si="69"/>
        <v>HPExt</v>
      </c>
      <c r="AD305" s="16">
        <f t="shared" si="70"/>
        <v>47</v>
      </c>
      <c r="AE305" s="16" t="str">
        <f t="shared" si="71"/>
        <v>[x]</v>
      </c>
      <c r="AF305" s="29" t="str">
        <f t="shared" si="72"/>
        <v>[x]</v>
      </c>
      <c r="AG305" s="29">
        <f t="shared" si="73"/>
        <v>6</v>
      </c>
    </row>
    <row r="306" spans="16:33" ht="16.5" x14ac:dyDescent="0.2">
      <c r="P306" s="15">
        <v>250</v>
      </c>
      <c r="Q306" s="16">
        <f t="shared" si="58"/>
        <v>15</v>
      </c>
      <c r="R306" s="16">
        <f t="shared" si="59"/>
        <v>1606019</v>
      </c>
      <c r="S306" s="16" t="str">
        <f t="shared" si="63"/>
        <v>神器4碎片1等级4</v>
      </c>
      <c r="T306" s="31" t="s">
        <v>877</v>
      </c>
      <c r="U306" s="16">
        <f t="shared" si="60"/>
        <v>4</v>
      </c>
      <c r="V306" s="106">
        <f t="shared" si="64"/>
        <v>0.38200000000000001</v>
      </c>
      <c r="W306" s="19">
        <f t="shared" si="61"/>
        <v>3.82E-3</v>
      </c>
      <c r="X306" s="16">
        <f t="shared" si="65"/>
        <v>1</v>
      </c>
      <c r="Y306" s="16">
        <f t="shared" si="66"/>
        <v>3</v>
      </c>
      <c r="Z306" s="16">
        <f t="shared" si="67"/>
        <v>0</v>
      </c>
      <c r="AA306" s="16" t="str">
        <f t="shared" si="68"/>
        <v>AtkExt</v>
      </c>
      <c r="AB306" s="16">
        <f t="shared" si="62"/>
        <v>37</v>
      </c>
      <c r="AC306" s="16" t="str">
        <f t="shared" si="69"/>
        <v>HPExt</v>
      </c>
      <c r="AD306" s="16">
        <f t="shared" si="70"/>
        <v>56</v>
      </c>
      <c r="AE306" s="16" t="str">
        <f t="shared" si="71"/>
        <v>[x]</v>
      </c>
      <c r="AF306" s="29" t="str">
        <f t="shared" si="72"/>
        <v>[x]</v>
      </c>
      <c r="AG306" s="29">
        <f t="shared" si="73"/>
        <v>8</v>
      </c>
    </row>
    <row r="307" spans="16:33" ht="16.5" x14ac:dyDescent="0.2">
      <c r="P307" s="15">
        <v>251</v>
      </c>
      <c r="Q307" s="16">
        <f t="shared" si="58"/>
        <v>15</v>
      </c>
      <c r="R307" s="16">
        <f t="shared" si="59"/>
        <v>1606019</v>
      </c>
      <c r="S307" s="16" t="str">
        <f t="shared" si="63"/>
        <v>神器4碎片1等级5</v>
      </c>
      <c r="T307" s="31" t="s">
        <v>877</v>
      </c>
      <c r="U307" s="16">
        <f t="shared" si="60"/>
        <v>5</v>
      </c>
      <c r="V307" s="106">
        <f t="shared" si="64"/>
        <v>0.45</v>
      </c>
      <c r="W307" s="19">
        <f t="shared" si="61"/>
        <v>4.5000000000000005E-3</v>
      </c>
      <c r="X307" s="16">
        <f t="shared" si="65"/>
        <v>1</v>
      </c>
      <c r="Y307" s="16">
        <f t="shared" si="66"/>
        <v>3</v>
      </c>
      <c r="Z307" s="16">
        <f t="shared" si="67"/>
        <v>0</v>
      </c>
      <c r="AA307" s="16" t="str">
        <f t="shared" si="68"/>
        <v>AtkExt</v>
      </c>
      <c r="AB307" s="16">
        <f t="shared" si="62"/>
        <v>44</v>
      </c>
      <c r="AC307" s="16" t="str">
        <f t="shared" si="69"/>
        <v>HPExt</v>
      </c>
      <c r="AD307" s="16">
        <f t="shared" si="70"/>
        <v>66</v>
      </c>
      <c r="AE307" s="16" t="str">
        <f t="shared" si="71"/>
        <v>[x]</v>
      </c>
      <c r="AF307" s="29" t="str">
        <f t="shared" si="72"/>
        <v>[x]</v>
      </c>
      <c r="AG307" s="29">
        <f t="shared" si="73"/>
        <v>10</v>
      </c>
    </row>
    <row r="308" spans="16:33" ht="16.5" x14ac:dyDescent="0.2">
      <c r="P308" s="15">
        <v>252</v>
      </c>
      <c r="Q308" s="16">
        <f t="shared" si="58"/>
        <v>15</v>
      </c>
      <c r="R308" s="16">
        <f t="shared" si="59"/>
        <v>1606019</v>
      </c>
      <c r="S308" s="16" t="str">
        <f t="shared" si="63"/>
        <v>神器4碎片1等级6</v>
      </c>
      <c r="T308" s="31" t="s">
        <v>877</v>
      </c>
      <c r="U308" s="16">
        <f t="shared" si="60"/>
        <v>6</v>
      </c>
      <c r="V308" s="106">
        <f t="shared" si="64"/>
        <v>0.52200000000000002</v>
      </c>
      <c r="W308" s="19">
        <f t="shared" si="61"/>
        <v>5.2200000000000007E-3</v>
      </c>
      <c r="X308" s="16">
        <f t="shared" si="65"/>
        <v>1</v>
      </c>
      <c r="Y308" s="16">
        <f t="shared" si="66"/>
        <v>3</v>
      </c>
      <c r="Z308" s="16">
        <f t="shared" si="67"/>
        <v>0</v>
      </c>
      <c r="AA308" s="16" t="str">
        <f t="shared" si="68"/>
        <v>AtkExt</v>
      </c>
      <c r="AB308" s="16">
        <f t="shared" si="62"/>
        <v>51</v>
      </c>
      <c r="AC308" s="16" t="str">
        <f t="shared" si="69"/>
        <v>HPExt</v>
      </c>
      <c r="AD308" s="16">
        <f t="shared" si="70"/>
        <v>77</v>
      </c>
      <c r="AE308" s="16" t="str">
        <f t="shared" si="71"/>
        <v>[x]</v>
      </c>
      <c r="AF308" s="29" t="str">
        <f t="shared" si="72"/>
        <v>[x]</v>
      </c>
      <c r="AG308" s="29">
        <f t="shared" si="73"/>
        <v>12</v>
      </c>
    </row>
    <row r="309" spans="16:33" ht="16.5" x14ac:dyDescent="0.2">
      <c r="P309" s="15">
        <v>253</v>
      </c>
      <c r="Q309" s="16">
        <f t="shared" si="58"/>
        <v>15</v>
      </c>
      <c r="R309" s="16">
        <f t="shared" si="59"/>
        <v>1606019</v>
      </c>
      <c r="S309" s="16" t="str">
        <f t="shared" si="63"/>
        <v>神器4碎片1等级7</v>
      </c>
      <c r="T309" s="31" t="s">
        <v>877</v>
      </c>
      <c r="U309" s="16">
        <f t="shared" si="60"/>
        <v>7</v>
      </c>
      <c r="V309" s="106">
        <f t="shared" si="64"/>
        <v>0.59799999999999998</v>
      </c>
      <c r="W309" s="19">
        <f t="shared" si="61"/>
        <v>5.9800000000000001E-3</v>
      </c>
      <c r="X309" s="16">
        <f t="shared" si="65"/>
        <v>1</v>
      </c>
      <c r="Y309" s="16">
        <f t="shared" si="66"/>
        <v>3</v>
      </c>
      <c r="Z309" s="16">
        <f t="shared" si="67"/>
        <v>0</v>
      </c>
      <c r="AA309" s="16" t="str">
        <f t="shared" si="68"/>
        <v>AtkExt</v>
      </c>
      <c r="AB309" s="16">
        <f t="shared" si="62"/>
        <v>59</v>
      </c>
      <c r="AC309" s="16" t="str">
        <f t="shared" si="69"/>
        <v>HPExt</v>
      </c>
      <c r="AD309" s="16">
        <f t="shared" si="70"/>
        <v>88</v>
      </c>
      <c r="AE309" s="16" t="str">
        <f t="shared" si="71"/>
        <v>[x]</v>
      </c>
      <c r="AF309" s="29" t="str">
        <f t="shared" si="72"/>
        <v>[x]</v>
      </c>
      <c r="AG309" s="29">
        <f t="shared" si="73"/>
        <v>14</v>
      </c>
    </row>
    <row r="310" spans="16:33" ht="16.5" x14ac:dyDescent="0.2">
      <c r="P310" s="15">
        <v>254</v>
      </c>
      <c r="Q310" s="16">
        <f t="shared" si="58"/>
        <v>15</v>
      </c>
      <c r="R310" s="16">
        <f t="shared" si="59"/>
        <v>1606019</v>
      </c>
      <c r="S310" s="16" t="str">
        <f t="shared" si="63"/>
        <v>神器4碎片1等级8</v>
      </c>
      <c r="T310" s="31" t="s">
        <v>877</v>
      </c>
      <c r="U310" s="16">
        <f t="shared" si="60"/>
        <v>8</v>
      </c>
      <c r="V310" s="106">
        <f t="shared" si="64"/>
        <v>0.67800000000000005</v>
      </c>
      <c r="W310" s="19">
        <f t="shared" si="61"/>
        <v>6.7800000000000004E-3</v>
      </c>
      <c r="X310" s="16">
        <f t="shared" si="65"/>
        <v>1</v>
      </c>
      <c r="Y310" s="16">
        <f t="shared" si="66"/>
        <v>3</v>
      </c>
      <c r="Z310" s="16">
        <f t="shared" si="67"/>
        <v>0</v>
      </c>
      <c r="AA310" s="16" t="str">
        <f t="shared" si="68"/>
        <v>AtkExt</v>
      </c>
      <c r="AB310" s="16">
        <f t="shared" si="62"/>
        <v>67</v>
      </c>
      <c r="AC310" s="16" t="str">
        <f t="shared" si="69"/>
        <v>HPExt</v>
      </c>
      <c r="AD310" s="16">
        <f t="shared" si="70"/>
        <v>100</v>
      </c>
      <c r="AE310" s="16" t="str">
        <f t="shared" si="71"/>
        <v>[x]</v>
      </c>
      <c r="AF310" s="29" t="str">
        <f t="shared" si="72"/>
        <v>[x]</v>
      </c>
      <c r="AG310" s="29">
        <f t="shared" si="73"/>
        <v>16</v>
      </c>
    </row>
    <row r="311" spans="16:33" ht="16.5" x14ac:dyDescent="0.2">
      <c r="P311" s="15">
        <v>255</v>
      </c>
      <c r="Q311" s="16">
        <f t="shared" si="58"/>
        <v>15</v>
      </c>
      <c r="R311" s="16">
        <f t="shared" si="59"/>
        <v>1606019</v>
      </c>
      <c r="S311" s="16" t="str">
        <f t="shared" si="63"/>
        <v>神器4碎片1等级9</v>
      </c>
      <c r="T311" s="31" t="s">
        <v>877</v>
      </c>
      <c r="U311" s="16">
        <f t="shared" si="60"/>
        <v>9</v>
      </c>
      <c r="V311" s="106">
        <f t="shared" si="64"/>
        <v>0.76200000000000001</v>
      </c>
      <c r="W311" s="19">
        <f t="shared" si="61"/>
        <v>7.62E-3</v>
      </c>
      <c r="X311" s="16">
        <f t="shared" si="65"/>
        <v>1</v>
      </c>
      <c r="Y311" s="16">
        <f t="shared" si="66"/>
        <v>3</v>
      </c>
      <c r="Z311" s="16">
        <f t="shared" si="67"/>
        <v>0</v>
      </c>
      <c r="AA311" s="16" t="str">
        <f t="shared" si="68"/>
        <v>AtkExt</v>
      </c>
      <c r="AB311" s="16">
        <f t="shared" si="62"/>
        <v>75</v>
      </c>
      <c r="AC311" s="16" t="str">
        <f t="shared" si="69"/>
        <v>HPExt</v>
      </c>
      <c r="AD311" s="16">
        <f t="shared" si="70"/>
        <v>113</v>
      </c>
      <c r="AE311" s="16" t="str">
        <f t="shared" si="71"/>
        <v>[x]</v>
      </c>
      <c r="AF311" s="29" t="str">
        <f t="shared" si="72"/>
        <v>[x]</v>
      </c>
      <c r="AG311" s="29">
        <f t="shared" si="73"/>
        <v>18</v>
      </c>
    </row>
    <row r="312" spans="16:33" ht="16.5" x14ac:dyDescent="0.2">
      <c r="P312" s="15">
        <v>256</v>
      </c>
      <c r="Q312" s="16">
        <f t="shared" si="58"/>
        <v>15</v>
      </c>
      <c r="R312" s="16">
        <f t="shared" si="59"/>
        <v>1606019</v>
      </c>
      <c r="S312" s="16" t="str">
        <f t="shared" si="63"/>
        <v>神器4碎片1等级10</v>
      </c>
      <c r="T312" s="31" t="s">
        <v>877</v>
      </c>
      <c r="U312" s="16">
        <f t="shared" si="60"/>
        <v>10</v>
      </c>
      <c r="V312" s="106">
        <f t="shared" si="64"/>
        <v>0.85000000000000009</v>
      </c>
      <c r="W312" s="19">
        <f t="shared" si="61"/>
        <v>8.5000000000000006E-3</v>
      </c>
      <c r="X312" s="16">
        <f t="shared" si="65"/>
        <v>1</v>
      </c>
      <c r="Y312" s="16">
        <f t="shared" si="66"/>
        <v>3</v>
      </c>
      <c r="Z312" s="16">
        <f t="shared" si="67"/>
        <v>0</v>
      </c>
      <c r="AA312" s="16" t="str">
        <f t="shared" si="68"/>
        <v>AtkExt</v>
      </c>
      <c r="AB312" s="16">
        <f t="shared" si="62"/>
        <v>84</v>
      </c>
      <c r="AC312" s="16" t="str">
        <f t="shared" si="69"/>
        <v>HPExt</v>
      </c>
      <c r="AD312" s="16">
        <f t="shared" si="70"/>
        <v>126</v>
      </c>
      <c r="AE312" s="16" t="str">
        <f t="shared" si="71"/>
        <v>[x]</v>
      </c>
      <c r="AF312" s="29" t="str">
        <f t="shared" si="72"/>
        <v>[x]</v>
      </c>
      <c r="AG312" s="29">
        <f t="shared" si="73"/>
        <v>20</v>
      </c>
    </row>
    <row r="313" spans="16:33" ht="16.5" x14ac:dyDescent="0.2">
      <c r="P313" s="15">
        <v>257</v>
      </c>
      <c r="Q313" s="16">
        <f t="shared" ref="Q313:Q376" si="74">MATCH(P313-1,$X$4:$X$46,1)</f>
        <v>15</v>
      </c>
      <c r="R313" s="16">
        <f t="shared" ref="R313:R376" si="75">INDEX($S$5:$S$46,Q313)</f>
        <v>1606019</v>
      </c>
      <c r="S313" s="16" t="str">
        <f t="shared" si="63"/>
        <v>神器4碎片1等级11</v>
      </c>
      <c r="T313" s="31" t="s">
        <v>877</v>
      </c>
      <c r="U313" s="16">
        <f t="shared" ref="U313:U376" si="76">P313-INDEX($X$4:$X$46,Q313)</f>
        <v>11</v>
      </c>
      <c r="V313" s="106">
        <f t="shared" si="64"/>
        <v>0.94200000000000006</v>
      </c>
      <c r="W313" s="19">
        <f t="shared" ref="W313:W376" si="77">INDEX($V$5:$V$46,Q313)*V313</f>
        <v>9.4200000000000013E-3</v>
      </c>
      <c r="X313" s="16">
        <f t="shared" si="65"/>
        <v>1</v>
      </c>
      <c r="Y313" s="16">
        <f t="shared" si="66"/>
        <v>3</v>
      </c>
      <c r="Z313" s="16">
        <f t="shared" si="67"/>
        <v>0</v>
      </c>
      <c r="AA313" s="16" t="str">
        <f t="shared" si="68"/>
        <v>AtkExt</v>
      </c>
      <c r="AB313" s="16">
        <f t="shared" ref="AB313:AB376" si="78">INT(INDEX($E$4:$G$4,X313)*W313*INDEX($Y$5:$AA$46,Q313,X313))</f>
        <v>93</v>
      </c>
      <c r="AC313" s="16" t="str">
        <f t="shared" si="69"/>
        <v>HPExt</v>
      </c>
      <c r="AD313" s="16">
        <f t="shared" si="70"/>
        <v>140</v>
      </c>
      <c r="AE313" s="16" t="str">
        <f t="shared" si="71"/>
        <v>[x]</v>
      </c>
      <c r="AF313" s="29" t="str">
        <f t="shared" si="72"/>
        <v>[x]</v>
      </c>
      <c r="AG313" s="29">
        <f t="shared" si="73"/>
        <v>22</v>
      </c>
    </row>
    <row r="314" spans="16:33" ht="16.5" x14ac:dyDescent="0.2">
      <c r="P314" s="15">
        <v>258</v>
      </c>
      <c r="Q314" s="16">
        <f t="shared" si="74"/>
        <v>15</v>
      </c>
      <c r="R314" s="16">
        <f t="shared" si="75"/>
        <v>1606019</v>
      </c>
      <c r="S314" s="16" t="str">
        <f t="shared" ref="S314:S377" si="79">INDEX($P$5:$P$46,Q314)&amp;"碎片"&amp;INDEX($R$5:$R$46,Q314)&amp;"等级"&amp;U314</f>
        <v>神器4碎片1等级12</v>
      </c>
      <c r="T314" s="31" t="s">
        <v>877</v>
      </c>
      <c r="U314" s="16">
        <f t="shared" si="76"/>
        <v>12</v>
      </c>
      <c r="V314" s="106">
        <f t="shared" ref="V314:V377" si="80">15%+U314*5%+U314*U314*0.2%</f>
        <v>1.0380000000000003</v>
      </c>
      <c r="W314" s="19">
        <f t="shared" si="77"/>
        <v>1.0380000000000002E-2</v>
      </c>
      <c r="X314" s="16">
        <f t="shared" ref="X314:X377" si="81">INDEX($AB$5:$AB$46,Q314)</f>
        <v>1</v>
      </c>
      <c r="Y314" s="16">
        <f t="shared" ref="Y314:Y377" si="82">INDEX(AC$5:AC$46,$Q314)</f>
        <v>3</v>
      </c>
      <c r="Z314" s="16">
        <f t="shared" ref="Z314:Z377" si="83">INDEX(AD$5:AD$46,$Q314)</f>
        <v>0</v>
      </c>
      <c r="AA314" s="16" t="str">
        <f t="shared" ref="AA314:AA377" si="84">INDEX($Y$3:$AA$3,X314)</f>
        <v>AtkExt</v>
      </c>
      <c r="AB314" s="16">
        <f t="shared" si="78"/>
        <v>102</v>
      </c>
      <c r="AC314" s="16" t="str">
        <f t="shared" ref="AC314:AC377" si="85">IF(Y314&gt;0,INDEX($Y$3:$AA$3,Y314),"[x]")</f>
        <v>HPExt</v>
      </c>
      <c r="AD314" s="16">
        <f t="shared" ref="AD314:AD377" si="86">IF(Y314&gt;0,INT(INDEX($E$4:$G$4,Y314)*W314*INDEX($Y$5:$AA$46,Q314,Y314)),"[x]")</f>
        <v>154</v>
      </c>
      <c r="AE314" s="16" t="str">
        <f t="shared" ref="AE314:AE377" si="87">IF(Z314&gt;0,INDEX($Y$3:$AA$3,Z314),"[x]")</f>
        <v>[x]</v>
      </c>
      <c r="AF314" s="29" t="str">
        <f t="shared" ref="AF314:AF377" si="88">IF(Z314&gt;0,INT(INDEX($E$4:$G$4,Z314)*W314*INDEX($Y$5:$AA$46,Q314,Z314)),"[x]")</f>
        <v>[x]</v>
      </c>
      <c r="AG314" s="29">
        <f t="shared" ref="AG314:AG377" si="89">IF(INDEX($AE$4:$AE$46,Q314)&gt;0,INDEX($AE$4:$AE$46,Q314)*U314,"[x]")</f>
        <v>24</v>
      </c>
    </row>
    <row r="315" spans="16:33" ht="16.5" x14ac:dyDescent="0.2">
      <c r="P315" s="15">
        <v>259</v>
      </c>
      <c r="Q315" s="16">
        <f t="shared" si="74"/>
        <v>15</v>
      </c>
      <c r="R315" s="16">
        <f t="shared" si="75"/>
        <v>1606019</v>
      </c>
      <c r="S315" s="16" t="str">
        <f t="shared" si="79"/>
        <v>神器4碎片1等级13</v>
      </c>
      <c r="T315" s="31" t="s">
        <v>877</v>
      </c>
      <c r="U315" s="16">
        <f t="shared" si="76"/>
        <v>13</v>
      </c>
      <c r="V315" s="106">
        <f t="shared" si="80"/>
        <v>1.1380000000000001</v>
      </c>
      <c r="W315" s="19">
        <f t="shared" si="77"/>
        <v>1.1380000000000001E-2</v>
      </c>
      <c r="X315" s="16">
        <f t="shared" si="81"/>
        <v>1</v>
      </c>
      <c r="Y315" s="16">
        <f t="shared" si="82"/>
        <v>3</v>
      </c>
      <c r="Z315" s="16">
        <f t="shared" si="83"/>
        <v>0</v>
      </c>
      <c r="AA315" s="16" t="str">
        <f t="shared" si="84"/>
        <v>AtkExt</v>
      </c>
      <c r="AB315" s="16">
        <f t="shared" si="78"/>
        <v>112</v>
      </c>
      <c r="AC315" s="16" t="str">
        <f t="shared" si="85"/>
        <v>HPExt</v>
      </c>
      <c r="AD315" s="16">
        <f t="shared" si="86"/>
        <v>169</v>
      </c>
      <c r="AE315" s="16" t="str">
        <f t="shared" si="87"/>
        <v>[x]</v>
      </c>
      <c r="AF315" s="29" t="str">
        <f t="shared" si="88"/>
        <v>[x]</v>
      </c>
      <c r="AG315" s="29">
        <f t="shared" si="89"/>
        <v>26</v>
      </c>
    </row>
    <row r="316" spans="16:33" ht="16.5" x14ac:dyDescent="0.2">
      <c r="P316" s="15">
        <v>260</v>
      </c>
      <c r="Q316" s="16">
        <f t="shared" si="74"/>
        <v>15</v>
      </c>
      <c r="R316" s="16">
        <f t="shared" si="75"/>
        <v>1606019</v>
      </c>
      <c r="S316" s="16" t="str">
        <f t="shared" si="79"/>
        <v>神器4碎片1等级14</v>
      </c>
      <c r="T316" s="31" t="s">
        <v>877</v>
      </c>
      <c r="U316" s="16">
        <f t="shared" si="76"/>
        <v>14</v>
      </c>
      <c r="V316" s="106">
        <f t="shared" si="80"/>
        <v>1.242</v>
      </c>
      <c r="W316" s="19">
        <f t="shared" si="77"/>
        <v>1.242E-2</v>
      </c>
      <c r="X316" s="16">
        <f t="shared" si="81"/>
        <v>1</v>
      </c>
      <c r="Y316" s="16">
        <f t="shared" si="82"/>
        <v>3</v>
      </c>
      <c r="Z316" s="16">
        <f t="shared" si="83"/>
        <v>0</v>
      </c>
      <c r="AA316" s="16" t="str">
        <f t="shared" si="84"/>
        <v>AtkExt</v>
      </c>
      <c r="AB316" s="16">
        <f t="shared" si="78"/>
        <v>122</v>
      </c>
      <c r="AC316" s="16" t="str">
        <f t="shared" si="85"/>
        <v>HPExt</v>
      </c>
      <c r="AD316" s="16">
        <f t="shared" si="86"/>
        <v>184</v>
      </c>
      <c r="AE316" s="16" t="str">
        <f t="shared" si="87"/>
        <v>[x]</v>
      </c>
      <c r="AF316" s="29" t="str">
        <f t="shared" si="88"/>
        <v>[x]</v>
      </c>
      <c r="AG316" s="29">
        <f t="shared" si="89"/>
        <v>28</v>
      </c>
    </row>
    <row r="317" spans="16:33" ht="16.5" x14ac:dyDescent="0.2">
      <c r="P317" s="15">
        <v>261</v>
      </c>
      <c r="Q317" s="16">
        <f t="shared" si="74"/>
        <v>15</v>
      </c>
      <c r="R317" s="16">
        <f t="shared" si="75"/>
        <v>1606019</v>
      </c>
      <c r="S317" s="16" t="str">
        <f t="shared" si="79"/>
        <v>神器4碎片1等级15</v>
      </c>
      <c r="T317" s="31" t="s">
        <v>877</v>
      </c>
      <c r="U317" s="16">
        <f t="shared" si="76"/>
        <v>15</v>
      </c>
      <c r="V317" s="106">
        <f t="shared" si="80"/>
        <v>1.35</v>
      </c>
      <c r="W317" s="19">
        <f t="shared" si="77"/>
        <v>1.3500000000000002E-2</v>
      </c>
      <c r="X317" s="16">
        <f t="shared" si="81"/>
        <v>1</v>
      </c>
      <c r="Y317" s="16">
        <f t="shared" si="82"/>
        <v>3</v>
      </c>
      <c r="Z317" s="16">
        <f t="shared" si="83"/>
        <v>0</v>
      </c>
      <c r="AA317" s="16" t="str">
        <f t="shared" si="84"/>
        <v>AtkExt</v>
      </c>
      <c r="AB317" s="16">
        <f t="shared" si="78"/>
        <v>133</v>
      </c>
      <c r="AC317" s="16" t="str">
        <f t="shared" si="85"/>
        <v>HPExt</v>
      </c>
      <c r="AD317" s="16">
        <f t="shared" si="86"/>
        <v>200</v>
      </c>
      <c r="AE317" s="16" t="str">
        <f t="shared" si="87"/>
        <v>[x]</v>
      </c>
      <c r="AF317" s="29" t="str">
        <f t="shared" si="88"/>
        <v>[x]</v>
      </c>
      <c r="AG317" s="29">
        <f t="shared" si="89"/>
        <v>30</v>
      </c>
    </row>
    <row r="318" spans="16:33" ht="16.5" x14ac:dyDescent="0.2">
      <c r="P318" s="15">
        <v>262</v>
      </c>
      <c r="Q318" s="16">
        <f t="shared" si="74"/>
        <v>15</v>
      </c>
      <c r="R318" s="16">
        <f t="shared" si="75"/>
        <v>1606019</v>
      </c>
      <c r="S318" s="16" t="str">
        <f t="shared" si="79"/>
        <v>神器4碎片1等级16</v>
      </c>
      <c r="T318" s="31" t="s">
        <v>877</v>
      </c>
      <c r="U318" s="16">
        <f t="shared" si="76"/>
        <v>16</v>
      </c>
      <c r="V318" s="106">
        <f t="shared" si="80"/>
        <v>1.4620000000000002</v>
      </c>
      <c r="W318" s="19">
        <f t="shared" si="77"/>
        <v>1.4620000000000003E-2</v>
      </c>
      <c r="X318" s="16">
        <f t="shared" si="81"/>
        <v>1</v>
      </c>
      <c r="Y318" s="16">
        <f t="shared" si="82"/>
        <v>3</v>
      </c>
      <c r="Z318" s="16">
        <f t="shared" si="83"/>
        <v>0</v>
      </c>
      <c r="AA318" s="16" t="str">
        <f t="shared" si="84"/>
        <v>AtkExt</v>
      </c>
      <c r="AB318" s="16">
        <f t="shared" si="78"/>
        <v>144</v>
      </c>
      <c r="AC318" s="16" t="str">
        <f t="shared" si="85"/>
        <v>HPExt</v>
      </c>
      <c r="AD318" s="16">
        <f t="shared" si="86"/>
        <v>217</v>
      </c>
      <c r="AE318" s="16" t="str">
        <f t="shared" si="87"/>
        <v>[x]</v>
      </c>
      <c r="AF318" s="29" t="str">
        <f t="shared" si="88"/>
        <v>[x]</v>
      </c>
      <c r="AG318" s="29">
        <f t="shared" si="89"/>
        <v>32</v>
      </c>
    </row>
    <row r="319" spans="16:33" ht="16.5" x14ac:dyDescent="0.2">
      <c r="P319" s="15">
        <v>263</v>
      </c>
      <c r="Q319" s="16">
        <f t="shared" si="74"/>
        <v>15</v>
      </c>
      <c r="R319" s="16">
        <f t="shared" si="75"/>
        <v>1606019</v>
      </c>
      <c r="S319" s="16" t="str">
        <f t="shared" si="79"/>
        <v>神器4碎片1等级17</v>
      </c>
      <c r="T319" s="31" t="s">
        <v>877</v>
      </c>
      <c r="U319" s="16">
        <f t="shared" si="76"/>
        <v>17</v>
      </c>
      <c r="V319" s="106">
        <f t="shared" si="80"/>
        <v>1.5779999999999998</v>
      </c>
      <c r="W319" s="19">
        <f t="shared" si="77"/>
        <v>1.5779999999999999E-2</v>
      </c>
      <c r="X319" s="16">
        <f t="shared" si="81"/>
        <v>1</v>
      </c>
      <c r="Y319" s="16">
        <f t="shared" si="82"/>
        <v>3</v>
      </c>
      <c r="Z319" s="16">
        <f t="shared" si="83"/>
        <v>0</v>
      </c>
      <c r="AA319" s="16" t="str">
        <f t="shared" si="84"/>
        <v>AtkExt</v>
      </c>
      <c r="AB319" s="16">
        <f t="shared" si="78"/>
        <v>156</v>
      </c>
      <c r="AC319" s="16" t="str">
        <f t="shared" si="85"/>
        <v>HPExt</v>
      </c>
      <c r="AD319" s="16">
        <f t="shared" si="86"/>
        <v>234</v>
      </c>
      <c r="AE319" s="16" t="str">
        <f t="shared" si="87"/>
        <v>[x]</v>
      </c>
      <c r="AF319" s="29" t="str">
        <f t="shared" si="88"/>
        <v>[x]</v>
      </c>
      <c r="AG319" s="29">
        <f t="shared" si="89"/>
        <v>34</v>
      </c>
    </row>
    <row r="320" spans="16:33" ht="16.5" x14ac:dyDescent="0.2">
      <c r="P320" s="15">
        <v>264</v>
      </c>
      <c r="Q320" s="16">
        <f t="shared" si="74"/>
        <v>15</v>
      </c>
      <c r="R320" s="16">
        <f t="shared" si="75"/>
        <v>1606019</v>
      </c>
      <c r="S320" s="16" t="str">
        <f t="shared" si="79"/>
        <v>神器4碎片1等级18</v>
      </c>
      <c r="T320" s="31" t="s">
        <v>877</v>
      </c>
      <c r="U320" s="16">
        <f t="shared" si="76"/>
        <v>18</v>
      </c>
      <c r="V320" s="106">
        <f t="shared" si="80"/>
        <v>1.698</v>
      </c>
      <c r="W320" s="19">
        <f t="shared" si="77"/>
        <v>1.6979999999999999E-2</v>
      </c>
      <c r="X320" s="16">
        <f t="shared" si="81"/>
        <v>1</v>
      </c>
      <c r="Y320" s="16">
        <f t="shared" si="82"/>
        <v>3</v>
      </c>
      <c r="Z320" s="16">
        <f t="shared" si="83"/>
        <v>0</v>
      </c>
      <c r="AA320" s="16" t="str">
        <f t="shared" si="84"/>
        <v>AtkExt</v>
      </c>
      <c r="AB320" s="16">
        <f t="shared" si="78"/>
        <v>168</v>
      </c>
      <c r="AC320" s="16" t="str">
        <f t="shared" si="85"/>
        <v>HPExt</v>
      </c>
      <c r="AD320" s="16">
        <f t="shared" si="86"/>
        <v>252</v>
      </c>
      <c r="AE320" s="16" t="str">
        <f t="shared" si="87"/>
        <v>[x]</v>
      </c>
      <c r="AF320" s="29" t="str">
        <f t="shared" si="88"/>
        <v>[x]</v>
      </c>
      <c r="AG320" s="29">
        <f t="shared" si="89"/>
        <v>36</v>
      </c>
    </row>
    <row r="321" spans="16:33" ht="16.5" x14ac:dyDescent="0.2">
      <c r="P321" s="15">
        <v>265</v>
      </c>
      <c r="Q321" s="16">
        <f t="shared" si="74"/>
        <v>15</v>
      </c>
      <c r="R321" s="16">
        <f t="shared" si="75"/>
        <v>1606019</v>
      </c>
      <c r="S321" s="16" t="str">
        <f t="shared" si="79"/>
        <v>神器4碎片1等级19</v>
      </c>
      <c r="T321" s="31" t="s">
        <v>877</v>
      </c>
      <c r="U321" s="16">
        <f t="shared" si="76"/>
        <v>19</v>
      </c>
      <c r="V321" s="106">
        <f t="shared" si="80"/>
        <v>1.8220000000000001</v>
      </c>
      <c r="W321" s="19">
        <f t="shared" si="77"/>
        <v>1.822E-2</v>
      </c>
      <c r="X321" s="16">
        <f t="shared" si="81"/>
        <v>1</v>
      </c>
      <c r="Y321" s="16">
        <f t="shared" si="82"/>
        <v>3</v>
      </c>
      <c r="Z321" s="16">
        <f t="shared" si="83"/>
        <v>0</v>
      </c>
      <c r="AA321" s="16" t="str">
        <f t="shared" si="84"/>
        <v>AtkExt</v>
      </c>
      <c r="AB321" s="16">
        <f t="shared" si="78"/>
        <v>180</v>
      </c>
      <c r="AC321" s="16" t="str">
        <f t="shared" si="85"/>
        <v>HPExt</v>
      </c>
      <c r="AD321" s="16">
        <f t="shared" si="86"/>
        <v>271</v>
      </c>
      <c r="AE321" s="16" t="str">
        <f t="shared" si="87"/>
        <v>[x]</v>
      </c>
      <c r="AF321" s="29" t="str">
        <f t="shared" si="88"/>
        <v>[x]</v>
      </c>
      <c r="AG321" s="29">
        <f t="shared" si="89"/>
        <v>38</v>
      </c>
    </row>
    <row r="322" spans="16:33" ht="16.5" x14ac:dyDescent="0.2">
      <c r="P322" s="15">
        <v>266</v>
      </c>
      <c r="Q322" s="16">
        <f t="shared" si="74"/>
        <v>15</v>
      </c>
      <c r="R322" s="16">
        <f t="shared" si="75"/>
        <v>1606019</v>
      </c>
      <c r="S322" s="16" t="str">
        <f t="shared" si="79"/>
        <v>神器4碎片1等级20</v>
      </c>
      <c r="T322" s="31" t="s">
        <v>877</v>
      </c>
      <c r="U322" s="16">
        <f t="shared" si="76"/>
        <v>20</v>
      </c>
      <c r="V322" s="106">
        <f t="shared" si="80"/>
        <v>1.95</v>
      </c>
      <c r="W322" s="19">
        <f t="shared" si="77"/>
        <v>1.95E-2</v>
      </c>
      <c r="X322" s="16">
        <f t="shared" si="81"/>
        <v>1</v>
      </c>
      <c r="Y322" s="16">
        <f t="shared" si="82"/>
        <v>3</v>
      </c>
      <c r="Z322" s="16">
        <f t="shared" si="83"/>
        <v>0</v>
      </c>
      <c r="AA322" s="16" t="str">
        <f t="shared" si="84"/>
        <v>AtkExt</v>
      </c>
      <c r="AB322" s="16">
        <f t="shared" si="78"/>
        <v>192</v>
      </c>
      <c r="AC322" s="16" t="str">
        <f t="shared" si="85"/>
        <v>HPExt</v>
      </c>
      <c r="AD322" s="16">
        <f t="shared" si="86"/>
        <v>290</v>
      </c>
      <c r="AE322" s="16" t="str">
        <f t="shared" si="87"/>
        <v>[x]</v>
      </c>
      <c r="AF322" s="29" t="str">
        <f t="shared" si="88"/>
        <v>[x]</v>
      </c>
      <c r="AG322" s="29">
        <f t="shared" si="89"/>
        <v>40</v>
      </c>
    </row>
    <row r="323" spans="16:33" ht="16.5" x14ac:dyDescent="0.2">
      <c r="P323" s="15">
        <v>267</v>
      </c>
      <c r="Q323" s="16">
        <f t="shared" si="74"/>
        <v>15</v>
      </c>
      <c r="R323" s="16">
        <f t="shared" si="75"/>
        <v>1606019</v>
      </c>
      <c r="S323" s="16" t="str">
        <f t="shared" si="79"/>
        <v>神器4碎片1等级21</v>
      </c>
      <c r="T323" s="31" t="s">
        <v>877</v>
      </c>
      <c r="U323" s="16">
        <f t="shared" si="76"/>
        <v>21</v>
      </c>
      <c r="V323" s="106">
        <f t="shared" si="80"/>
        <v>2.0819999999999999</v>
      </c>
      <c r="W323" s="19">
        <f t="shared" si="77"/>
        <v>2.0819999999999998E-2</v>
      </c>
      <c r="X323" s="16">
        <f t="shared" si="81"/>
        <v>1</v>
      </c>
      <c r="Y323" s="16">
        <f t="shared" si="82"/>
        <v>3</v>
      </c>
      <c r="Z323" s="16">
        <f t="shared" si="83"/>
        <v>0</v>
      </c>
      <c r="AA323" s="16" t="str">
        <f t="shared" si="84"/>
        <v>AtkExt</v>
      </c>
      <c r="AB323" s="16">
        <f t="shared" si="78"/>
        <v>206</v>
      </c>
      <c r="AC323" s="16" t="str">
        <f t="shared" si="85"/>
        <v>HPExt</v>
      </c>
      <c r="AD323" s="16">
        <f t="shared" si="86"/>
        <v>309</v>
      </c>
      <c r="AE323" s="16" t="str">
        <f t="shared" si="87"/>
        <v>[x]</v>
      </c>
      <c r="AF323" s="29" t="str">
        <f t="shared" si="88"/>
        <v>[x]</v>
      </c>
      <c r="AG323" s="29">
        <f t="shared" si="89"/>
        <v>42</v>
      </c>
    </row>
    <row r="324" spans="16:33" ht="16.5" x14ac:dyDescent="0.2">
      <c r="P324" s="15">
        <v>268</v>
      </c>
      <c r="Q324" s="16">
        <f t="shared" si="74"/>
        <v>16</v>
      </c>
      <c r="R324" s="16">
        <f t="shared" si="75"/>
        <v>1606020</v>
      </c>
      <c r="S324" s="16" t="str">
        <f t="shared" si="79"/>
        <v>神器4碎片2等级1</v>
      </c>
      <c r="T324" s="31" t="s">
        <v>877</v>
      </c>
      <c r="U324" s="16">
        <f t="shared" si="76"/>
        <v>1</v>
      </c>
      <c r="V324" s="106">
        <f t="shared" si="80"/>
        <v>0.20200000000000001</v>
      </c>
      <c r="W324" s="19">
        <f t="shared" si="77"/>
        <v>2.0200000000000001E-3</v>
      </c>
      <c r="X324" s="16">
        <f t="shared" si="81"/>
        <v>1</v>
      </c>
      <c r="Y324" s="16">
        <f t="shared" si="82"/>
        <v>2</v>
      </c>
      <c r="Z324" s="16">
        <f t="shared" si="83"/>
        <v>0</v>
      </c>
      <c r="AA324" s="16" t="str">
        <f t="shared" si="84"/>
        <v>AtkExt</v>
      </c>
      <c r="AB324" s="16">
        <f t="shared" si="78"/>
        <v>19</v>
      </c>
      <c r="AC324" s="16" t="str">
        <f t="shared" si="85"/>
        <v>DefExt</v>
      </c>
      <c r="AD324" s="16">
        <f t="shared" si="86"/>
        <v>4</v>
      </c>
      <c r="AE324" s="16" t="str">
        <f t="shared" si="87"/>
        <v>[x]</v>
      </c>
      <c r="AF324" s="29" t="str">
        <f t="shared" si="88"/>
        <v>[x]</v>
      </c>
      <c r="AG324" s="29" t="str">
        <f t="shared" si="89"/>
        <v>[x]</v>
      </c>
    </row>
    <row r="325" spans="16:33" ht="16.5" x14ac:dyDescent="0.2">
      <c r="P325" s="15">
        <v>269</v>
      </c>
      <c r="Q325" s="16">
        <f t="shared" si="74"/>
        <v>16</v>
      </c>
      <c r="R325" s="16">
        <f t="shared" si="75"/>
        <v>1606020</v>
      </c>
      <c r="S325" s="16" t="str">
        <f t="shared" si="79"/>
        <v>神器4碎片2等级2</v>
      </c>
      <c r="T325" s="31" t="s">
        <v>877</v>
      </c>
      <c r="U325" s="16">
        <f t="shared" si="76"/>
        <v>2</v>
      </c>
      <c r="V325" s="106">
        <f t="shared" si="80"/>
        <v>0.25800000000000001</v>
      </c>
      <c r="W325" s="19">
        <f t="shared" si="77"/>
        <v>2.5800000000000003E-3</v>
      </c>
      <c r="X325" s="16">
        <f t="shared" si="81"/>
        <v>1</v>
      </c>
      <c r="Y325" s="16">
        <f t="shared" si="82"/>
        <v>2</v>
      </c>
      <c r="Z325" s="16">
        <f t="shared" si="83"/>
        <v>0</v>
      </c>
      <c r="AA325" s="16" t="str">
        <f t="shared" si="84"/>
        <v>AtkExt</v>
      </c>
      <c r="AB325" s="16">
        <f t="shared" si="78"/>
        <v>25</v>
      </c>
      <c r="AC325" s="16" t="str">
        <f t="shared" si="85"/>
        <v>DefExt</v>
      </c>
      <c r="AD325" s="16">
        <f t="shared" si="86"/>
        <v>6</v>
      </c>
      <c r="AE325" s="16" t="str">
        <f t="shared" si="87"/>
        <v>[x]</v>
      </c>
      <c r="AF325" s="29" t="str">
        <f t="shared" si="88"/>
        <v>[x]</v>
      </c>
      <c r="AG325" s="29" t="str">
        <f t="shared" si="89"/>
        <v>[x]</v>
      </c>
    </row>
    <row r="326" spans="16:33" ht="16.5" x14ac:dyDescent="0.2">
      <c r="P326" s="15">
        <v>270</v>
      </c>
      <c r="Q326" s="16">
        <f t="shared" si="74"/>
        <v>16</v>
      </c>
      <c r="R326" s="16">
        <f t="shared" si="75"/>
        <v>1606020</v>
      </c>
      <c r="S326" s="16" t="str">
        <f t="shared" si="79"/>
        <v>神器4碎片2等级3</v>
      </c>
      <c r="T326" s="31" t="s">
        <v>877</v>
      </c>
      <c r="U326" s="16">
        <f t="shared" si="76"/>
        <v>3</v>
      </c>
      <c r="V326" s="106">
        <f t="shared" si="80"/>
        <v>0.31800000000000006</v>
      </c>
      <c r="W326" s="19">
        <f t="shared" si="77"/>
        <v>3.1800000000000005E-3</v>
      </c>
      <c r="X326" s="16">
        <f t="shared" si="81"/>
        <v>1</v>
      </c>
      <c r="Y326" s="16">
        <f t="shared" si="82"/>
        <v>2</v>
      </c>
      <c r="Z326" s="16">
        <f t="shared" si="83"/>
        <v>0</v>
      </c>
      <c r="AA326" s="16" t="str">
        <f t="shared" si="84"/>
        <v>AtkExt</v>
      </c>
      <c r="AB326" s="16">
        <f t="shared" si="78"/>
        <v>31</v>
      </c>
      <c r="AC326" s="16" t="str">
        <f t="shared" si="85"/>
        <v>DefExt</v>
      </c>
      <c r="AD326" s="16">
        <f t="shared" si="86"/>
        <v>7</v>
      </c>
      <c r="AE326" s="16" t="str">
        <f t="shared" si="87"/>
        <v>[x]</v>
      </c>
      <c r="AF326" s="29" t="str">
        <f t="shared" si="88"/>
        <v>[x]</v>
      </c>
      <c r="AG326" s="29" t="str">
        <f t="shared" si="89"/>
        <v>[x]</v>
      </c>
    </row>
    <row r="327" spans="16:33" ht="16.5" x14ac:dyDescent="0.2">
      <c r="P327" s="15">
        <v>271</v>
      </c>
      <c r="Q327" s="16">
        <f t="shared" si="74"/>
        <v>16</v>
      </c>
      <c r="R327" s="16">
        <f t="shared" si="75"/>
        <v>1606020</v>
      </c>
      <c r="S327" s="16" t="str">
        <f t="shared" si="79"/>
        <v>神器4碎片2等级4</v>
      </c>
      <c r="T327" s="31" t="s">
        <v>877</v>
      </c>
      <c r="U327" s="16">
        <f t="shared" si="76"/>
        <v>4</v>
      </c>
      <c r="V327" s="106">
        <f t="shared" si="80"/>
        <v>0.38200000000000001</v>
      </c>
      <c r="W327" s="19">
        <f t="shared" si="77"/>
        <v>3.82E-3</v>
      </c>
      <c r="X327" s="16">
        <f t="shared" si="81"/>
        <v>1</v>
      </c>
      <c r="Y327" s="16">
        <f t="shared" si="82"/>
        <v>2</v>
      </c>
      <c r="Z327" s="16">
        <f t="shared" si="83"/>
        <v>0</v>
      </c>
      <c r="AA327" s="16" t="str">
        <f t="shared" si="84"/>
        <v>AtkExt</v>
      </c>
      <c r="AB327" s="16">
        <f t="shared" si="78"/>
        <v>37</v>
      </c>
      <c r="AC327" s="16" t="str">
        <f t="shared" si="85"/>
        <v>DefExt</v>
      </c>
      <c r="AD327" s="16">
        <f t="shared" si="86"/>
        <v>9</v>
      </c>
      <c r="AE327" s="16" t="str">
        <f t="shared" si="87"/>
        <v>[x]</v>
      </c>
      <c r="AF327" s="29" t="str">
        <f t="shared" si="88"/>
        <v>[x]</v>
      </c>
      <c r="AG327" s="29" t="str">
        <f t="shared" si="89"/>
        <v>[x]</v>
      </c>
    </row>
    <row r="328" spans="16:33" ht="16.5" x14ac:dyDescent="0.2">
      <c r="P328" s="15">
        <v>272</v>
      </c>
      <c r="Q328" s="16">
        <f t="shared" si="74"/>
        <v>16</v>
      </c>
      <c r="R328" s="16">
        <f t="shared" si="75"/>
        <v>1606020</v>
      </c>
      <c r="S328" s="16" t="str">
        <f t="shared" si="79"/>
        <v>神器4碎片2等级5</v>
      </c>
      <c r="T328" s="31" t="s">
        <v>877</v>
      </c>
      <c r="U328" s="16">
        <f t="shared" si="76"/>
        <v>5</v>
      </c>
      <c r="V328" s="106">
        <f t="shared" si="80"/>
        <v>0.45</v>
      </c>
      <c r="W328" s="19">
        <f t="shared" si="77"/>
        <v>4.5000000000000005E-3</v>
      </c>
      <c r="X328" s="16">
        <f t="shared" si="81"/>
        <v>1</v>
      </c>
      <c r="Y328" s="16">
        <f t="shared" si="82"/>
        <v>2</v>
      </c>
      <c r="Z328" s="16">
        <f t="shared" si="83"/>
        <v>0</v>
      </c>
      <c r="AA328" s="16" t="str">
        <f t="shared" si="84"/>
        <v>AtkExt</v>
      </c>
      <c r="AB328" s="16">
        <f t="shared" si="78"/>
        <v>44</v>
      </c>
      <c r="AC328" s="16" t="str">
        <f t="shared" si="85"/>
        <v>DefExt</v>
      </c>
      <c r="AD328" s="16">
        <f t="shared" si="86"/>
        <v>11</v>
      </c>
      <c r="AE328" s="16" t="str">
        <f t="shared" si="87"/>
        <v>[x]</v>
      </c>
      <c r="AF328" s="29" t="str">
        <f t="shared" si="88"/>
        <v>[x]</v>
      </c>
      <c r="AG328" s="29" t="str">
        <f t="shared" si="89"/>
        <v>[x]</v>
      </c>
    </row>
    <row r="329" spans="16:33" ht="16.5" x14ac:dyDescent="0.2">
      <c r="P329" s="15">
        <v>273</v>
      </c>
      <c r="Q329" s="16">
        <f t="shared" si="74"/>
        <v>16</v>
      </c>
      <c r="R329" s="16">
        <f t="shared" si="75"/>
        <v>1606020</v>
      </c>
      <c r="S329" s="16" t="str">
        <f t="shared" si="79"/>
        <v>神器4碎片2等级6</v>
      </c>
      <c r="T329" s="31" t="s">
        <v>877</v>
      </c>
      <c r="U329" s="16">
        <f t="shared" si="76"/>
        <v>6</v>
      </c>
      <c r="V329" s="106">
        <f t="shared" si="80"/>
        <v>0.52200000000000002</v>
      </c>
      <c r="W329" s="19">
        <f t="shared" si="77"/>
        <v>5.2200000000000007E-3</v>
      </c>
      <c r="X329" s="16">
        <f t="shared" si="81"/>
        <v>1</v>
      </c>
      <c r="Y329" s="16">
        <f t="shared" si="82"/>
        <v>2</v>
      </c>
      <c r="Z329" s="16">
        <f t="shared" si="83"/>
        <v>0</v>
      </c>
      <c r="AA329" s="16" t="str">
        <f t="shared" si="84"/>
        <v>AtkExt</v>
      </c>
      <c r="AB329" s="16">
        <f t="shared" si="78"/>
        <v>51</v>
      </c>
      <c r="AC329" s="16" t="str">
        <f t="shared" si="85"/>
        <v>DefExt</v>
      </c>
      <c r="AD329" s="16">
        <f t="shared" si="86"/>
        <v>12</v>
      </c>
      <c r="AE329" s="16" t="str">
        <f t="shared" si="87"/>
        <v>[x]</v>
      </c>
      <c r="AF329" s="29" t="str">
        <f t="shared" si="88"/>
        <v>[x]</v>
      </c>
      <c r="AG329" s="29" t="str">
        <f t="shared" si="89"/>
        <v>[x]</v>
      </c>
    </row>
    <row r="330" spans="16:33" ht="16.5" x14ac:dyDescent="0.2">
      <c r="P330" s="15">
        <v>274</v>
      </c>
      <c r="Q330" s="16">
        <f t="shared" si="74"/>
        <v>16</v>
      </c>
      <c r="R330" s="16">
        <f t="shared" si="75"/>
        <v>1606020</v>
      </c>
      <c r="S330" s="16" t="str">
        <f t="shared" si="79"/>
        <v>神器4碎片2等级7</v>
      </c>
      <c r="T330" s="31" t="s">
        <v>877</v>
      </c>
      <c r="U330" s="16">
        <f t="shared" si="76"/>
        <v>7</v>
      </c>
      <c r="V330" s="106">
        <f t="shared" si="80"/>
        <v>0.59799999999999998</v>
      </c>
      <c r="W330" s="19">
        <f t="shared" si="77"/>
        <v>5.9800000000000001E-3</v>
      </c>
      <c r="X330" s="16">
        <f t="shared" si="81"/>
        <v>1</v>
      </c>
      <c r="Y330" s="16">
        <f t="shared" si="82"/>
        <v>2</v>
      </c>
      <c r="Z330" s="16">
        <f t="shared" si="83"/>
        <v>0</v>
      </c>
      <c r="AA330" s="16" t="str">
        <f t="shared" si="84"/>
        <v>AtkExt</v>
      </c>
      <c r="AB330" s="16">
        <f t="shared" si="78"/>
        <v>59</v>
      </c>
      <c r="AC330" s="16" t="str">
        <f t="shared" si="85"/>
        <v>DefExt</v>
      </c>
      <c r="AD330" s="16">
        <f t="shared" si="86"/>
        <v>14</v>
      </c>
      <c r="AE330" s="16" t="str">
        <f t="shared" si="87"/>
        <v>[x]</v>
      </c>
      <c r="AF330" s="29" t="str">
        <f t="shared" si="88"/>
        <v>[x]</v>
      </c>
      <c r="AG330" s="29" t="str">
        <f t="shared" si="89"/>
        <v>[x]</v>
      </c>
    </row>
    <row r="331" spans="16:33" ht="16.5" x14ac:dyDescent="0.2">
      <c r="P331" s="15">
        <v>275</v>
      </c>
      <c r="Q331" s="16">
        <f t="shared" si="74"/>
        <v>16</v>
      </c>
      <c r="R331" s="16">
        <f t="shared" si="75"/>
        <v>1606020</v>
      </c>
      <c r="S331" s="16" t="str">
        <f t="shared" si="79"/>
        <v>神器4碎片2等级8</v>
      </c>
      <c r="T331" s="31" t="s">
        <v>877</v>
      </c>
      <c r="U331" s="16">
        <f t="shared" si="76"/>
        <v>8</v>
      </c>
      <c r="V331" s="106">
        <f t="shared" si="80"/>
        <v>0.67800000000000005</v>
      </c>
      <c r="W331" s="19">
        <f t="shared" si="77"/>
        <v>6.7800000000000004E-3</v>
      </c>
      <c r="X331" s="16">
        <f t="shared" si="81"/>
        <v>1</v>
      </c>
      <c r="Y331" s="16">
        <f t="shared" si="82"/>
        <v>2</v>
      </c>
      <c r="Z331" s="16">
        <f t="shared" si="83"/>
        <v>0</v>
      </c>
      <c r="AA331" s="16" t="str">
        <f t="shared" si="84"/>
        <v>AtkExt</v>
      </c>
      <c r="AB331" s="16">
        <f t="shared" si="78"/>
        <v>67</v>
      </c>
      <c r="AC331" s="16" t="str">
        <f t="shared" si="85"/>
        <v>DefExt</v>
      </c>
      <c r="AD331" s="16">
        <f t="shared" si="86"/>
        <v>16</v>
      </c>
      <c r="AE331" s="16" t="str">
        <f t="shared" si="87"/>
        <v>[x]</v>
      </c>
      <c r="AF331" s="29" t="str">
        <f t="shared" si="88"/>
        <v>[x]</v>
      </c>
      <c r="AG331" s="29" t="str">
        <f t="shared" si="89"/>
        <v>[x]</v>
      </c>
    </row>
    <row r="332" spans="16:33" ht="16.5" x14ac:dyDescent="0.2">
      <c r="P332" s="15">
        <v>276</v>
      </c>
      <c r="Q332" s="16">
        <f t="shared" si="74"/>
        <v>16</v>
      </c>
      <c r="R332" s="16">
        <f t="shared" si="75"/>
        <v>1606020</v>
      </c>
      <c r="S332" s="16" t="str">
        <f t="shared" si="79"/>
        <v>神器4碎片2等级9</v>
      </c>
      <c r="T332" s="31" t="s">
        <v>877</v>
      </c>
      <c r="U332" s="16">
        <f t="shared" si="76"/>
        <v>9</v>
      </c>
      <c r="V332" s="106">
        <f t="shared" si="80"/>
        <v>0.76200000000000001</v>
      </c>
      <c r="W332" s="19">
        <f t="shared" si="77"/>
        <v>7.62E-3</v>
      </c>
      <c r="X332" s="16">
        <f t="shared" si="81"/>
        <v>1</v>
      </c>
      <c r="Y332" s="16">
        <f t="shared" si="82"/>
        <v>2</v>
      </c>
      <c r="Z332" s="16">
        <f t="shared" si="83"/>
        <v>0</v>
      </c>
      <c r="AA332" s="16" t="str">
        <f t="shared" si="84"/>
        <v>AtkExt</v>
      </c>
      <c r="AB332" s="16">
        <f t="shared" si="78"/>
        <v>75</v>
      </c>
      <c r="AC332" s="16" t="str">
        <f t="shared" si="85"/>
        <v>DefExt</v>
      </c>
      <c r="AD332" s="16">
        <f t="shared" si="86"/>
        <v>18</v>
      </c>
      <c r="AE332" s="16" t="str">
        <f t="shared" si="87"/>
        <v>[x]</v>
      </c>
      <c r="AF332" s="29" t="str">
        <f t="shared" si="88"/>
        <v>[x]</v>
      </c>
      <c r="AG332" s="29" t="str">
        <f t="shared" si="89"/>
        <v>[x]</v>
      </c>
    </row>
    <row r="333" spans="16:33" ht="16.5" x14ac:dyDescent="0.2">
      <c r="P333" s="15">
        <v>277</v>
      </c>
      <c r="Q333" s="16">
        <f t="shared" si="74"/>
        <v>16</v>
      </c>
      <c r="R333" s="16">
        <f t="shared" si="75"/>
        <v>1606020</v>
      </c>
      <c r="S333" s="16" t="str">
        <f t="shared" si="79"/>
        <v>神器4碎片2等级10</v>
      </c>
      <c r="T333" s="31" t="s">
        <v>877</v>
      </c>
      <c r="U333" s="16">
        <f t="shared" si="76"/>
        <v>10</v>
      </c>
      <c r="V333" s="106">
        <f t="shared" si="80"/>
        <v>0.85000000000000009</v>
      </c>
      <c r="W333" s="19">
        <f t="shared" si="77"/>
        <v>8.5000000000000006E-3</v>
      </c>
      <c r="X333" s="16">
        <f t="shared" si="81"/>
        <v>1</v>
      </c>
      <c r="Y333" s="16">
        <f t="shared" si="82"/>
        <v>2</v>
      </c>
      <c r="Z333" s="16">
        <f t="shared" si="83"/>
        <v>0</v>
      </c>
      <c r="AA333" s="16" t="str">
        <f t="shared" si="84"/>
        <v>AtkExt</v>
      </c>
      <c r="AB333" s="16">
        <f t="shared" si="78"/>
        <v>84</v>
      </c>
      <c r="AC333" s="16" t="str">
        <f t="shared" si="85"/>
        <v>DefExt</v>
      </c>
      <c r="AD333" s="16">
        <f t="shared" si="86"/>
        <v>20</v>
      </c>
      <c r="AE333" s="16" t="str">
        <f t="shared" si="87"/>
        <v>[x]</v>
      </c>
      <c r="AF333" s="29" t="str">
        <f t="shared" si="88"/>
        <v>[x]</v>
      </c>
      <c r="AG333" s="29" t="str">
        <f t="shared" si="89"/>
        <v>[x]</v>
      </c>
    </row>
    <row r="334" spans="16:33" ht="16.5" x14ac:dyDescent="0.2">
      <c r="P334" s="15">
        <v>278</v>
      </c>
      <c r="Q334" s="16">
        <f t="shared" si="74"/>
        <v>16</v>
      </c>
      <c r="R334" s="16">
        <f t="shared" si="75"/>
        <v>1606020</v>
      </c>
      <c r="S334" s="16" t="str">
        <f t="shared" si="79"/>
        <v>神器4碎片2等级11</v>
      </c>
      <c r="T334" s="31" t="s">
        <v>877</v>
      </c>
      <c r="U334" s="16">
        <f t="shared" si="76"/>
        <v>11</v>
      </c>
      <c r="V334" s="106">
        <f t="shared" si="80"/>
        <v>0.94200000000000006</v>
      </c>
      <c r="W334" s="19">
        <f t="shared" si="77"/>
        <v>9.4200000000000013E-3</v>
      </c>
      <c r="X334" s="16">
        <f t="shared" si="81"/>
        <v>1</v>
      </c>
      <c r="Y334" s="16">
        <f t="shared" si="82"/>
        <v>2</v>
      </c>
      <c r="Z334" s="16">
        <f t="shared" si="83"/>
        <v>0</v>
      </c>
      <c r="AA334" s="16" t="str">
        <f t="shared" si="84"/>
        <v>AtkExt</v>
      </c>
      <c r="AB334" s="16">
        <f t="shared" si="78"/>
        <v>93</v>
      </c>
      <c r="AC334" s="16" t="str">
        <f t="shared" si="85"/>
        <v>DefExt</v>
      </c>
      <c r="AD334" s="16">
        <f t="shared" si="86"/>
        <v>23</v>
      </c>
      <c r="AE334" s="16" t="str">
        <f t="shared" si="87"/>
        <v>[x]</v>
      </c>
      <c r="AF334" s="29" t="str">
        <f t="shared" si="88"/>
        <v>[x]</v>
      </c>
      <c r="AG334" s="29" t="str">
        <f t="shared" si="89"/>
        <v>[x]</v>
      </c>
    </row>
    <row r="335" spans="16:33" ht="16.5" x14ac:dyDescent="0.2">
      <c r="P335" s="15">
        <v>279</v>
      </c>
      <c r="Q335" s="16">
        <f t="shared" si="74"/>
        <v>16</v>
      </c>
      <c r="R335" s="16">
        <f t="shared" si="75"/>
        <v>1606020</v>
      </c>
      <c r="S335" s="16" t="str">
        <f t="shared" si="79"/>
        <v>神器4碎片2等级12</v>
      </c>
      <c r="T335" s="31" t="s">
        <v>877</v>
      </c>
      <c r="U335" s="16">
        <f t="shared" si="76"/>
        <v>12</v>
      </c>
      <c r="V335" s="106">
        <f t="shared" si="80"/>
        <v>1.0380000000000003</v>
      </c>
      <c r="W335" s="19">
        <f t="shared" si="77"/>
        <v>1.0380000000000002E-2</v>
      </c>
      <c r="X335" s="16">
        <f t="shared" si="81"/>
        <v>1</v>
      </c>
      <c r="Y335" s="16">
        <f t="shared" si="82"/>
        <v>2</v>
      </c>
      <c r="Z335" s="16">
        <f t="shared" si="83"/>
        <v>0</v>
      </c>
      <c r="AA335" s="16" t="str">
        <f t="shared" si="84"/>
        <v>AtkExt</v>
      </c>
      <c r="AB335" s="16">
        <f t="shared" si="78"/>
        <v>102</v>
      </c>
      <c r="AC335" s="16" t="str">
        <f t="shared" si="85"/>
        <v>DefExt</v>
      </c>
      <c r="AD335" s="16">
        <f t="shared" si="86"/>
        <v>25</v>
      </c>
      <c r="AE335" s="16" t="str">
        <f t="shared" si="87"/>
        <v>[x]</v>
      </c>
      <c r="AF335" s="29" t="str">
        <f t="shared" si="88"/>
        <v>[x]</v>
      </c>
      <c r="AG335" s="29" t="str">
        <f t="shared" si="89"/>
        <v>[x]</v>
      </c>
    </row>
    <row r="336" spans="16:33" ht="16.5" x14ac:dyDescent="0.2">
      <c r="P336" s="15">
        <v>280</v>
      </c>
      <c r="Q336" s="16">
        <f t="shared" si="74"/>
        <v>16</v>
      </c>
      <c r="R336" s="16">
        <f t="shared" si="75"/>
        <v>1606020</v>
      </c>
      <c r="S336" s="16" t="str">
        <f t="shared" si="79"/>
        <v>神器4碎片2等级13</v>
      </c>
      <c r="T336" s="31" t="s">
        <v>877</v>
      </c>
      <c r="U336" s="16">
        <f t="shared" si="76"/>
        <v>13</v>
      </c>
      <c r="V336" s="106">
        <f t="shared" si="80"/>
        <v>1.1380000000000001</v>
      </c>
      <c r="W336" s="19">
        <f t="shared" si="77"/>
        <v>1.1380000000000001E-2</v>
      </c>
      <c r="X336" s="16">
        <f t="shared" si="81"/>
        <v>1</v>
      </c>
      <c r="Y336" s="16">
        <f t="shared" si="82"/>
        <v>2</v>
      </c>
      <c r="Z336" s="16">
        <f t="shared" si="83"/>
        <v>0</v>
      </c>
      <c r="AA336" s="16" t="str">
        <f t="shared" si="84"/>
        <v>AtkExt</v>
      </c>
      <c r="AB336" s="16">
        <f t="shared" si="78"/>
        <v>112</v>
      </c>
      <c r="AC336" s="16" t="str">
        <f t="shared" si="85"/>
        <v>DefExt</v>
      </c>
      <c r="AD336" s="16">
        <f t="shared" si="86"/>
        <v>28</v>
      </c>
      <c r="AE336" s="16" t="str">
        <f t="shared" si="87"/>
        <v>[x]</v>
      </c>
      <c r="AF336" s="29" t="str">
        <f t="shared" si="88"/>
        <v>[x]</v>
      </c>
      <c r="AG336" s="29" t="str">
        <f t="shared" si="89"/>
        <v>[x]</v>
      </c>
    </row>
    <row r="337" spans="16:33" ht="16.5" x14ac:dyDescent="0.2">
      <c r="P337" s="15">
        <v>281</v>
      </c>
      <c r="Q337" s="16">
        <f t="shared" si="74"/>
        <v>16</v>
      </c>
      <c r="R337" s="16">
        <f t="shared" si="75"/>
        <v>1606020</v>
      </c>
      <c r="S337" s="16" t="str">
        <f t="shared" si="79"/>
        <v>神器4碎片2等级14</v>
      </c>
      <c r="T337" s="31" t="s">
        <v>877</v>
      </c>
      <c r="U337" s="16">
        <f t="shared" si="76"/>
        <v>14</v>
      </c>
      <c r="V337" s="106">
        <f t="shared" si="80"/>
        <v>1.242</v>
      </c>
      <c r="W337" s="19">
        <f t="shared" si="77"/>
        <v>1.242E-2</v>
      </c>
      <c r="X337" s="16">
        <f t="shared" si="81"/>
        <v>1</v>
      </c>
      <c r="Y337" s="16">
        <f t="shared" si="82"/>
        <v>2</v>
      </c>
      <c r="Z337" s="16">
        <f t="shared" si="83"/>
        <v>0</v>
      </c>
      <c r="AA337" s="16" t="str">
        <f t="shared" si="84"/>
        <v>AtkExt</v>
      </c>
      <c r="AB337" s="16">
        <f t="shared" si="78"/>
        <v>122</v>
      </c>
      <c r="AC337" s="16" t="str">
        <f t="shared" si="85"/>
        <v>DefExt</v>
      </c>
      <c r="AD337" s="16">
        <f t="shared" si="86"/>
        <v>30</v>
      </c>
      <c r="AE337" s="16" t="str">
        <f t="shared" si="87"/>
        <v>[x]</v>
      </c>
      <c r="AF337" s="29" t="str">
        <f t="shared" si="88"/>
        <v>[x]</v>
      </c>
      <c r="AG337" s="29" t="str">
        <f t="shared" si="89"/>
        <v>[x]</v>
      </c>
    </row>
    <row r="338" spans="16:33" ht="16.5" x14ac:dyDescent="0.2">
      <c r="P338" s="15">
        <v>282</v>
      </c>
      <c r="Q338" s="16">
        <f t="shared" si="74"/>
        <v>16</v>
      </c>
      <c r="R338" s="16">
        <f t="shared" si="75"/>
        <v>1606020</v>
      </c>
      <c r="S338" s="16" t="str">
        <f t="shared" si="79"/>
        <v>神器4碎片2等级15</v>
      </c>
      <c r="T338" s="31" t="s">
        <v>877</v>
      </c>
      <c r="U338" s="16">
        <f t="shared" si="76"/>
        <v>15</v>
      </c>
      <c r="V338" s="106">
        <f t="shared" si="80"/>
        <v>1.35</v>
      </c>
      <c r="W338" s="19">
        <f t="shared" si="77"/>
        <v>1.3500000000000002E-2</v>
      </c>
      <c r="X338" s="16">
        <f t="shared" si="81"/>
        <v>1</v>
      </c>
      <c r="Y338" s="16">
        <f t="shared" si="82"/>
        <v>2</v>
      </c>
      <c r="Z338" s="16">
        <f t="shared" si="83"/>
        <v>0</v>
      </c>
      <c r="AA338" s="16" t="str">
        <f t="shared" si="84"/>
        <v>AtkExt</v>
      </c>
      <c r="AB338" s="16">
        <f t="shared" si="78"/>
        <v>133</v>
      </c>
      <c r="AC338" s="16" t="str">
        <f t="shared" si="85"/>
        <v>DefExt</v>
      </c>
      <c r="AD338" s="16">
        <f t="shared" si="86"/>
        <v>33</v>
      </c>
      <c r="AE338" s="16" t="str">
        <f t="shared" si="87"/>
        <v>[x]</v>
      </c>
      <c r="AF338" s="29" t="str">
        <f t="shared" si="88"/>
        <v>[x]</v>
      </c>
      <c r="AG338" s="29" t="str">
        <f t="shared" si="89"/>
        <v>[x]</v>
      </c>
    </row>
    <row r="339" spans="16:33" ht="16.5" x14ac:dyDescent="0.2">
      <c r="P339" s="15">
        <v>283</v>
      </c>
      <c r="Q339" s="16">
        <f t="shared" si="74"/>
        <v>16</v>
      </c>
      <c r="R339" s="16">
        <f t="shared" si="75"/>
        <v>1606020</v>
      </c>
      <c r="S339" s="16" t="str">
        <f t="shared" si="79"/>
        <v>神器4碎片2等级16</v>
      </c>
      <c r="T339" s="31" t="s">
        <v>877</v>
      </c>
      <c r="U339" s="16">
        <f t="shared" si="76"/>
        <v>16</v>
      </c>
      <c r="V339" s="106">
        <f t="shared" si="80"/>
        <v>1.4620000000000002</v>
      </c>
      <c r="W339" s="19">
        <f t="shared" si="77"/>
        <v>1.4620000000000003E-2</v>
      </c>
      <c r="X339" s="16">
        <f t="shared" si="81"/>
        <v>1</v>
      </c>
      <c r="Y339" s="16">
        <f t="shared" si="82"/>
        <v>2</v>
      </c>
      <c r="Z339" s="16">
        <f t="shared" si="83"/>
        <v>0</v>
      </c>
      <c r="AA339" s="16" t="str">
        <f t="shared" si="84"/>
        <v>AtkExt</v>
      </c>
      <c r="AB339" s="16">
        <f t="shared" si="78"/>
        <v>144</v>
      </c>
      <c r="AC339" s="16" t="str">
        <f t="shared" si="85"/>
        <v>DefExt</v>
      </c>
      <c r="AD339" s="16">
        <f t="shared" si="86"/>
        <v>36</v>
      </c>
      <c r="AE339" s="16" t="str">
        <f t="shared" si="87"/>
        <v>[x]</v>
      </c>
      <c r="AF339" s="29" t="str">
        <f t="shared" si="88"/>
        <v>[x]</v>
      </c>
      <c r="AG339" s="29" t="str">
        <f t="shared" si="89"/>
        <v>[x]</v>
      </c>
    </row>
    <row r="340" spans="16:33" ht="16.5" x14ac:dyDescent="0.2">
      <c r="P340" s="15">
        <v>284</v>
      </c>
      <c r="Q340" s="16">
        <f t="shared" si="74"/>
        <v>16</v>
      </c>
      <c r="R340" s="16">
        <f t="shared" si="75"/>
        <v>1606020</v>
      </c>
      <c r="S340" s="16" t="str">
        <f t="shared" si="79"/>
        <v>神器4碎片2等级17</v>
      </c>
      <c r="T340" s="31" t="s">
        <v>877</v>
      </c>
      <c r="U340" s="16">
        <f t="shared" si="76"/>
        <v>17</v>
      </c>
      <c r="V340" s="106">
        <f t="shared" si="80"/>
        <v>1.5779999999999998</v>
      </c>
      <c r="W340" s="19">
        <f t="shared" si="77"/>
        <v>1.5779999999999999E-2</v>
      </c>
      <c r="X340" s="16">
        <f t="shared" si="81"/>
        <v>1</v>
      </c>
      <c r="Y340" s="16">
        <f t="shared" si="82"/>
        <v>2</v>
      </c>
      <c r="Z340" s="16">
        <f t="shared" si="83"/>
        <v>0</v>
      </c>
      <c r="AA340" s="16" t="str">
        <f t="shared" si="84"/>
        <v>AtkExt</v>
      </c>
      <c r="AB340" s="16">
        <f t="shared" si="78"/>
        <v>156</v>
      </c>
      <c r="AC340" s="16" t="str">
        <f t="shared" si="85"/>
        <v>DefExt</v>
      </c>
      <c r="AD340" s="16">
        <f t="shared" si="86"/>
        <v>38</v>
      </c>
      <c r="AE340" s="16" t="str">
        <f t="shared" si="87"/>
        <v>[x]</v>
      </c>
      <c r="AF340" s="29" t="str">
        <f t="shared" si="88"/>
        <v>[x]</v>
      </c>
      <c r="AG340" s="29" t="str">
        <f t="shared" si="89"/>
        <v>[x]</v>
      </c>
    </row>
    <row r="341" spans="16:33" ht="16.5" x14ac:dyDescent="0.2">
      <c r="P341" s="15">
        <v>285</v>
      </c>
      <c r="Q341" s="16">
        <f t="shared" si="74"/>
        <v>16</v>
      </c>
      <c r="R341" s="16">
        <f t="shared" si="75"/>
        <v>1606020</v>
      </c>
      <c r="S341" s="16" t="str">
        <f t="shared" si="79"/>
        <v>神器4碎片2等级18</v>
      </c>
      <c r="T341" s="31" t="s">
        <v>877</v>
      </c>
      <c r="U341" s="16">
        <f t="shared" si="76"/>
        <v>18</v>
      </c>
      <c r="V341" s="106">
        <f t="shared" si="80"/>
        <v>1.698</v>
      </c>
      <c r="W341" s="19">
        <f t="shared" si="77"/>
        <v>1.6979999999999999E-2</v>
      </c>
      <c r="X341" s="16">
        <f t="shared" si="81"/>
        <v>1</v>
      </c>
      <c r="Y341" s="16">
        <f t="shared" si="82"/>
        <v>2</v>
      </c>
      <c r="Z341" s="16">
        <f t="shared" si="83"/>
        <v>0</v>
      </c>
      <c r="AA341" s="16" t="str">
        <f t="shared" si="84"/>
        <v>AtkExt</v>
      </c>
      <c r="AB341" s="16">
        <f t="shared" si="78"/>
        <v>168</v>
      </c>
      <c r="AC341" s="16" t="str">
        <f t="shared" si="85"/>
        <v>DefExt</v>
      </c>
      <c r="AD341" s="16">
        <f t="shared" si="86"/>
        <v>41</v>
      </c>
      <c r="AE341" s="16" t="str">
        <f t="shared" si="87"/>
        <v>[x]</v>
      </c>
      <c r="AF341" s="29" t="str">
        <f t="shared" si="88"/>
        <v>[x]</v>
      </c>
      <c r="AG341" s="29" t="str">
        <f t="shared" si="89"/>
        <v>[x]</v>
      </c>
    </row>
    <row r="342" spans="16:33" ht="16.5" x14ac:dyDescent="0.2">
      <c r="P342" s="15">
        <v>286</v>
      </c>
      <c r="Q342" s="16">
        <f t="shared" si="74"/>
        <v>16</v>
      </c>
      <c r="R342" s="16">
        <f t="shared" si="75"/>
        <v>1606020</v>
      </c>
      <c r="S342" s="16" t="str">
        <f t="shared" si="79"/>
        <v>神器4碎片2等级19</v>
      </c>
      <c r="T342" s="31" t="s">
        <v>877</v>
      </c>
      <c r="U342" s="16">
        <f t="shared" si="76"/>
        <v>19</v>
      </c>
      <c r="V342" s="106">
        <f t="shared" si="80"/>
        <v>1.8220000000000001</v>
      </c>
      <c r="W342" s="19">
        <f t="shared" si="77"/>
        <v>1.822E-2</v>
      </c>
      <c r="X342" s="16">
        <f t="shared" si="81"/>
        <v>1</v>
      </c>
      <c r="Y342" s="16">
        <f t="shared" si="82"/>
        <v>2</v>
      </c>
      <c r="Z342" s="16">
        <f t="shared" si="83"/>
        <v>0</v>
      </c>
      <c r="AA342" s="16" t="str">
        <f t="shared" si="84"/>
        <v>AtkExt</v>
      </c>
      <c r="AB342" s="16">
        <f t="shared" si="78"/>
        <v>180</v>
      </c>
      <c r="AC342" s="16" t="str">
        <f t="shared" si="85"/>
        <v>DefExt</v>
      </c>
      <c r="AD342" s="16">
        <f t="shared" si="86"/>
        <v>44</v>
      </c>
      <c r="AE342" s="16" t="str">
        <f t="shared" si="87"/>
        <v>[x]</v>
      </c>
      <c r="AF342" s="29" t="str">
        <f t="shared" si="88"/>
        <v>[x]</v>
      </c>
      <c r="AG342" s="29" t="str">
        <f t="shared" si="89"/>
        <v>[x]</v>
      </c>
    </row>
    <row r="343" spans="16:33" ht="16.5" x14ac:dyDescent="0.2">
      <c r="P343" s="15">
        <v>287</v>
      </c>
      <c r="Q343" s="16">
        <f t="shared" si="74"/>
        <v>16</v>
      </c>
      <c r="R343" s="16">
        <f t="shared" si="75"/>
        <v>1606020</v>
      </c>
      <c r="S343" s="16" t="str">
        <f t="shared" si="79"/>
        <v>神器4碎片2等级20</v>
      </c>
      <c r="T343" s="31" t="s">
        <v>877</v>
      </c>
      <c r="U343" s="16">
        <f t="shared" si="76"/>
        <v>20</v>
      </c>
      <c r="V343" s="106">
        <f t="shared" si="80"/>
        <v>1.95</v>
      </c>
      <c r="W343" s="19">
        <f t="shared" si="77"/>
        <v>1.95E-2</v>
      </c>
      <c r="X343" s="16">
        <f t="shared" si="81"/>
        <v>1</v>
      </c>
      <c r="Y343" s="16">
        <f t="shared" si="82"/>
        <v>2</v>
      </c>
      <c r="Z343" s="16">
        <f t="shared" si="83"/>
        <v>0</v>
      </c>
      <c r="AA343" s="16" t="str">
        <f t="shared" si="84"/>
        <v>AtkExt</v>
      </c>
      <c r="AB343" s="16">
        <f t="shared" si="78"/>
        <v>192</v>
      </c>
      <c r="AC343" s="16" t="str">
        <f t="shared" si="85"/>
        <v>DefExt</v>
      </c>
      <c r="AD343" s="16">
        <f t="shared" si="86"/>
        <v>48</v>
      </c>
      <c r="AE343" s="16" t="str">
        <f t="shared" si="87"/>
        <v>[x]</v>
      </c>
      <c r="AF343" s="29" t="str">
        <f t="shared" si="88"/>
        <v>[x]</v>
      </c>
      <c r="AG343" s="29" t="str">
        <f t="shared" si="89"/>
        <v>[x]</v>
      </c>
    </row>
    <row r="344" spans="16:33" ht="16.5" x14ac:dyDescent="0.2">
      <c r="P344" s="15">
        <v>288</v>
      </c>
      <c r="Q344" s="16">
        <f t="shared" si="74"/>
        <v>16</v>
      </c>
      <c r="R344" s="16">
        <f t="shared" si="75"/>
        <v>1606020</v>
      </c>
      <c r="S344" s="16" t="str">
        <f t="shared" si="79"/>
        <v>神器4碎片2等级21</v>
      </c>
      <c r="T344" s="31" t="s">
        <v>877</v>
      </c>
      <c r="U344" s="16">
        <f t="shared" si="76"/>
        <v>21</v>
      </c>
      <c r="V344" s="106">
        <f t="shared" si="80"/>
        <v>2.0819999999999999</v>
      </c>
      <c r="W344" s="19">
        <f t="shared" si="77"/>
        <v>2.0819999999999998E-2</v>
      </c>
      <c r="X344" s="16">
        <f t="shared" si="81"/>
        <v>1</v>
      </c>
      <c r="Y344" s="16">
        <f t="shared" si="82"/>
        <v>2</v>
      </c>
      <c r="Z344" s="16">
        <f t="shared" si="83"/>
        <v>0</v>
      </c>
      <c r="AA344" s="16" t="str">
        <f t="shared" si="84"/>
        <v>AtkExt</v>
      </c>
      <c r="AB344" s="16">
        <f t="shared" si="78"/>
        <v>206</v>
      </c>
      <c r="AC344" s="16" t="str">
        <f t="shared" si="85"/>
        <v>DefExt</v>
      </c>
      <c r="AD344" s="16">
        <f t="shared" si="86"/>
        <v>51</v>
      </c>
      <c r="AE344" s="16" t="str">
        <f t="shared" si="87"/>
        <v>[x]</v>
      </c>
      <c r="AF344" s="29" t="str">
        <f t="shared" si="88"/>
        <v>[x]</v>
      </c>
      <c r="AG344" s="29" t="str">
        <f t="shared" si="89"/>
        <v>[x]</v>
      </c>
    </row>
    <row r="345" spans="16:33" ht="16.5" x14ac:dyDescent="0.2">
      <c r="P345" s="15">
        <v>289</v>
      </c>
      <c r="Q345" s="16">
        <f t="shared" si="74"/>
        <v>17</v>
      </c>
      <c r="R345" s="16">
        <f t="shared" si="75"/>
        <v>1606021</v>
      </c>
      <c r="S345" s="16" t="str">
        <f t="shared" si="79"/>
        <v>神器4碎片3等级1</v>
      </c>
      <c r="T345" s="31" t="s">
        <v>877</v>
      </c>
      <c r="U345" s="16">
        <f t="shared" si="76"/>
        <v>1</v>
      </c>
      <c r="V345" s="106">
        <f t="shared" si="80"/>
        <v>0.20200000000000001</v>
      </c>
      <c r="W345" s="19">
        <f t="shared" si="77"/>
        <v>4.0400000000000002E-3</v>
      </c>
      <c r="X345" s="16">
        <f t="shared" si="81"/>
        <v>1</v>
      </c>
      <c r="Y345" s="16">
        <f t="shared" si="82"/>
        <v>3</v>
      </c>
      <c r="Z345" s="16">
        <f t="shared" si="83"/>
        <v>0</v>
      </c>
      <c r="AA345" s="16" t="str">
        <f t="shared" si="84"/>
        <v>AtkExt</v>
      </c>
      <c r="AB345" s="16">
        <f t="shared" si="78"/>
        <v>39</v>
      </c>
      <c r="AC345" s="16" t="str">
        <f t="shared" si="85"/>
        <v>HPExt</v>
      </c>
      <c r="AD345" s="16">
        <f t="shared" si="86"/>
        <v>60</v>
      </c>
      <c r="AE345" s="16" t="str">
        <f t="shared" si="87"/>
        <v>[x]</v>
      </c>
      <c r="AF345" s="29" t="str">
        <f t="shared" si="88"/>
        <v>[x]</v>
      </c>
      <c r="AG345" s="29" t="str">
        <f t="shared" si="89"/>
        <v>[x]</v>
      </c>
    </row>
    <row r="346" spans="16:33" ht="16.5" x14ac:dyDescent="0.2">
      <c r="P346" s="15">
        <v>290</v>
      </c>
      <c r="Q346" s="16">
        <f t="shared" si="74"/>
        <v>17</v>
      </c>
      <c r="R346" s="16">
        <f t="shared" si="75"/>
        <v>1606021</v>
      </c>
      <c r="S346" s="16" t="str">
        <f t="shared" si="79"/>
        <v>神器4碎片3等级2</v>
      </c>
      <c r="T346" s="31" t="s">
        <v>877</v>
      </c>
      <c r="U346" s="16">
        <f t="shared" si="76"/>
        <v>2</v>
      </c>
      <c r="V346" s="106">
        <f t="shared" si="80"/>
        <v>0.25800000000000001</v>
      </c>
      <c r="W346" s="19">
        <f t="shared" si="77"/>
        <v>5.1600000000000005E-3</v>
      </c>
      <c r="X346" s="16">
        <f t="shared" si="81"/>
        <v>1</v>
      </c>
      <c r="Y346" s="16">
        <f t="shared" si="82"/>
        <v>3</v>
      </c>
      <c r="Z346" s="16">
        <f t="shared" si="83"/>
        <v>0</v>
      </c>
      <c r="AA346" s="16" t="str">
        <f t="shared" si="84"/>
        <v>AtkExt</v>
      </c>
      <c r="AB346" s="16">
        <f t="shared" si="78"/>
        <v>51</v>
      </c>
      <c r="AC346" s="16" t="str">
        <f t="shared" si="85"/>
        <v>HPExt</v>
      </c>
      <c r="AD346" s="16">
        <f t="shared" si="86"/>
        <v>76</v>
      </c>
      <c r="AE346" s="16" t="str">
        <f t="shared" si="87"/>
        <v>[x]</v>
      </c>
      <c r="AF346" s="29" t="str">
        <f t="shared" si="88"/>
        <v>[x]</v>
      </c>
      <c r="AG346" s="29" t="str">
        <f t="shared" si="89"/>
        <v>[x]</v>
      </c>
    </row>
    <row r="347" spans="16:33" ht="16.5" x14ac:dyDescent="0.2">
      <c r="P347" s="15">
        <v>291</v>
      </c>
      <c r="Q347" s="16">
        <f t="shared" si="74"/>
        <v>17</v>
      </c>
      <c r="R347" s="16">
        <f t="shared" si="75"/>
        <v>1606021</v>
      </c>
      <c r="S347" s="16" t="str">
        <f t="shared" si="79"/>
        <v>神器4碎片3等级3</v>
      </c>
      <c r="T347" s="31" t="s">
        <v>877</v>
      </c>
      <c r="U347" s="16">
        <f t="shared" si="76"/>
        <v>3</v>
      </c>
      <c r="V347" s="106">
        <f t="shared" si="80"/>
        <v>0.31800000000000006</v>
      </c>
      <c r="W347" s="19">
        <f t="shared" si="77"/>
        <v>6.3600000000000011E-3</v>
      </c>
      <c r="X347" s="16">
        <f t="shared" si="81"/>
        <v>1</v>
      </c>
      <c r="Y347" s="16">
        <f t="shared" si="82"/>
        <v>3</v>
      </c>
      <c r="Z347" s="16">
        <f t="shared" si="83"/>
        <v>0</v>
      </c>
      <c r="AA347" s="16" t="str">
        <f t="shared" si="84"/>
        <v>AtkExt</v>
      </c>
      <c r="AB347" s="16">
        <f t="shared" si="78"/>
        <v>62</v>
      </c>
      <c r="AC347" s="16" t="str">
        <f t="shared" si="85"/>
        <v>HPExt</v>
      </c>
      <c r="AD347" s="16">
        <f t="shared" si="86"/>
        <v>94</v>
      </c>
      <c r="AE347" s="16" t="str">
        <f t="shared" si="87"/>
        <v>[x]</v>
      </c>
      <c r="AF347" s="29" t="str">
        <f t="shared" si="88"/>
        <v>[x]</v>
      </c>
      <c r="AG347" s="29" t="str">
        <f t="shared" si="89"/>
        <v>[x]</v>
      </c>
    </row>
    <row r="348" spans="16:33" ht="16.5" x14ac:dyDescent="0.2">
      <c r="P348" s="15">
        <v>292</v>
      </c>
      <c r="Q348" s="16">
        <f t="shared" si="74"/>
        <v>17</v>
      </c>
      <c r="R348" s="16">
        <f t="shared" si="75"/>
        <v>1606021</v>
      </c>
      <c r="S348" s="16" t="str">
        <f t="shared" si="79"/>
        <v>神器4碎片3等级4</v>
      </c>
      <c r="T348" s="31" t="s">
        <v>877</v>
      </c>
      <c r="U348" s="16">
        <f t="shared" si="76"/>
        <v>4</v>
      </c>
      <c r="V348" s="106">
        <f t="shared" si="80"/>
        <v>0.38200000000000001</v>
      </c>
      <c r="W348" s="19">
        <f t="shared" si="77"/>
        <v>7.6400000000000001E-3</v>
      </c>
      <c r="X348" s="16">
        <f t="shared" si="81"/>
        <v>1</v>
      </c>
      <c r="Y348" s="16">
        <f t="shared" si="82"/>
        <v>3</v>
      </c>
      <c r="Z348" s="16">
        <f t="shared" si="83"/>
        <v>0</v>
      </c>
      <c r="AA348" s="16" t="str">
        <f t="shared" si="84"/>
        <v>AtkExt</v>
      </c>
      <c r="AB348" s="16">
        <f t="shared" si="78"/>
        <v>75</v>
      </c>
      <c r="AC348" s="16" t="str">
        <f t="shared" si="85"/>
        <v>HPExt</v>
      </c>
      <c r="AD348" s="16">
        <f t="shared" si="86"/>
        <v>113</v>
      </c>
      <c r="AE348" s="16" t="str">
        <f t="shared" si="87"/>
        <v>[x]</v>
      </c>
      <c r="AF348" s="29" t="str">
        <f t="shared" si="88"/>
        <v>[x]</v>
      </c>
      <c r="AG348" s="29" t="str">
        <f t="shared" si="89"/>
        <v>[x]</v>
      </c>
    </row>
    <row r="349" spans="16:33" ht="16.5" x14ac:dyDescent="0.2">
      <c r="P349" s="15">
        <v>293</v>
      </c>
      <c r="Q349" s="16">
        <f t="shared" si="74"/>
        <v>17</v>
      </c>
      <c r="R349" s="16">
        <f t="shared" si="75"/>
        <v>1606021</v>
      </c>
      <c r="S349" s="16" t="str">
        <f t="shared" si="79"/>
        <v>神器4碎片3等级5</v>
      </c>
      <c r="T349" s="31" t="s">
        <v>877</v>
      </c>
      <c r="U349" s="16">
        <f t="shared" si="76"/>
        <v>5</v>
      </c>
      <c r="V349" s="106">
        <f t="shared" si="80"/>
        <v>0.45</v>
      </c>
      <c r="W349" s="19">
        <f t="shared" si="77"/>
        <v>9.0000000000000011E-3</v>
      </c>
      <c r="X349" s="16">
        <f t="shared" si="81"/>
        <v>1</v>
      </c>
      <c r="Y349" s="16">
        <f t="shared" si="82"/>
        <v>3</v>
      </c>
      <c r="Z349" s="16">
        <f t="shared" si="83"/>
        <v>0</v>
      </c>
      <c r="AA349" s="16" t="str">
        <f t="shared" si="84"/>
        <v>AtkExt</v>
      </c>
      <c r="AB349" s="16">
        <f t="shared" si="78"/>
        <v>89</v>
      </c>
      <c r="AC349" s="16" t="str">
        <f t="shared" si="85"/>
        <v>HPExt</v>
      </c>
      <c r="AD349" s="16">
        <f t="shared" si="86"/>
        <v>133</v>
      </c>
      <c r="AE349" s="16" t="str">
        <f t="shared" si="87"/>
        <v>[x]</v>
      </c>
      <c r="AF349" s="29" t="str">
        <f t="shared" si="88"/>
        <v>[x]</v>
      </c>
      <c r="AG349" s="29" t="str">
        <f t="shared" si="89"/>
        <v>[x]</v>
      </c>
    </row>
    <row r="350" spans="16:33" ht="16.5" x14ac:dyDescent="0.2">
      <c r="P350" s="15">
        <v>294</v>
      </c>
      <c r="Q350" s="16">
        <f t="shared" si="74"/>
        <v>17</v>
      </c>
      <c r="R350" s="16">
        <f t="shared" si="75"/>
        <v>1606021</v>
      </c>
      <c r="S350" s="16" t="str">
        <f t="shared" si="79"/>
        <v>神器4碎片3等级6</v>
      </c>
      <c r="T350" s="31" t="s">
        <v>877</v>
      </c>
      <c r="U350" s="16">
        <f t="shared" si="76"/>
        <v>6</v>
      </c>
      <c r="V350" s="106">
        <f t="shared" si="80"/>
        <v>0.52200000000000002</v>
      </c>
      <c r="W350" s="19">
        <f t="shared" si="77"/>
        <v>1.0440000000000001E-2</v>
      </c>
      <c r="X350" s="16">
        <f t="shared" si="81"/>
        <v>1</v>
      </c>
      <c r="Y350" s="16">
        <f t="shared" si="82"/>
        <v>3</v>
      </c>
      <c r="Z350" s="16">
        <f t="shared" si="83"/>
        <v>0</v>
      </c>
      <c r="AA350" s="16" t="str">
        <f t="shared" si="84"/>
        <v>AtkExt</v>
      </c>
      <c r="AB350" s="16">
        <f t="shared" si="78"/>
        <v>103</v>
      </c>
      <c r="AC350" s="16" t="str">
        <f t="shared" si="85"/>
        <v>HPExt</v>
      </c>
      <c r="AD350" s="16">
        <f t="shared" si="86"/>
        <v>155</v>
      </c>
      <c r="AE350" s="16" t="str">
        <f t="shared" si="87"/>
        <v>[x]</v>
      </c>
      <c r="AF350" s="29" t="str">
        <f t="shared" si="88"/>
        <v>[x]</v>
      </c>
      <c r="AG350" s="29" t="str">
        <f t="shared" si="89"/>
        <v>[x]</v>
      </c>
    </row>
    <row r="351" spans="16:33" ht="16.5" x14ac:dyDescent="0.2">
      <c r="P351" s="15">
        <v>295</v>
      </c>
      <c r="Q351" s="16">
        <f t="shared" si="74"/>
        <v>17</v>
      </c>
      <c r="R351" s="16">
        <f t="shared" si="75"/>
        <v>1606021</v>
      </c>
      <c r="S351" s="16" t="str">
        <f t="shared" si="79"/>
        <v>神器4碎片3等级7</v>
      </c>
      <c r="T351" s="31" t="s">
        <v>877</v>
      </c>
      <c r="U351" s="16">
        <f t="shared" si="76"/>
        <v>7</v>
      </c>
      <c r="V351" s="106">
        <f t="shared" si="80"/>
        <v>0.59799999999999998</v>
      </c>
      <c r="W351" s="19">
        <f t="shared" si="77"/>
        <v>1.196E-2</v>
      </c>
      <c r="X351" s="16">
        <f t="shared" si="81"/>
        <v>1</v>
      </c>
      <c r="Y351" s="16">
        <f t="shared" si="82"/>
        <v>3</v>
      </c>
      <c r="Z351" s="16">
        <f t="shared" si="83"/>
        <v>0</v>
      </c>
      <c r="AA351" s="16" t="str">
        <f t="shared" si="84"/>
        <v>AtkExt</v>
      </c>
      <c r="AB351" s="16">
        <f t="shared" si="78"/>
        <v>118</v>
      </c>
      <c r="AC351" s="16" t="str">
        <f t="shared" si="85"/>
        <v>HPExt</v>
      </c>
      <c r="AD351" s="16">
        <f t="shared" si="86"/>
        <v>177</v>
      </c>
      <c r="AE351" s="16" t="str">
        <f t="shared" si="87"/>
        <v>[x]</v>
      </c>
      <c r="AF351" s="29" t="str">
        <f t="shared" si="88"/>
        <v>[x]</v>
      </c>
      <c r="AG351" s="29" t="str">
        <f t="shared" si="89"/>
        <v>[x]</v>
      </c>
    </row>
    <row r="352" spans="16:33" ht="16.5" x14ac:dyDescent="0.2">
      <c r="P352" s="15">
        <v>296</v>
      </c>
      <c r="Q352" s="16">
        <f t="shared" si="74"/>
        <v>17</v>
      </c>
      <c r="R352" s="16">
        <f t="shared" si="75"/>
        <v>1606021</v>
      </c>
      <c r="S352" s="16" t="str">
        <f t="shared" si="79"/>
        <v>神器4碎片3等级8</v>
      </c>
      <c r="T352" s="31" t="s">
        <v>877</v>
      </c>
      <c r="U352" s="16">
        <f t="shared" si="76"/>
        <v>8</v>
      </c>
      <c r="V352" s="106">
        <f t="shared" si="80"/>
        <v>0.67800000000000005</v>
      </c>
      <c r="W352" s="19">
        <f t="shared" si="77"/>
        <v>1.3560000000000001E-2</v>
      </c>
      <c r="X352" s="16">
        <f t="shared" si="81"/>
        <v>1</v>
      </c>
      <c r="Y352" s="16">
        <f t="shared" si="82"/>
        <v>3</v>
      </c>
      <c r="Z352" s="16">
        <f t="shared" si="83"/>
        <v>0</v>
      </c>
      <c r="AA352" s="16" t="str">
        <f t="shared" si="84"/>
        <v>AtkExt</v>
      </c>
      <c r="AB352" s="16">
        <f t="shared" si="78"/>
        <v>134</v>
      </c>
      <c r="AC352" s="16" t="str">
        <f t="shared" si="85"/>
        <v>HPExt</v>
      </c>
      <c r="AD352" s="16">
        <f t="shared" si="86"/>
        <v>201</v>
      </c>
      <c r="AE352" s="16" t="str">
        <f t="shared" si="87"/>
        <v>[x]</v>
      </c>
      <c r="AF352" s="29" t="str">
        <f t="shared" si="88"/>
        <v>[x]</v>
      </c>
      <c r="AG352" s="29" t="str">
        <f t="shared" si="89"/>
        <v>[x]</v>
      </c>
    </row>
    <row r="353" spans="16:33" ht="16.5" x14ac:dyDescent="0.2">
      <c r="P353" s="15">
        <v>297</v>
      </c>
      <c r="Q353" s="16">
        <f t="shared" si="74"/>
        <v>17</v>
      </c>
      <c r="R353" s="16">
        <f t="shared" si="75"/>
        <v>1606021</v>
      </c>
      <c r="S353" s="16" t="str">
        <f t="shared" si="79"/>
        <v>神器4碎片3等级9</v>
      </c>
      <c r="T353" s="31" t="s">
        <v>877</v>
      </c>
      <c r="U353" s="16">
        <f t="shared" si="76"/>
        <v>9</v>
      </c>
      <c r="V353" s="106">
        <f t="shared" si="80"/>
        <v>0.76200000000000001</v>
      </c>
      <c r="W353" s="19">
        <f t="shared" si="77"/>
        <v>1.524E-2</v>
      </c>
      <c r="X353" s="16">
        <f t="shared" si="81"/>
        <v>1</v>
      </c>
      <c r="Y353" s="16">
        <f t="shared" si="82"/>
        <v>3</v>
      </c>
      <c r="Z353" s="16">
        <f t="shared" si="83"/>
        <v>0</v>
      </c>
      <c r="AA353" s="16" t="str">
        <f t="shared" si="84"/>
        <v>AtkExt</v>
      </c>
      <c r="AB353" s="16">
        <f t="shared" si="78"/>
        <v>150</v>
      </c>
      <c r="AC353" s="16" t="str">
        <f t="shared" si="85"/>
        <v>HPExt</v>
      </c>
      <c r="AD353" s="16">
        <f t="shared" si="86"/>
        <v>226</v>
      </c>
      <c r="AE353" s="16" t="str">
        <f t="shared" si="87"/>
        <v>[x]</v>
      </c>
      <c r="AF353" s="29" t="str">
        <f t="shared" si="88"/>
        <v>[x]</v>
      </c>
      <c r="AG353" s="29" t="str">
        <f t="shared" si="89"/>
        <v>[x]</v>
      </c>
    </row>
    <row r="354" spans="16:33" ht="16.5" x14ac:dyDescent="0.2">
      <c r="P354" s="15">
        <v>298</v>
      </c>
      <c r="Q354" s="16">
        <f t="shared" si="74"/>
        <v>17</v>
      </c>
      <c r="R354" s="16">
        <f t="shared" si="75"/>
        <v>1606021</v>
      </c>
      <c r="S354" s="16" t="str">
        <f t="shared" si="79"/>
        <v>神器4碎片3等级10</v>
      </c>
      <c r="T354" s="31" t="s">
        <v>877</v>
      </c>
      <c r="U354" s="16">
        <f t="shared" si="76"/>
        <v>10</v>
      </c>
      <c r="V354" s="106">
        <f t="shared" si="80"/>
        <v>0.85000000000000009</v>
      </c>
      <c r="W354" s="19">
        <f t="shared" si="77"/>
        <v>1.7000000000000001E-2</v>
      </c>
      <c r="X354" s="16">
        <f t="shared" si="81"/>
        <v>1</v>
      </c>
      <c r="Y354" s="16">
        <f t="shared" si="82"/>
        <v>3</v>
      </c>
      <c r="Z354" s="16">
        <f t="shared" si="83"/>
        <v>0</v>
      </c>
      <c r="AA354" s="16" t="str">
        <f t="shared" si="84"/>
        <v>AtkExt</v>
      </c>
      <c r="AB354" s="16">
        <f t="shared" si="78"/>
        <v>168</v>
      </c>
      <c r="AC354" s="16" t="str">
        <f t="shared" si="85"/>
        <v>HPExt</v>
      </c>
      <c r="AD354" s="16">
        <f t="shared" si="86"/>
        <v>252</v>
      </c>
      <c r="AE354" s="16" t="str">
        <f t="shared" si="87"/>
        <v>[x]</v>
      </c>
      <c r="AF354" s="29" t="str">
        <f t="shared" si="88"/>
        <v>[x]</v>
      </c>
      <c r="AG354" s="29" t="str">
        <f t="shared" si="89"/>
        <v>[x]</v>
      </c>
    </row>
    <row r="355" spans="16:33" ht="16.5" x14ac:dyDescent="0.2">
      <c r="P355" s="15">
        <v>299</v>
      </c>
      <c r="Q355" s="16">
        <f t="shared" si="74"/>
        <v>17</v>
      </c>
      <c r="R355" s="16">
        <f t="shared" si="75"/>
        <v>1606021</v>
      </c>
      <c r="S355" s="16" t="str">
        <f t="shared" si="79"/>
        <v>神器4碎片3等级11</v>
      </c>
      <c r="T355" s="31" t="s">
        <v>877</v>
      </c>
      <c r="U355" s="16">
        <f t="shared" si="76"/>
        <v>11</v>
      </c>
      <c r="V355" s="106">
        <f t="shared" si="80"/>
        <v>0.94200000000000006</v>
      </c>
      <c r="W355" s="19">
        <f t="shared" si="77"/>
        <v>1.8840000000000003E-2</v>
      </c>
      <c r="X355" s="16">
        <f t="shared" si="81"/>
        <v>1</v>
      </c>
      <c r="Y355" s="16">
        <f t="shared" si="82"/>
        <v>3</v>
      </c>
      <c r="Z355" s="16">
        <f t="shared" si="83"/>
        <v>0</v>
      </c>
      <c r="AA355" s="16" t="str">
        <f t="shared" si="84"/>
        <v>AtkExt</v>
      </c>
      <c r="AB355" s="16">
        <f t="shared" si="78"/>
        <v>186</v>
      </c>
      <c r="AC355" s="16" t="str">
        <f t="shared" si="85"/>
        <v>HPExt</v>
      </c>
      <c r="AD355" s="16">
        <f t="shared" si="86"/>
        <v>280</v>
      </c>
      <c r="AE355" s="16" t="str">
        <f t="shared" si="87"/>
        <v>[x]</v>
      </c>
      <c r="AF355" s="29" t="str">
        <f t="shared" si="88"/>
        <v>[x]</v>
      </c>
      <c r="AG355" s="29" t="str">
        <f t="shared" si="89"/>
        <v>[x]</v>
      </c>
    </row>
    <row r="356" spans="16:33" ht="16.5" x14ac:dyDescent="0.2">
      <c r="P356" s="15">
        <v>300</v>
      </c>
      <c r="Q356" s="16">
        <f t="shared" si="74"/>
        <v>17</v>
      </c>
      <c r="R356" s="16">
        <f t="shared" si="75"/>
        <v>1606021</v>
      </c>
      <c r="S356" s="16" t="str">
        <f t="shared" si="79"/>
        <v>神器4碎片3等级12</v>
      </c>
      <c r="T356" s="31" t="s">
        <v>877</v>
      </c>
      <c r="U356" s="16">
        <f t="shared" si="76"/>
        <v>12</v>
      </c>
      <c r="V356" s="106">
        <f t="shared" si="80"/>
        <v>1.0380000000000003</v>
      </c>
      <c r="W356" s="19">
        <f t="shared" si="77"/>
        <v>2.0760000000000004E-2</v>
      </c>
      <c r="X356" s="16">
        <f t="shared" si="81"/>
        <v>1</v>
      </c>
      <c r="Y356" s="16">
        <f t="shared" si="82"/>
        <v>3</v>
      </c>
      <c r="Z356" s="16">
        <f t="shared" si="83"/>
        <v>0</v>
      </c>
      <c r="AA356" s="16" t="str">
        <f t="shared" si="84"/>
        <v>AtkExt</v>
      </c>
      <c r="AB356" s="16">
        <f t="shared" si="78"/>
        <v>205</v>
      </c>
      <c r="AC356" s="16" t="str">
        <f t="shared" si="85"/>
        <v>HPExt</v>
      </c>
      <c r="AD356" s="16">
        <f t="shared" si="86"/>
        <v>308</v>
      </c>
      <c r="AE356" s="16" t="str">
        <f t="shared" si="87"/>
        <v>[x]</v>
      </c>
      <c r="AF356" s="29" t="str">
        <f t="shared" si="88"/>
        <v>[x]</v>
      </c>
      <c r="AG356" s="29" t="str">
        <f t="shared" si="89"/>
        <v>[x]</v>
      </c>
    </row>
    <row r="357" spans="16:33" ht="16.5" x14ac:dyDescent="0.2">
      <c r="P357" s="15">
        <v>301</v>
      </c>
      <c r="Q357" s="16">
        <f t="shared" si="74"/>
        <v>17</v>
      </c>
      <c r="R357" s="16">
        <f t="shared" si="75"/>
        <v>1606021</v>
      </c>
      <c r="S357" s="16" t="str">
        <f t="shared" si="79"/>
        <v>神器4碎片3等级13</v>
      </c>
      <c r="T357" s="31" t="s">
        <v>877</v>
      </c>
      <c r="U357" s="16">
        <f t="shared" si="76"/>
        <v>13</v>
      </c>
      <c r="V357" s="106">
        <f t="shared" si="80"/>
        <v>1.1380000000000001</v>
      </c>
      <c r="W357" s="19">
        <f t="shared" si="77"/>
        <v>2.2760000000000002E-2</v>
      </c>
      <c r="X357" s="16">
        <f t="shared" si="81"/>
        <v>1</v>
      </c>
      <c r="Y357" s="16">
        <f t="shared" si="82"/>
        <v>3</v>
      </c>
      <c r="Z357" s="16">
        <f t="shared" si="83"/>
        <v>0</v>
      </c>
      <c r="AA357" s="16" t="str">
        <f t="shared" si="84"/>
        <v>AtkExt</v>
      </c>
      <c r="AB357" s="16">
        <f t="shared" si="78"/>
        <v>225</v>
      </c>
      <c r="AC357" s="16" t="str">
        <f t="shared" si="85"/>
        <v>HPExt</v>
      </c>
      <c r="AD357" s="16">
        <f t="shared" si="86"/>
        <v>338</v>
      </c>
      <c r="AE357" s="16" t="str">
        <f t="shared" si="87"/>
        <v>[x]</v>
      </c>
      <c r="AF357" s="29" t="str">
        <f t="shared" si="88"/>
        <v>[x]</v>
      </c>
      <c r="AG357" s="29" t="str">
        <f t="shared" si="89"/>
        <v>[x]</v>
      </c>
    </row>
    <row r="358" spans="16:33" ht="16.5" x14ac:dyDescent="0.2">
      <c r="P358" s="15">
        <v>302</v>
      </c>
      <c r="Q358" s="16">
        <f t="shared" si="74"/>
        <v>17</v>
      </c>
      <c r="R358" s="16">
        <f t="shared" si="75"/>
        <v>1606021</v>
      </c>
      <c r="S358" s="16" t="str">
        <f t="shared" si="79"/>
        <v>神器4碎片3等级14</v>
      </c>
      <c r="T358" s="31" t="s">
        <v>877</v>
      </c>
      <c r="U358" s="16">
        <f t="shared" si="76"/>
        <v>14</v>
      </c>
      <c r="V358" s="106">
        <f t="shared" si="80"/>
        <v>1.242</v>
      </c>
      <c r="W358" s="19">
        <f t="shared" si="77"/>
        <v>2.4840000000000001E-2</v>
      </c>
      <c r="X358" s="16">
        <f t="shared" si="81"/>
        <v>1</v>
      </c>
      <c r="Y358" s="16">
        <f t="shared" si="82"/>
        <v>3</v>
      </c>
      <c r="Z358" s="16">
        <f t="shared" si="83"/>
        <v>0</v>
      </c>
      <c r="AA358" s="16" t="str">
        <f t="shared" si="84"/>
        <v>AtkExt</v>
      </c>
      <c r="AB358" s="16">
        <f t="shared" si="78"/>
        <v>245</v>
      </c>
      <c r="AC358" s="16" t="str">
        <f t="shared" si="85"/>
        <v>HPExt</v>
      </c>
      <c r="AD358" s="16">
        <f t="shared" si="86"/>
        <v>369</v>
      </c>
      <c r="AE358" s="16" t="str">
        <f t="shared" si="87"/>
        <v>[x]</v>
      </c>
      <c r="AF358" s="29" t="str">
        <f t="shared" si="88"/>
        <v>[x]</v>
      </c>
      <c r="AG358" s="29" t="str">
        <f t="shared" si="89"/>
        <v>[x]</v>
      </c>
    </row>
    <row r="359" spans="16:33" ht="16.5" x14ac:dyDescent="0.2">
      <c r="P359" s="15">
        <v>303</v>
      </c>
      <c r="Q359" s="16">
        <f t="shared" si="74"/>
        <v>17</v>
      </c>
      <c r="R359" s="16">
        <f t="shared" si="75"/>
        <v>1606021</v>
      </c>
      <c r="S359" s="16" t="str">
        <f t="shared" si="79"/>
        <v>神器4碎片3等级15</v>
      </c>
      <c r="T359" s="31" t="s">
        <v>877</v>
      </c>
      <c r="U359" s="16">
        <f t="shared" si="76"/>
        <v>15</v>
      </c>
      <c r="V359" s="106">
        <f t="shared" si="80"/>
        <v>1.35</v>
      </c>
      <c r="W359" s="19">
        <f t="shared" si="77"/>
        <v>2.7000000000000003E-2</v>
      </c>
      <c r="X359" s="16">
        <f t="shared" si="81"/>
        <v>1</v>
      </c>
      <c r="Y359" s="16">
        <f t="shared" si="82"/>
        <v>3</v>
      </c>
      <c r="Z359" s="16">
        <f t="shared" si="83"/>
        <v>0</v>
      </c>
      <c r="AA359" s="16" t="str">
        <f t="shared" si="84"/>
        <v>AtkExt</v>
      </c>
      <c r="AB359" s="16">
        <f t="shared" si="78"/>
        <v>267</v>
      </c>
      <c r="AC359" s="16" t="str">
        <f t="shared" si="85"/>
        <v>HPExt</v>
      </c>
      <c r="AD359" s="16">
        <f t="shared" si="86"/>
        <v>401</v>
      </c>
      <c r="AE359" s="16" t="str">
        <f t="shared" si="87"/>
        <v>[x]</v>
      </c>
      <c r="AF359" s="29" t="str">
        <f t="shared" si="88"/>
        <v>[x]</v>
      </c>
      <c r="AG359" s="29" t="str">
        <f t="shared" si="89"/>
        <v>[x]</v>
      </c>
    </row>
    <row r="360" spans="16:33" ht="16.5" x14ac:dyDescent="0.2">
      <c r="P360" s="15">
        <v>304</v>
      </c>
      <c r="Q360" s="16">
        <f t="shared" si="74"/>
        <v>17</v>
      </c>
      <c r="R360" s="16">
        <f t="shared" si="75"/>
        <v>1606021</v>
      </c>
      <c r="S360" s="16" t="str">
        <f t="shared" si="79"/>
        <v>神器4碎片3等级16</v>
      </c>
      <c r="T360" s="31" t="s">
        <v>877</v>
      </c>
      <c r="U360" s="16">
        <f t="shared" si="76"/>
        <v>16</v>
      </c>
      <c r="V360" s="106">
        <f t="shared" si="80"/>
        <v>1.4620000000000002</v>
      </c>
      <c r="W360" s="19">
        <f t="shared" si="77"/>
        <v>2.9240000000000006E-2</v>
      </c>
      <c r="X360" s="16">
        <f t="shared" si="81"/>
        <v>1</v>
      </c>
      <c r="Y360" s="16">
        <f t="shared" si="82"/>
        <v>3</v>
      </c>
      <c r="Z360" s="16">
        <f t="shared" si="83"/>
        <v>0</v>
      </c>
      <c r="AA360" s="16" t="str">
        <f t="shared" si="84"/>
        <v>AtkExt</v>
      </c>
      <c r="AB360" s="16">
        <f t="shared" si="78"/>
        <v>289</v>
      </c>
      <c r="AC360" s="16" t="str">
        <f t="shared" si="85"/>
        <v>HPExt</v>
      </c>
      <c r="AD360" s="16">
        <f t="shared" si="86"/>
        <v>435</v>
      </c>
      <c r="AE360" s="16" t="str">
        <f t="shared" si="87"/>
        <v>[x]</v>
      </c>
      <c r="AF360" s="29" t="str">
        <f t="shared" si="88"/>
        <v>[x]</v>
      </c>
      <c r="AG360" s="29" t="str">
        <f t="shared" si="89"/>
        <v>[x]</v>
      </c>
    </row>
    <row r="361" spans="16:33" ht="16.5" x14ac:dyDescent="0.2">
      <c r="P361" s="15">
        <v>305</v>
      </c>
      <c r="Q361" s="16">
        <f t="shared" si="74"/>
        <v>17</v>
      </c>
      <c r="R361" s="16">
        <f t="shared" si="75"/>
        <v>1606021</v>
      </c>
      <c r="S361" s="16" t="str">
        <f t="shared" si="79"/>
        <v>神器4碎片3等级17</v>
      </c>
      <c r="T361" s="31" t="s">
        <v>877</v>
      </c>
      <c r="U361" s="16">
        <f t="shared" si="76"/>
        <v>17</v>
      </c>
      <c r="V361" s="106">
        <f t="shared" si="80"/>
        <v>1.5779999999999998</v>
      </c>
      <c r="W361" s="19">
        <f t="shared" si="77"/>
        <v>3.1559999999999998E-2</v>
      </c>
      <c r="X361" s="16">
        <f t="shared" si="81"/>
        <v>1</v>
      </c>
      <c r="Y361" s="16">
        <f t="shared" si="82"/>
        <v>3</v>
      </c>
      <c r="Z361" s="16">
        <f t="shared" si="83"/>
        <v>0</v>
      </c>
      <c r="AA361" s="16" t="str">
        <f t="shared" si="84"/>
        <v>AtkExt</v>
      </c>
      <c r="AB361" s="16">
        <f t="shared" si="78"/>
        <v>312</v>
      </c>
      <c r="AC361" s="16" t="str">
        <f t="shared" si="85"/>
        <v>HPExt</v>
      </c>
      <c r="AD361" s="16">
        <f t="shared" si="86"/>
        <v>469</v>
      </c>
      <c r="AE361" s="16" t="str">
        <f t="shared" si="87"/>
        <v>[x]</v>
      </c>
      <c r="AF361" s="29" t="str">
        <f t="shared" si="88"/>
        <v>[x]</v>
      </c>
      <c r="AG361" s="29" t="str">
        <f t="shared" si="89"/>
        <v>[x]</v>
      </c>
    </row>
    <row r="362" spans="16:33" ht="16.5" x14ac:dyDescent="0.2">
      <c r="P362" s="15">
        <v>306</v>
      </c>
      <c r="Q362" s="16">
        <f t="shared" si="74"/>
        <v>17</v>
      </c>
      <c r="R362" s="16">
        <f t="shared" si="75"/>
        <v>1606021</v>
      </c>
      <c r="S362" s="16" t="str">
        <f t="shared" si="79"/>
        <v>神器4碎片3等级18</v>
      </c>
      <c r="T362" s="31" t="s">
        <v>877</v>
      </c>
      <c r="U362" s="16">
        <f t="shared" si="76"/>
        <v>18</v>
      </c>
      <c r="V362" s="106">
        <f t="shared" si="80"/>
        <v>1.698</v>
      </c>
      <c r="W362" s="19">
        <f t="shared" si="77"/>
        <v>3.3959999999999997E-2</v>
      </c>
      <c r="X362" s="16">
        <f t="shared" si="81"/>
        <v>1</v>
      </c>
      <c r="Y362" s="16">
        <f t="shared" si="82"/>
        <v>3</v>
      </c>
      <c r="Z362" s="16">
        <f t="shared" si="83"/>
        <v>0</v>
      </c>
      <c r="AA362" s="16" t="str">
        <f t="shared" si="84"/>
        <v>AtkExt</v>
      </c>
      <c r="AB362" s="16">
        <f t="shared" si="78"/>
        <v>336</v>
      </c>
      <c r="AC362" s="16" t="str">
        <f t="shared" si="85"/>
        <v>HPExt</v>
      </c>
      <c r="AD362" s="16">
        <f t="shared" si="86"/>
        <v>505</v>
      </c>
      <c r="AE362" s="16" t="str">
        <f t="shared" si="87"/>
        <v>[x]</v>
      </c>
      <c r="AF362" s="29" t="str">
        <f t="shared" si="88"/>
        <v>[x]</v>
      </c>
      <c r="AG362" s="29" t="str">
        <f t="shared" si="89"/>
        <v>[x]</v>
      </c>
    </row>
    <row r="363" spans="16:33" ht="16.5" x14ac:dyDescent="0.2">
      <c r="P363" s="15">
        <v>307</v>
      </c>
      <c r="Q363" s="16">
        <f t="shared" si="74"/>
        <v>17</v>
      </c>
      <c r="R363" s="16">
        <f t="shared" si="75"/>
        <v>1606021</v>
      </c>
      <c r="S363" s="16" t="str">
        <f t="shared" si="79"/>
        <v>神器4碎片3等级19</v>
      </c>
      <c r="T363" s="31" t="s">
        <v>877</v>
      </c>
      <c r="U363" s="16">
        <f t="shared" si="76"/>
        <v>19</v>
      </c>
      <c r="V363" s="106">
        <f t="shared" si="80"/>
        <v>1.8220000000000001</v>
      </c>
      <c r="W363" s="19">
        <f t="shared" si="77"/>
        <v>3.644E-2</v>
      </c>
      <c r="X363" s="16">
        <f t="shared" si="81"/>
        <v>1</v>
      </c>
      <c r="Y363" s="16">
        <f t="shared" si="82"/>
        <v>3</v>
      </c>
      <c r="Z363" s="16">
        <f t="shared" si="83"/>
        <v>0</v>
      </c>
      <c r="AA363" s="16" t="str">
        <f t="shared" si="84"/>
        <v>AtkExt</v>
      </c>
      <c r="AB363" s="16">
        <f t="shared" si="78"/>
        <v>360</v>
      </c>
      <c r="AC363" s="16" t="str">
        <f t="shared" si="85"/>
        <v>HPExt</v>
      </c>
      <c r="AD363" s="16">
        <f t="shared" si="86"/>
        <v>542</v>
      </c>
      <c r="AE363" s="16" t="str">
        <f t="shared" si="87"/>
        <v>[x]</v>
      </c>
      <c r="AF363" s="29" t="str">
        <f t="shared" si="88"/>
        <v>[x]</v>
      </c>
      <c r="AG363" s="29" t="str">
        <f t="shared" si="89"/>
        <v>[x]</v>
      </c>
    </row>
    <row r="364" spans="16:33" ht="16.5" x14ac:dyDescent="0.2">
      <c r="P364" s="15">
        <v>308</v>
      </c>
      <c r="Q364" s="16">
        <f t="shared" si="74"/>
        <v>17</v>
      </c>
      <c r="R364" s="16">
        <f t="shared" si="75"/>
        <v>1606021</v>
      </c>
      <c r="S364" s="16" t="str">
        <f t="shared" si="79"/>
        <v>神器4碎片3等级20</v>
      </c>
      <c r="T364" s="31" t="s">
        <v>877</v>
      </c>
      <c r="U364" s="16">
        <f t="shared" si="76"/>
        <v>20</v>
      </c>
      <c r="V364" s="106">
        <f t="shared" si="80"/>
        <v>1.95</v>
      </c>
      <c r="W364" s="19">
        <f t="shared" si="77"/>
        <v>3.9E-2</v>
      </c>
      <c r="X364" s="16">
        <f t="shared" si="81"/>
        <v>1</v>
      </c>
      <c r="Y364" s="16">
        <f t="shared" si="82"/>
        <v>3</v>
      </c>
      <c r="Z364" s="16">
        <f t="shared" si="83"/>
        <v>0</v>
      </c>
      <c r="AA364" s="16" t="str">
        <f t="shared" si="84"/>
        <v>AtkExt</v>
      </c>
      <c r="AB364" s="16">
        <f t="shared" si="78"/>
        <v>385</v>
      </c>
      <c r="AC364" s="16" t="str">
        <f t="shared" si="85"/>
        <v>HPExt</v>
      </c>
      <c r="AD364" s="16">
        <f t="shared" si="86"/>
        <v>580</v>
      </c>
      <c r="AE364" s="16" t="str">
        <f t="shared" si="87"/>
        <v>[x]</v>
      </c>
      <c r="AF364" s="29" t="str">
        <f t="shared" si="88"/>
        <v>[x]</v>
      </c>
      <c r="AG364" s="29" t="str">
        <f t="shared" si="89"/>
        <v>[x]</v>
      </c>
    </row>
    <row r="365" spans="16:33" ht="16.5" x14ac:dyDescent="0.2">
      <c r="P365" s="15">
        <v>309</v>
      </c>
      <c r="Q365" s="16">
        <f t="shared" si="74"/>
        <v>17</v>
      </c>
      <c r="R365" s="16">
        <f t="shared" si="75"/>
        <v>1606021</v>
      </c>
      <c r="S365" s="16" t="str">
        <f t="shared" si="79"/>
        <v>神器4碎片3等级21</v>
      </c>
      <c r="T365" s="31" t="s">
        <v>877</v>
      </c>
      <c r="U365" s="16">
        <f t="shared" si="76"/>
        <v>21</v>
      </c>
      <c r="V365" s="106">
        <f t="shared" si="80"/>
        <v>2.0819999999999999</v>
      </c>
      <c r="W365" s="19">
        <f t="shared" si="77"/>
        <v>4.1639999999999996E-2</v>
      </c>
      <c r="X365" s="16">
        <f t="shared" si="81"/>
        <v>1</v>
      </c>
      <c r="Y365" s="16">
        <f t="shared" si="82"/>
        <v>3</v>
      </c>
      <c r="Z365" s="16">
        <f t="shared" si="83"/>
        <v>0</v>
      </c>
      <c r="AA365" s="16" t="str">
        <f t="shared" si="84"/>
        <v>AtkExt</v>
      </c>
      <c r="AB365" s="16">
        <f t="shared" si="78"/>
        <v>412</v>
      </c>
      <c r="AC365" s="16" t="str">
        <f t="shared" si="85"/>
        <v>HPExt</v>
      </c>
      <c r="AD365" s="16">
        <f t="shared" si="86"/>
        <v>619</v>
      </c>
      <c r="AE365" s="16" t="str">
        <f t="shared" si="87"/>
        <v>[x]</v>
      </c>
      <c r="AF365" s="29" t="str">
        <f t="shared" si="88"/>
        <v>[x]</v>
      </c>
      <c r="AG365" s="29" t="str">
        <f t="shared" si="89"/>
        <v>[x]</v>
      </c>
    </row>
    <row r="366" spans="16:33" ht="16.5" x14ac:dyDescent="0.2">
      <c r="P366" s="15">
        <v>310</v>
      </c>
      <c r="Q366" s="16">
        <f t="shared" si="74"/>
        <v>18</v>
      </c>
      <c r="R366" s="16">
        <f t="shared" si="75"/>
        <v>1606022</v>
      </c>
      <c r="S366" s="16" t="str">
        <f t="shared" si="79"/>
        <v>神器4碎片4等级1</v>
      </c>
      <c r="T366" s="31" t="s">
        <v>877</v>
      </c>
      <c r="U366" s="16">
        <f t="shared" si="76"/>
        <v>1</v>
      </c>
      <c r="V366" s="106">
        <f t="shared" si="80"/>
        <v>0.20200000000000001</v>
      </c>
      <c r="W366" s="19">
        <f t="shared" si="77"/>
        <v>4.0400000000000002E-3</v>
      </c>
      <c r="X366" s="16">
        <f t="shared" si="81"/>
        <v>1</v>
      </c>
      <c r="Y366" s="16">
        <f t="shared" si="82"/>
        <v>3</v>
      </c>
      <c r="Z366" s="16">
        <f t="shared" si="83"/>
        <v>0</v>
      </c>
      <c r="AA366" s="16" t="str">
        <f t="shared" si="84"/>
        <v>AtkExt</v>
      </c>
      <c r="AB366" s="16">
        <f t="shared" si="78"/>
        <v>39</v>
      </c>
      <c r="AC366" s="16" t="str">
        <f t="shared" si="85"/>
        <v>HPExt</v>
      </c>
      <c r="AD366" s="16">
        <f t="shared" si="86"/>
        <v>60</v>
      </c>
      <c r="AE366" s="16" t="str">
        <f t="shared" si="87"/>
        <v>[x]</v>
      </c>
      <c r="AF366" s="29" t="str">
        <f t="shared" si="88"/>
        <v>[x]</v>
      </c>
      <c r="AG366" s="29" t="str">
        <f t="shared" si="89"/>
        <v>[x]</v>
      </c>
    </row>
    <row r="367" spans="16:33" ht="16.5" x14ac:dyDescent="0.2">
      <c r="P367" s="15">
        <v>311</v>
      </c>
      <c r="Q367" s="16">
        <f t="shared" si="74"/>
        <v>18</v>
      </c>
      <c r="R367" s="16">
        <f t="shared" si="75"/>
        <v>1606022</v>
      </c>
      <c r="S367" s="16" t="str">
        <f t="shared" si="79"/>
        <v>神器4碎片4等级2</v>
      </c>
      <c r="T367" s="31" t="s">
        <v>877</v>
      </c>
      <c r="U367" s="16">
        <f t="shared" si="76"/>
        <v>2</v>
      </c>
      <c r="V367" s="106">
        <f t="shared" si="80"/>
        <v>0.25800000000000001</v>
      </c>
      <c r="W367" s="19">
        <f t="shared" si="77"/>
        <v>5.1600000000000005E-3</v>
      </c>
      <c r="X367" s="16">
        <f t="shared" si="81"/>
        <v>1</v>
      </c>
      <c r="Y367" s="16">
        <f t="shared" si="82"/>
        <v>3</v>
      </c>
      <c r="Z367" s="16">
        <f t="shared" si="83"/>
        <v>0</v>
      </c>
      <c r="AA367" s="16" t="str">
        <f t="shared" si="84"/>
        <v>AtkExt</v>
      </c>
      <c r="AB367" s="16">
        <f t="shared" si="78"/>
        <v>51</v>
      </c>
      <c r="AC367" s="16" t="str">
        <f t="shared" si="85"/>
        <v>HPExt</v>
      </c>
      <c r="AD367" s="16">
        <f t="shared" si="86"/>
        <v>76</v>
      </c>
      <c r="AE367" s="16" t="str">
        <f t="shared" si="87"/>
        <v>[x]</v>
      </c>
      <c r="AF367" s="29" t="str">
        <f t="shared" si="88"/>
        <v>[x]</v>
      </c>
      <c r="AG367" s="29" t="str">
        <f t="shared" si="89"/>
        <v>[x]</v>
      </c>
    </row>
    <row r="368" spans="16:33" ht="16.5" x14ac:dyDescent="0.2">
      <c r="P368" s="15">
        <v>312</v>
      </c>
      <c r="Q368" s="16">
        <f t="shared" si="74"/>
        <v>18</v>
      </c>
      <c r="R368" s="16">
        <f t="shared" si="75"/>
        <v>1606022</v>
      </c>
      <c r="S368" s="16" t="str">
        <f t="shared" si="79"/>
        <v>神器4碎片4等级3</v>
      </c>
      <c r="T368" s="31" t="s">
        <v>877</v>
      </c>
      <c r="U368" s="16">
        <f t="shared" si="76"/>
        <v>3</v>
      </c>
      <c r="V368" s="106">
        <f t="shared" si="80"/>
        <v>0.31800000000000006</v>
      </c>
      <c r="W368" s="19">
        <f t="shared" si="77"/>
        <v>6.3600000000000011E-3</v>
      </c>
      <c r="X368" s="16">
        <f t="shared" si="81"/>
        <v>1</v>
      </c>
      <c r="Y368" s="16">
        <f t="shared" si="82"/>
        <v>3</v>
      </c>
      <c r="Z368" s="16">
        <f t="shared" si="83"/>
        <v>0</v>
      </c>
      <c r="AA368" s="16" t="str">
        <f t="shared" si="84"/>
        <v>AtkExt</v>
      </c>
      <c r="AB368" s="16">
        <f t="shared" si="78"/>
        <v>62</v>
      </c>
      <c r="AC368" s="16" t="str">
        <f t="shared" si="85"/>
        <v>HPExt</v>
      </c>
      <c r="AD368" s="16">
        <f t="shared" si="86"/>
        <v>94</v>
      </c>
      <c r="AE368" s="16" t="str">
        <f t="shared" si="87"/>
        <v>[x]</v>
      </c>
      <c r="AF368" s="29" t="str">
        <f t="shared" si="88"/>
        <v>[x]</v>
      </c>
      <c r="AG368" s="29" t="str">
        <f t="shared" si="89"/>
        <v>[x]</v>
      </c>
    </row>
    <row r="369" spans="16:33" ht="16.5" x14ac:dyDescent="0.2">
      <c r="P369" s="15">
        <v>313</v>
      </c>
      <c r="Q369" s="16">
        <f t="shared" si="74"/>
        <v>18</v>
      </c>
      <c r="R369" s="16">
        <f t="shared" si="75"/>
        <v>1606022</v>
      </c>
      <c r="S369" s="16" t="str">
        <f t="shared" si="79"/>
        <v>神器4碎片4等级4</v>
      </c>
      <c r="T369" s="31" t="s">
        <v>877</v>
      </c>
      <c r="U369" s="16">
        <f t="shared" si="76"/>
        <v>4</v>
      </c>
      <c r="V369" s="106">
        <f t="shared" si="80"/>
        <v>0.38200000000000001</v>
      </c>
      <c r="W369" s="19">
        <f t="shared" si="77"/>
        <v>7.6400000000000001E-3</v>
      </c>
      <c r="X369" s="16">
        <f t="shared" si="81"/>
        <v>1</v>
      </c>
      <c r="Y369" s="16">
        <f t="shared" si="82"/>
        <v>3</v>
      </c>
      <c r="Z369" s="16">
        <f t="shared" si="83"/>
        <v>0</v>
      </c>
      <c r="AA369" s="16" t="str">
        <f t="shared" si="84"/>
        <v>AtkExt</v>
      </c>
      <c r="AB369" s="16">
        <f t="shared" si="78"/>
        <v>75</v>
      </c>
      <c r="AC369" s="16" t="str">
        <f t="shared" si="85"/>
        <v>HPExt</v>
      </c>
      <c r="AD369" s="16">
        <f t="shared" si="86"/>
        <v>113</v>
      </c>
      <c r="AE369" s="16" t="str">
        <f t="shared" si="87"/>
        <v>[x]</v>
      </c>
      <c r="AF369" s="29" t="str">
        <f t="shared" si="88"/>
        <v>[x]</v>
      </c>
      <c r="AG369" s="29" t="str">
        <f t="shared" si="89"/>
        <v>[x]</v>
      </c>
    </row>
    <row r="370" spans="16:33" ht="16.5" x14ac:dyDescent="0.2">
      <c r="P370" s="15">
        <v>314</v>
      </c>
      <c r="Q370" s="16">
        <f t="shared" si="74"/>
        <v>18</v>
      </c>
      <c r="R370" s="16">
        <f t="shared" si="75"/>
        <v>1606022</v>
      </c>
      <c r="S370" s="16" t="str">
        <f t="shared" si="79"/>
        <v>神器4碎片4等级5</v>
      </c>
      <c r="T370" s="31" t="s">
        <v>877</v>
      </c>
      <c r="U370" s="16">
        <f t="shared" si="76"/>
        <v>5</v>
      </c>
      <c r="V370" s="106">
        <f t="shared" si="80"/>
        <v>0.45</v>
      </c>
      <c r="W370" s="19">
        <f t="shared" si="77"/>
        <v>9.0000000000000011E-3</v>
      </c>
      <c r="X370" s="16">
        <f t="shared" si="81"/>
        <v>1</v>
      </c>
      <c r="Y370" s="16">
        <f t="shared" si="82"/>
        <v>3</v>
      </c>
      <c r="Z370" s="16">
        <f t="shared" si="83"/>
        <v>0</v>
      </c>
      <c r="AA370" s="16" t="str">
        <f t="shared" si="84"/>
        <v>AtkExt</v>
      </c>
      <c r="AB370" s="16">
        <f t="shared" si="78"/>
        <v>89</v>
      </c>
      <c r="AC370" s="16" t="str">
        <f t="shared" si="85"/>
        <v>HPExt</v>
      </c>
      <c r="AD370" s="16">
        <f t="shared" si="86"/>
        <v>133</v>
      </c>
      <c r="AE370" s="16" t="str">
        <f t="shared" si="87"/>
        <v>[x]</v>
      </c>
      <c r="AF370" s="29" t="str">
        <f t="shared" si="88"/>
        <v>[x]</v>
      </c>
      <c r="AG370" s="29" t="str">
        <f t="shared" si="89"/>
        <v>[x]</v>
      </c>
    </row>
    <row r="371" spans="16:33" ht="16.5" x14ac:dyDescent="0.2">
      <c r="P371" s="15">
        <v>315</v>
      </c>
      <c r="Q371" s="16">
        <f t="shared" si="74"/>
        <v>18</v>
      </c>
      <c r="R371" s="16">
        <f t="shared" si="75"/>
        <v>1606022</v>
      </c>
      <c r="S371" s="16" t="str">
        <f t="shared" si="79"/>
        <v>神器4碎片4等级6</v>
      </c>
      <c r="T371" s="31" t="s">
        <v>877</v>
      </c>
      <c r="U371" s="16">
        <f t="shared" si="76"/>
        <v>6</v>
      </c>
      <c r="V371" s="106">
        <f t="shared" si="80"/>
        <v>0.52200000000000002</v>
      </c>
      <c r="W371" s="19">
        <f t="shared" si="77"/>
        <v>1.0440000000000001E-2</v>
      </c>
      <c r="X371" s="16">
        <f t="shared" si="81"/>
        <v>1</v>
      </c>
      <c r="Y371" s="16">
        <f t="shared" si="82"/>
        <v>3</v>
      </c>
      <c r="Z371" s="16">
        <f t="shared" si="83"/>
        <v>0</v>
      </c>
      <c r="AA371" s="16" t="str">
        <f t="shared" si="84"/>
        <v>AtkExt</v>
      </c>
      <c r="AB371" s="16">
        <f t="shared" si="78"/>
        <v>103</v>
      </c>
      <c r="AC371" s="16" t="str">
        <f t="shared" si="85"/>
        <v>HPExt</v>
      </c>
      <c r="AD371" s="16">
        <f t="shared" si="86"/>
        <v>155</v>
      </c>
      <c r="AE371" s="16" t="str">
        <f t="shared" si="87"/>
        <v>[x]</v>
      </c>
      <c r="AF371" s="29" t="str">
        <f t="shared" si="88"/>
        <v>[x]</v>
      </c>
      <c r="AG371" s="29" t="str">
        <f t="shared" si="89"/>
        <v>[x]</v>
      </c>
    </row>
    <row r="372" spans="16:33" ht="16.5" x14ac:dyDescent="0.2">
      <c r="P372" s="15">
        <v>316</v>
      </c>
      <c r="Q372" s="16">
        <f t="shared" si="74"/>
        <v>18</v>
      </c>
      <c r="R372" s="16">
        <f t="shared" si="75"/>
        <v>1606022</v>
      </c>
      <c r="S372" s="16" t="str">
        <f t="shared" si="79"/>
        <v>神器4碎片4等级7</v>
      </c>
      <c r="T372" s="31" t="s">
        <v>877</v>
      </c>
      <c r="U372" s="16">
        <f t="shared" si="76"/>
        <v>7</v>
      </c>
      <c r="V372" s="106">
        <f t="shared" si="80"/>
        <v>0.59799999999999998</v>
      </c>
      <c r="W372" s="19">
        <f t="shared" si="77"/>
        <v>1.196E-2</v>
      </c>
      <c r="X372" s="16">
        <f t="shared" si="81"/>
        <v>1</v>
      </c>
      <c r="Y372" s="16">
        <f t="shared" si="82"/>
        <v>3</v>
      </c>
      <c r="Z372" s="16">
        <f t="shared" si="83"/>
        <v>0</v>
      </c>
      <c r="AA372" s="16" t="str">
        <f t="shared" si="84"/>
        <v>AtkExt</v>
      </c>
      <c r="AB372" s="16">
        <f t="shared" si="78"/>
        <v>118</v>
      </c>
      <c r="AC372" s="16" t="str">
        <f t="shared" si="85"/>
        <v>HPExt</v>
      </c>
      <c r="AD372" s="16">
        <f t="shared" si="86"/>
        <v>177</v>
      </c>
      <c r="AE372" s="16" t="str">
        <f t="shared" si="87"/>
        <v>[x]</v>
      </c>
      <c r="AF372" s="29" t="str">
        <f t="shared" si="88"/>
        <v>[x]</v>
      </c>
      <c r="AG372" s="29" t="str">
        <f t="shared" si="89"/>
        <v>[x]</v>
      </c>
    </row>
    <row r="373" spans="16:33" ht="16.5" x14ac:dyDescent="0.2">
      <c r="P373" s="15">
        <v>317</v>
      </c>
      <c r="Q373" s="16">
        <f t="shared" si="74"/>
        <v>18</v>
      </c>
      <c r="R373" s="16">
        <f t="shared" si="75"/>
        <v>1606022</v>
      </c>
      <c r="S373" s="16" t="str">
        <f t="shared" si="79"/>
        <v>神器4碎片4等级8</v>
      </c>
      <c r="T373" s="31" t="s">
        <v>877</v>
      </c>
      <c r="U373" s="16">
        <f t="shared" si="76"/>
        <v>8</v>
      </c>
      <c r="V373" s="106">
        <f t="shared" si="80"/>
        <v>0.67800000000000005</v>
      </c>
      <c r="W373" s="19">
        <f t="shared" si="77"/>
        <v>1.3560000000000001E-2</v>
      </c>
      <c r="X373" s="16">
        <f t="shared" si="81"/>
        <v>1</v>
      </c>
      <c r="Y373" s="16">
        <f t="shared" si="82"/>
        <v>3</v>
      </c>
      <c r="Z373" s="16">
        <f t="shared" si="83"/>
        <v>0</v>
      </c>
      <c r="AA373" s="16" t="str">
        <f t="shared" si="84"/>
        <v>AtkExt</v>
      </c>
      <c r="AB373" s="16">
        <f t="shared" si="78"/>
        <v>134</v>
      </c>
      <c r="AC373" s="16" t="str">
        <f t="shared" si="85"/>
        <v>HPExt</v>
      </c>
      <c r="AD373" s="16">
        <f t="shared" si="86"/>
        <v>201</v>
      </c>
      <c r="AE373" s="16" t="str">
        <f t="shared" si="87"/>
        <v>[x]</v>
      </c>
      <c r="AF373" s="29" t="str">
        <f t="shared" si="88"/>
        <v>[x]</v>
      </c>
      <c r="AG373" s="29" t="str">
        <f t="shared" si="89"/>
        <v>[x]</v>
      </c>
    </row>
    <row r="374" spans="16:33" ht="16.5" x14ac:dyDescent="0.2">
      <c r="P374" s="15">
        <v>318</v>
      </c>
      <c r="Q374" s="16">
        <f t="shared" si="74"/>
        <v>18</v>
      </c>
      <c r="R374" s="16">
        <f t="shared" si="75"/>
        <v>1606022</v>
      </c>
      <c r="S374" s="16" t="str">
        <f t="shared" si="79"/>
        <v>神器4碎片4等级9</v>
      </c>
      <c r="T374" s="31" t="s">
        <v>877</v>
      </c>
      <c r="U374" s="16">
        <f t="shared" si="76"/>
        <v>9</v>
      </c>
      <c r="V374" s="106">
        <f t="shared" si="80"/>
        <v>0.76200000000000001</v>
      </c>
      <c r="W374" s="19">
        <f t="shared" si="77"/>
        <v>1.524E-2</v>
      </c>
      <c r="X374" s="16">
        <f t="shared" si="81"/>
        <v>1</v>
      </c>
      <c r="Y374" s="16">
        <f t="shared" si="82"/>
        <v>3</v>
      </c>
      <c r="Z374" s="16">
        <f t="shared" si="83"/>
        <v>0</v>
      </c>
      <c r="AA374" s="16" t="str">
        <f t="shared" si="84"/>
        <v>AtkExt</v>
      </c>
      <c r="AB374" s="16">
        <f t="shared" si="78"/>
        <v>150</v>
      </c>
      <c r="AC374" s="16" t="str">
        <f t="shared" si="85"/>
        <v>HPExt</v>
      </c>
      <c r="AD374" s="16">
        <f t="shared" si="86"/>
        <v>226</v>
      </c>
      <c r="AE374" s="16" t="str">
        <f t="shared" si="87"/>
        <v>[x]</v>
      </c>
      <c r="AF374" s="29" t="str">
        <f t="shared" si="88"/>
        <v>[x]</v>
      </c>
      <c r="AG374" s="29" t="str">
        <f t="shared" si="89"/>
        <v>[x]</v>
      </c>
    </row>
    <row r="375" spans="16:33" ht="16.5" x14ac:dyDescent="0.2">
      <c r="P375" s="15">
        <v>319</v>
      </c>
      <c r="Q375" s="16">
        <f t="shared" si="74"/>
        <v>18</v>
      </c>
      <c r="R375" s="16">
        <f t="shared" si="75"/>
        <v>1606022</v>
      </c>
      <c r="S375" s="16" t="str">
        <f t="shared" si="79"/>
        <v>神器4碎片4等级10</v>
      </c>
      <c r="T375" s="31" t="s">
        <v>877</v>
      </c>
      <c r="U375" s="16">
        <f t="shared" si="76"/>
        <v>10</v>
      </c>
      <c r="V375" s="106">
        <f t="shared" si="80"/>
        <v>0.85000000000000009</v>
      </c>
      <c r="W375" s="19">
        <f t="shared" si="77"/>
        <v>1.7000000000000001E-2</v>
      </c>
      <c r="X375" s="16">
        <f t="shared" si="81"/>
        <v>1</v>
      </c>
      <c r="Y375" s="16">
        <f t="shared" si="82"/>
        <v>3</v>
      </c>
      <c r="Z375" s="16">
        <f t="shared" si="83"/>
        <v>0</v>
      </c>
      <c r="AA375" s="16" t="str">
        <f t="shared" si="84"/>
        <v>AtkExt</v>
      </c>
      <c r="AB375" s="16">
        <f t="shared" si="78"/>
        <v>168</v>
      </c>
      <c r="AC375" s="16" t="str">
        <f t="shared" si="85"/>
        <v>HPExt</v>
      </c>
      <c r="AD375" s="16">
        <f t="shared" si="86"/>
        <v>252</v>
      </c>
      <c r="AE375" s="16" t="str">
        <f t="shared" si="87"/>
        <v>[x]</v>
      </c>
      <c r="AF375" s="29" t="str">
        <f t="shared" si="88"/>
        <v>[x]</v>
      </c>
      <c r="AG375" s="29" t="str">
        <f t="shared" si="89"/>
        <v>[x]</v>
      </c>
    </row>
    <row r="376" spans="16:33" ht="16.5" x14ac:dyDescent="0.2">
      <c r="P376" s="15">
        <v>320</v>
      </c>
      <c r="Q376" s="16">
        <f t="shared" si="74"/>
        <v>18</v>
      </c>
      <c r="R376" s="16">
        <f t="shared" si="75"/>
        <v>1606022</v>
      </c>
      <c r="S376" s="16" t="str">
        <f t="shared" si="79"/>
        <v>神器4碎片4等级11</v>
      </c>
      <c r="T376" s="31" t="s">
        <v>877</v>
      </c>
      <c r="U376" s="16">
        <f t="shared" si="76"/>
        <v>11</v>
      </c>
      <c r="V376" s="106">
        <f t="shared" si="80"/>
        <v>0.94200000000000006</v>
      </c>
      <c r="W376" s="19">
        <f t="shared" si="77"/>
        <v>1.8840000000000003E-2</v>
      </c>
      <c r="X376" s="16">
        <f t="shared" si="81"/>
        <v>1</v>
      </c>
      <c r="Y376" s="16">
        <f t="shared" si="82"/>
        <v>3</v>
      </c>
      <c r="Z376" s="16">
        <f t="shared" si="83"/>
        <v>0</v>
      </c>
      <c r="AA376" s="16" t="str">
        <f t="shared" si="84"/>
        <v>AtkExt</v>
      </c>
      <c r="AB376" s="16">
        <f t="shared" si="78"/>
        <v>186</v>
      </c>
      <c r="AC376" s="16" t="str">
        <f t="shared" si="85"/>
        <v>HPExt</v>
      </c>
      <c r="AD376" s="16">
        <f t="shared" si="86"/>
        <v>280</v>
      </c>
      <c r="AE376" s="16" t="str">
        <f t="shared" si="87"/>
        <v>[x]</v>
      </c>
      <c r="AF376" s="29" t="str">
        <f t="shared" si="88"/>
        <v>[x]</v>
      </c>
      <c r="AG376" s="29" t="str">
        <f t="shared" si="89"/>
        <v>[x]</v>
      </c>
    </row>
    <row r="377" spans="16:33" ht="16.5" x14ac:dyDescent="0.2">
      <c r="P377" s="15">
        <v>321</v>
      </c>
      <c r="Q377" s="16">
        <f t="shared" ref="Q377:Q440" si="90">MATCH(P377-1,$X$4:$X$46,1)</f>
        <v>18</v>
      </c>
      <c r="R377" s="16">
        <f t="shared" ref="R377:R440" si="91">INDEX($S$5:$S$46,Q377)</f>
        <v>1606022</v>
      </c>
      <c r="S377" s="16" t="str">
        <f t="shared" si="79"/>
        <v>神器4碎片4等级12</v>
      </c>
      <c r="T377" s="31" t="s">
        <v>877</v>
      </c>
      <c r="U377" s="16">
        <f t="shared" ref="U377:U440" si="92">P377-INDEX($X$4:$X$46,Q377)</f>
        <v>12</v>
      </c>
      <c r="V377" s="106">
        <f t="shared" si="80"/>
        <v>1.0380000000000003</v>
      </c>
      <c r="W377" s="19">
        <f t="shared" ref="W377:W440" si="93">INDEX($V$5:$V$46,Q377)*V377</f>
        <v>2.0760000000000004E-2</v>
      </c>
      <c r="X377" s="16">
        <f t="shared" si="81"/>
        <v>1</v>
      </c>
      <c r="Y377" s="16">
        <f t="shared" si="82"/>
        <v>3</v>
      </c>
      <c r="Z377" s="16">
        <f t="shared" si="83"/>
        <v>0</v>
      </c>
      <c r="AA377" s="16" t="str">
        <f t="shared" si="84"/>
        <v>AtkExt</v>
      </c>
      <c r="AB377" s="16">
        <f t="shared" ref="AB377:AB440" si="94">INT(INDEX($E$4:$G$4,X377)*W377*INDEX($Y$5:$AA$46,Q377,X377))</f>
        <v>205</v>
      </c>
      <c r="AC377" s="16" t="str">
        <f t="shared" si="85"/>
        <v>HPExt</v>
      </c>
      <c r="AD377" s="16">
        <f t="shared" si="86"/>
        <v>308</v>
      </c>
      <c r="AE377" s="16" t="str">
        <f t="shared" si="87"/>
        <v>[x]</v>
      </c>
      <c r="AF377" s="29" t="str">
        <f t="shared" si="88"/>
        <v>[x]</v>
      </c>
      <c r="AG377" s="29" t="str">
        <f t="shared" si="89"/>
        <v>[x]</v>
      </c>
    </row>
    <row r="378" spans="16:33" ht="16.5" x14ac:dyDescent="0.2">
      <c r="P378" s="15">
        <v>322</v>
      </c>
      <c r="Q378" s="16">
        <f t="shared" si="90"/>
        <v>18</v>
      </c>
      <c r="R378" s="16">
        <f t="shared" si="91"/>
        <v>1606022</v>
      </c>
      <c r="S378" s="16" t="str">
        <f t="shared" ref="S378:S441" si="95">INDEX($P$5:$P$46,Q378)&amp;"碎片"&amp;INDEX($R$5:$R$46,Q378)&amp;"等级"&amp;U378</f>
        <v>神器4碎片4等级13</v>
      </c>
      <c r="T378" s="31" t="s">
        <v>877</v>
      </c>
      <c r="U378" s="16">
        <f t="shared" si="92"/>
        <v>13</v>
      </c>
      <c r="V378" s="106">
        <f t="shared" ref="V378:V441" si="96">15%+U378*5%+U378*U378*0.2%</f>
        <v>1.1380000000000001</v>
      </c>
      <c r="W378" s="19">
        <f t="shared" si="93"/>
        <v>2.2760000000000002E-2</v>
      </c>
      <c r="X378" s="16">
        <f t="shared" ref="X378:X441" si="97">INDEX($AB$5:$AB$46,Q378)</f>
        <v>1</v>
      </c>
      <c r="Y378" s="16">
        <f t="shared" ref="Y378:Y441" si="98">INDEX(AC$5:AC$46,$Q378)</f>
        <v>3</v>
      </c>
      <c r="Z378" s="16">
        <f t="shared" ref="Z378:Z441" si="99">INDEX(AD$5:AD$46,$Q378)</f>
        <v>0</v>
      </c>
      <c r="AA378" s="16" t="str">
        <f t="shared" ref="AA378:AA441" si="100">INDEX($Y$3:$AA$3,X378)</f>
        <v>AtkExt</v>
      </c>
      <c r="AB378" s="16">
        <f t="shared" si="94"/>
        <v>225</v>
      </c>
      <c r="AC378" s="16" t="str">
        <f t="shared" ref="AC378:AC441" si="101">IF(Y378&gt;0,INDEX($Y$3:$AA$3,Y378),"[x]")</f>
        <v>HPExt</v>
      </c>
      <c r="AD378" s="16">
        <f t="shared" ref="AD378:AD441" si="102">IF(Y378&gt;0,INT(INDEX($E$4:$G$4,Y378)*W378*INDEX($Y$5:$AA$46,Q378,Y378)),"[x]")</f>
        <v>338</v>
      </c>
      <c r="AE378" s="16" t="str">
        <f t="shared" ref="AE378:AE441" si="103">IF(Z378&gt;0,INDEX($Y$3:$AA$3,Z378),"[x]")</f>
        <v>[x]</v>
      </c>
      <c r="AF378" s="29" t="str">
        <f t="shared" ref="AF378:AF441" si="104">IF(Z378&gt;0,INT(INDEX($E$4:$G$4,Z378)*W378*INDEX($Y$5:$AA$46,Q378,Z378)),"[x]")</f>
        <v>[x]</v>
      </c>
      <c r="AG378" s="29" t="str">
        <f t="shared" ref="AG378:AG441" si="105">IF(INDEX($AE$4:$AE$46,Q378)&gt;0,INDEX($AE$4:$AE$46,Q378)*U378,"[x]")</f>
        <v>[x]</v>
      </c>
    </row>
    <row r="379" spans="16:33" ht="16.5" x14ac:dyDescent="0.2">
      <c r="P379" s="15">
        <v>323</v>
      </c>
      <c r="Q379" s="16">
        <f t="shared" si="90"/>
        <v>18</v>
      </c>
      <c r="R379" s="16">
        <f t="shared" si="91"/>
        <v>1606022</v>
      </c>
      <c r="S379" s="16" t="str">
        <f t="shared" si="95"/>
        <v>神器4碎片4等级14</v>
      </c>
      <c r="T379" s="31" t="s">
        <v>877</v>
      </c>
      <c r="U379" s="16">
        <f t="shared" si="92"/>
        <v>14</v>
      </c>
      <c r="V379" s="106">
        <f t="shared" si="96"/>
        <v>1.242</v>
      </c>
      <c r="W379" s="19">
        <f t="shared" si="93"/>
        <v>2.4840000000000001E-2</v>
      </c>
      <c r="X379" s="16">
        <f t="shared" si="97"/>
        <v>1</v>
      </c>
      <c r="Y379" s="16">
        <f t="shared" si="98"/>
        <v>3</v>
      </c>
      <c r="Z379" s="16">
        <f t="shared" si="99"/>
        <v>0</v>
      </c>
      <c r="AA379" s="16" t="str">
        <f t="shared" si="100"/>
        <v>AtkExt</v>
      </c>
      <c r="AB379" s="16">
        <f t="shared" si="94"/>
        <v>245</v>
      </c>
      <c r="AC379" s="16" t="str">
        <f t="shared" si="101"/>
        <v>HPExt</v>
      </c>
      <c r="AD379" s="16">
        <f t="shared" si="102"/>
        <v>369</v>
      </c>
      <c r="AE379" s="16" t="str">
        <f t="shared" si="103"/>
        <v>[x]</v>
      </c>
      <c r="AF379" s="29" t="str">
        <f t="shared" si="104"/>
        <v>[x]</v>
      </c>
      <c r="AG379" s="29" t="str">
        <f t="shared" si="105"/>
        <v>[x]</v>
      </c>
    </row>
    <row r="380" spans="16:33" ht="16.5" x14ac:dyDescent="0.2">
      <c r="P380" s="15">
        <v>324</v>
      </c>
      <c r="Q380" s="16">
        <f t="shared" si="90"/>
        <v>18</v>
      </c>
      <c r="R380" s="16">
        <f t="shared" si="91"/>
        <v>1606022</v>
      </c>
      <c r="S380" s="16" t="str">
        <f t="shared" si="95"/>
        <v>神器4碎片4等级15</v>
      </c>
      <c r="T380" s="31" t="s">
        <v>877</v>
      </c>
      <c r="U380" s="16">
        <f t="shared" si="92"/>
        <v>15</v>
      </c>
      <c r="V380" s="106">
        <f t="shared" si="96"/>
        <v>1.35</v>
      </c>
      <c r="W380" s="19">
        <f t="shared" si="93"/>
        <v>2.7000000000000003E-2</v>
      </c>
      <c r="X380" s="16">
        <f t="shared" si="97"/>
        <v>1</v>
      </c>
      <c r="Y380" s="16">
        <f t="shared" si="98"/>
        <v>3</v>
      </c>
      <c r="Z380" s="16">
        <f t="shared" si="99"/>
        <v>0</v>
      </c>
      <c r="AA380" s="16" t="str">
        <f t="shared" si="100"/>
        <v>AtkExt</v>
      </c>
      <c r="AB380" s="16">
        <f t="shared" si="94"/>
        <v>267</v>
      </c>
      <c r="AC380" s="16" t="str">
        <f t="shared" si="101"/>
        <v>HPExt</v>
      </c>
      <c r="AD380" s="16">
        <f t="shared" si="102"/>
        <v>401</v>
      </c>
      <c r="AE380" s="16" t="str">
        <f t="shared" si="103"/>
        <v>[x]</v>
      </c>
      <c r="AF380" s="29" t="str">
        <f t="shared" si="104"/>
        <v>[x]</v>
      </c>
      <c r="AG380" s="29" t="str">
        <f t="shared" si="105"/>
        <v>[x]</v>
      </c>
    </row>
    <row r="381" spans="16:33" ht="16.5" x14ac:dyDescent="0.2">
      <c r="P381" s="15">
        <v>325</v>
      </c>
      <c r="Q381" s="16">
        <f t="shared" si="90"/>
        <v>18</v>
      </c>
      <c r="R381" s="16">
        <f t="shared" si="91"/>
        <v>1606022</v>
      </c>
      <c r="S381" s="16" t="str">
        <f t="shared" si="95"/>
        <v>神器4碎片4等级16</v>
      </c>
      <c r="T381" s="31" t="s">
        <v>877</v>
      </c>
      <c r="U381" s="16">
        <f t="shared" si="92"/>
        <v>16</v>
      </c>
      <c r="V381" s="106">
        <f t="shared" si="96"/>
        <v>1.4620000000000002</v>
      </c>
      <c r="W381" s="19">
        <f t="shared" si="93"/>
        <v>2.9240000000000006E-2</v>
      </c>
      <c r="X381" s="16">
        <f t="shared" si="97"/>
        <v>1</v>
      </c>
      <c r="Y381" s="16">
        <f t="shared" si="98"/>
        <v>3</v>
      </c>
      <c r="Z381" s="16">
        <f t="shared" si="99"/>
        <v>0</v>
      </c>
      <c r="AA381" s="16" t="str">
        <f t="shared" si="100"/>
        <v>AtkExt</v>
      </c>
      <c r="AB381" s="16">
        <f t="shared" si="94"/>
        <v>289</v>
      </c>
      <c r="AC381" s="16" t="str">
        <f t="shared" si="101"/>
        <v>HPExt</v>
      </c>
      <c r="AD381" s="16">
        <f t="shared" si="102"/>
        <v>435</v>
      </c>
      <c r="AE381" s="16" t="str">
        <f t="shared" si="103"/>
        <v>[x]</v>
      </c>
      <c r="AF381" s="29" t="str">
        <f t="shared" si="104"/>
        <v>[x]</v>
      </c>
      <c r="AG381" s="29" t="str">
        <f t="shared" si="105"/>
        <v>[x]</v>
      </c>
    </row>
    <row r="382" spans="16:33" ht="16.5" x14ac:dyDescent="0.2">
      <c r="P382" s="15">
        <v>326</v>
      </c>
      <c r="Q382" s="16">
        <f t="shared" si="90"/>
        <v>18</v>
      </c>
      <c r="R382" s="16">
        <f t="shared" si="91"/>
        <v>1606022</v>
      </c>
      <c r="S382" s="16" t="str">
        <f t="shared" si="95"/>
        <v>神器4碎片4等级17</v>
      </c>
      <c r="T382" s="31" t="s">
        <v>877</v>
      </c>
      <c r="U382" s="16">
        <f t="shared" si="92"/>
        <v>17</v>
      </c>
      <c r="V382" s="106">
        <f t="shared" si="96"/>
        <v>1.5779999999999998</v>
      </c>
      <c r="W382" s="19">
        <f t="shared" si="93"/>
        <v>3.1559999999999998E-2</v>
      </c>
      <c r="X382" s="16">
        <f t="shared" si="97"/>
        <v>1</v>
      </c>
      <c r="Y382" s="16">
        <f t="shared" si="98"/>
        <v>3</v>
      </c>
      <c r="Z382" s="16">
        <f t="shared" si="99"/>
        <v>0</v>
      </c>
      <c r="AA382" s="16" t="str">
        <f t="shared" si="100"/>
        <v>AtkExt</v>
      </c>
      <c r="AB382" s="16">
        <f t="shared" si="94"/>
        <v>312</v>
      </c>
      <c r="AC382" s="16" t="str">
        <f t="shared" si="101"/>
        <v>HPExt</v>
      </c>
      <c r="AD382" s="16">
        <f t="shared" si="102"/>
        <v>469</v>
      </c>
      <c r="AE382" s="16" t="str">
        <f t="shared" si="103"/>
        <v>[x]</v>
      </c>
      <c r="AF382" s="29" t="str">
        <f t="shared" si="104"/>
        <v>[x]</v>
      </c>
      <c r="AG382" s="29" t="str">
        <f t="shared" si="105"/>
        <v>[x]</v>
      </c>
    </row>
    <row r="383" spans="16:33" ht="16.5" x14ac:dyDescent="0.2">
      <c r="P383" s="15">
        <v>327</v>
      </c>
      <c r="Q383" s="16">
        <f t="shared" si="90"/>
        <v>18</v>
      </c>
      <c r="R383" s="16">
        <f t="shared" si="91"/>
        <v>1606022</v>
      </c>
      <c r="S383" s="16" t="str">
        <f t="shared" si="95"/>
        <v>神器4碎片4等级18</v>
      </c>
      <c r="T383" s="31" t="s">
        <v>877</v>
      </c>
      <c r="U383" s="16">
        <f t="shared" si="92"/>
        <v>18</v>
      </c>
      <c r="V383" s="106">
        <f t="shared" si="96"/>
        <v>1.698</v>
      </c>
      <c r="W383" s="19">
        <f t="shared" si="93"/>
        <v>3.3959999999999997E-2</v>
      </c>
      <c r="X383" s="16">
        <f t="shared" si="97"/>
        <v>1</v>
      </c>
      <c r="Y383" s="16">
        <f t="shared" si="98"/>
        <v>3</v>
      </c>
      <c r="Z383" s="16">
        <f t="shared" si="99"/>
        <v>0</v>
      </c>
      <c r="AA383" s="16" t="str">
        <f t="shared" si="100"/>
        <v>AtkExt</v>
      </c>
      <c r="AB383" s="16">
        <f t="shared" si="94"/>
        <v>336</v>
      </c>
      <c r="AC383" s="16" t="str">
        <f t="shared" si="101"/>
        <v>HPExt</v>
      </c>
      <c r="AD383" s="16">
        <f t="shared" si="102"/>
        <v>505</v>
      </c>
      <c r="AE383" s="16" t="str">
        <f t="shared" si="103"/>
        <v>[x]</v>
      </c>
      <c r="AF383" s="29" t="str">
        <f t="shared" si="104"/>
        <v>[x]</v>
      </c>
      <c r="AG383" s="29" t="str">
        <f t="shared" si="105"/>
        <v>[x]</v>
      </c>
    </row>
    <row r="384" spans="16:33" ht="16.5" x14ac:dyDescent="0.2">
      <c r="P384" s="15">
        <v>328</v>
      </c>
      <c r="Q384" s="16">
        <f t="shared" si="90"/>
        <v>18</v>
      </c>
      <c r="R384" s="16">
        <f t="shared" si="91"/>
        <v>1606022</v>
      </c>
      <c r="S384" s="16" t="str">
        <f t="shared" si="95"/>
        <v>神器4碎片4等级19</v>
      </c>
      <c r="T384" s="31" t="s">
        <v>877</v>
      </c>
      <c r="U384" s="16">
        <f t="shared" si="92"/>
        <v>19</v>
      </c>
      <c r="V384" s="106">
        <f t="shared" si="96"/>
        <v>1.8220000000000001</v>
      </c>
      <c r="W384" s="19">
        <f t="shared" si="93"/>
        <v>3.644E-2</v>
      </c>
      <c r="X384" s="16">
        <f t="shared" si="97"/>
        <v>1</v>
      </c>
      <c r="Y384" s="16">
        <f t="shared" si="98"/>
        <v>3</v>
      </c>
      <c r="Z384" s="16">
        <f t="shared" si="99"/>
        <v>0</v>
      </c>
      <c r="AA384" s="16" t="str">
        <f t="shared" si="100"/>
        <v>AtkExt</v>
      </c>
      <c r="AB384" s="16">
        <f t="shared" si="94"/>
        <v>360</v>
      </c>
      <c r="AC384" s="16" t="str">
        <f t="shared" si="101"/>
        <v>HPExt</v>
      </c>
      <c r="AD384" s="16">
        <f t="shared" si="102"/>
        <v>542</v>
      </c>
      <c r="AE384" s="16" t="str">
        <f t="shared" si="103"/>
        <v>[x]</v>
      </c>
      <c r="AF384" s="29" t="str">
        <f t="shared" si="104"/>
        <v>[x]</v>
      </c>
      <c r="AG384" s="29" t="str">
        <f t="shared" si="105"/>
        <v>[x]</v>
      </c>
    </row>
    <row r="385" spans="16:33" ht="16.5" x14ac:dyDescent="0.2">
      <c r="P385" s="15">
        <v>329</v>
      </c>
      <c r="Q385" s="16">
        <f t="shared" si="90"/>
        <v>18</v>
      </c>
      <c r="R385" s="16">
        <f t="shared" si="91"/>
        <v>1606022</v>
      </c>
      <c r="S385" s="16" t="str">
        <f t="shared" si="95"/>
        <v>神器4碎片4等级20</v>
      </c>
      <c r="T385" s="31" t="s">
        <v>877</v>
      </c>
      <c r="U385" s="16">
        <f t="shared" si="92"/>
        <v>20</v>
      </c>
      <c r="V385" s="106">
        <f t="shared" si="96"/>
        <v>1.95</v>
      </c>
      <c r="W385" s="19">
        <f t="shared" si="93"/>
        <v>3.9E-2</v>
      </c>
      <c r="X385" s="16">
        <f t="shared" si="97"/>
        <v>1</v>
      </c>
      <c r="Y385" s="16">
        <f t="shared" si="98"/>
        <v>3</v>
      </c>
      <c r="Z385" s="16">
        <f t="shared" si="99"/>
        <v>0</v>
      </c>
      <c r="AA385" s="16" t="str">
        <f t="shared" si="100"/>
        <v>AtkExt</v>
      </c>
      <c r="AB385" s="16">
        <f t="shared" si="94"/>
        <v>385</v>
      </c>
      <c r="AC385" s="16" t="str">
        <f t="shared" si="101"/>
        <v>HPExt</v>
      </c>
      <c r="AD385" s="16">
        <f t="shared" si="102"/>
        <v>580</v>
      </c>
      <c r="AE385" s="16" t="str">
        <f t="shared" si="103"/>
        <v>[x]</v>
      </c>
      <c r="AF385" s="29" t="str">
        <f t="shared" si="104"/>
        <v>[x]</v>
      </c>
      <c r="AG385" s="29" t="str">
        <f t="shared" si="105"/>
        <v>[x]</v>
      </c>
    </row>
    <row r="386" spans="16:33" ht="16.5" x14ac:dyDescent="0.2">
      <c r="P386" s="15">
        <v>330</v>
      </c>
      <c r="Q386" s="16">
        <f t="shared" si="90"/>
        <v>18</v>
      </c>
      <c r="R386" s="16">
        <f t="shared" si="91"/>
        <v>1606022</v>
      </c>
      <c r="S386" s="16" t="str">
        <f t="shared" si="95"/>
        <v>神器4碎片4等级21</v>
      </c>
      <c r="T386" s="31" t="s">
        <v>877</v>
      </c>
      <c r="U386" s="16">
        <f t="shared" si="92"/>
        <v>21</v>
      </c>
      <c r="V386" s="106">
        <f t="shared" si="96"/>
        <v>2.0819999999999999</v>
      </c>
      <c r="W386" s="19">
        <f t="shared" si="93"/>
        <v>4.1639999999999996E-2</v>
      </c>
      <c r="X386" s="16">
        <f t="shared" si="97"/>
        <v>1</v>
      </c>
      <c r="Y386" s="16">
        <f t="shared" si="98"/>
        <v>3</v>
      </c>
      <c r="Z386" s="16">
        <f t="shared" si="99"/>
        <v>0</v>
      </c>
      <c r="AA386" s="16" t="str">
        <f t="shared" si="100"/>
        <v>AtkExt</v>
      </c>
      <c r="AB386" s="16">
        <f t="shared" si="94"/>
        <v>412</v>
      </c>
      <c r="AC386" s="16" t="str">
        <f t="shared" si="101"/>
        <v>HPExt</v>
      </c>
      <c r="AD386" s="16">
        <f t="shared" si="102"/>
        <v>619</v>
      </c>
      <c r="AE386" s="16" t="str">
        <f t="shared" si="103"/>
        <v>[x]</v>
      </c>
      <c r="AF386" s="29" t="str">
        <f t="shared" si="104"/>
        <v>[x]</v>
      </c>
      <c r="AG386" s="29" t="str">
        <f t="shared" si="105"/>
        <v>[x]</v>
      </c>
    </row>
    <row r="387" spans="16:33" ht="16.5" x14ac:dyDescent="0.2">
      <c r="P387" s="15">
        <v>331</v>
      </c>
      <c r="Q387" s="16">
        <f t="shared" si="90"/>
        <v>19</v>
      </c>
      <c r="R387" s="16">
        <f t="shared" si="91"/>
        <v>1606023</v>
      </c>
      <c r="S387" s="16" t="str">
        <f t="shared" si="95"/>
        <v>神器4碎片5等级1</v>
      </c>
      <c r="T387" s="31" t="s">
        <v>877</v>
      </c>
      <c r="U387" s="16">
        <f t="shared" si="92"/>
        <v>1</v>
      </c>
      <c r="V387" s="106">
        <f t="shared" si="96"/>
        <v>0.20200000000000001</v>
      </c>
      <c r="W387" s="19">
        <f t="shared" si="93"/>
        <v>4.0400000000000002E-3</v>
      </c>
      <c r="X387" s="16">
        <f t="shared" si="97"/>
        <v>1</v>
      </c>
      <c r="Y387" s="16">
        <f t="shared" si="98"/>
        <v>2</v>
      </c>
      <c r="Z387" s="16">
        <f t="shared" si="99"/>
        <v>3</v>
      </c>
      <c r="AA387" s="16" t="str">
        <f t="shared" si="100"/>
        <v>AtkExt</v>
      </c>
      <c r="AB387" s="16">
        <f t="shared" si="94"/>
        <v>19</v>
      </c>
      <c r="AC387" s="16" t="str">
        <f t="shared" si="101"/>
        <v>DefExt</v>
      </c>
      <c r="AD387" s="16">
        <f t="shared" si="102"/>
        <v>9</v>
      </c>
      <c r="AE387" s="16" t="str">
        <f t="shared" si="103"/>
        <v>HPExt</v>
      </c>
      <c r="AF387" s="29">
        <f t="shared" si="104"/>
        <v>60</v>
      </c>
      <c r="AG387" s="29" t="str">
        <f t="shared" si="105"/>
        <v>[x]</v>
      </c>
    </row>
    <row r="388" spans="16:33" ht="16.5" x14ac:dyDescent="0.2">
      <c r="P388" s="15">
        <v>332</v>
      </c>
      <c r="Q388" s="16">
        <f t="shared" si="90"/>
        <v>19</v>
      </c>
      <c r="R388" s="16">
        <f t="shared" si="91"/>
        <v>1606023</v>
      </c>
      <c r="S388" s="16" t="str">
        <f t="shared" si="95"/>
        <v>神器4碎片5等级2</v>
      </c>
      <c r="T388" s="31" t="s">
        <v>877</v>
      </c>
      <c r="U388" s="16">
        <f t="shared" si="92"/>
        <v>2</v>
      </c>
      <c r="V388" s="106">
        <f t="shared" si="96"/>
        <v>0.25800000000000001</v>
      </c>
      <c r="W388" s="19">
        <f t="shared" si="93"/>
        <v>5.1600000000000005E-3</v>
      </c>
      <c r="X388" s="16">
        <f t="shared" si="97"/>
        <v>1</v>
      </c>
      <c r="Y388" s="16">
        <f t="shared" si="98"/>
        <v>2</v>
      </c>
      <c r="Z388" s="16">
        <f t="shared" si="99"/>
        <v>3</v>
      </c>
      <c r="AA388" s="16" t="str">
        <f t="shared" si="100"/>
        <v>AtkExt</v>
      </c>
      <c r="AB388" s="16">
        <f t="shared" si="94"/>
        <v>25</v>
      </c>
      <c r="AC388" s="16" t="str">
        <f t="shared" si="101"/>
        <v>DefExt</v>
      </c>
      <c r="AD388" s="16">
        <f t="shared" si="102"/>
        <v>12</v>
      </c>
      <c r="AE388" s="16" t="str">
        <f t="shared" si="103"/>
        <v>HPExt</v>
      </c>
      <c r="AF388" s="29">
        <f t="shared" si="104"/>
        <v>76</v>
      </c>
      <c r="AG388" s="29" t="str">
        <f t="shared" si="105"/>
        <v>[x]</v>
      </c>
    </row>
    <row r="389" spans="16:33" ht="16.5" x14ac:dyDescent="0.2">
      <c r="P389" s="15">
        <v>333</v>
      </c>
      <c r="Q389" s="16">
        <f t="shared" si="90"/>
        <v>19</v>
      </c>
      <c r="R389" s="16">
        <f t="shared" si="91"/>
        <v>1606023</v>
      </c>
      <c r="S389" s="16" t="str">
        <f t="shared" si="95"/>
        <v>神器4碎片5等级3</v>
      </c>
      <c r="T389" s="31" t="s">
        <v>877</v>
      </c>
      <c r="U389" s="16">
        <f t="shared" si="92"/>
        <v>3</v>
      </c>
      <c r="V389" s="106">
        <f t="shared" si="96"/>
        <v>0.31800000000000006</v>
      </c>
      <c r="W389" s="19">
        <f t="shared" si="93"/>
        <v>6.3600000000000011E-3</v>
      </c>
      <c r="X389" s="16">
        <f t="shared" si="97"/>
        <v>1</v>
      </c>
      <c r="Y389" s="16">
        <f t="shared" si="98"/>
        <v>2</v>
      </c>
      <c r="Z389" s="16">
        <f t="shared" si="99"/>
        <v>3</v>
      </c>
      <c r="AA389" s="16" t="str">
        <f t="shared" si="100"/>
        <v>AtkExt</v>
      </c>
      <c r="AB389" s="16">
        <f t="shared" si="94"/>
        <v>31</v>
      </c>
      <c r="AC389" s="16" t="str">
        <f t="shared" si="101"/>
        <v>DefExt</v>
      </c>
      <c r="AD389" s="16">
        <f t="shared" si="102"/>
        <v>15</v>
      </c>
      <c r="AE389" s="16" t="str">
        <f t="shared" si="103"/>
        <v>HPExt</v>
      </c>
      <c r="AF389" s="29">
        <f t="shared" si="104"/>
        <v>94</v>
      </c>
      <c r="AG389" s="29" t="str">
        <f t="shared" si="105"/>
        <v>[x]</v>
      </c>
    </row>
    <row r="390" spans="16:33" ht="16.5" x14ac:dyDescent="0.2">
      <c r="P390" s="15">
        <v>334</v>
      </c>
      <c r="Q390" s="16">
        <f t="shared" si="90"/>
        <v>19</v>
      </c>
      <c r="R390" s="16">
        <f t="shared" si="91"/>
        <v>1606023</v>
      </c>
      <c r="S390" s="16" t="str">
        <f t="shared" si="95"/>
        <v>神器4碎片5等级4</v>
      </c>
      <c r="T390" s="31" t="s">
        <v>877</v>
      </c>
      <c r="U390" s="16">
        <f t="shared" si="92"/>
        <v>4</v>
      </c>
      <c r="V390" s="106">
        <f t="shared" si="96"/>
        <v>0.38200000000000001</v>
      </c>
      <c r="W390" s="19">
        <f t="shared" si="93"/>
        <v>7.6400000000000001E-3</v>
      </c>
      <c r="X390" s="16">
        <f t="shared" si="97"/>
        <v>1</v>
      </c>
      <c r="Y390" s="16">
        <f t="shared" si="98"/>
        <v>2</v>
      </c>
      <c r="Z390" s="16">
        <f t="shared" si="99"/>
        <v>3</v>
      </c>
      <c r="AA390" s="16" t="str">
        <f t="shared" si="100"/>
        <v>AtkExt</v>
      </c>
      <c r="AB390" s="16">
        <f t="shared" si="94"/>
        <v>37</v>
      </c>
      <c r="AC390" s="16" t="str">
        <f t="shared" si="101"/>
        <v>DefExt</v>
      </c>
      <c r="AD390" s="16">
        <f t="shared" si="102"/>
        <v>18</v>
      </c>
      <c r="AE390" s="16" t="str">
        <f t="shared" si="103"/>
        <v>HPExt</v>
      </c>
      <c r="AF390" s="29">
        <f t="shared" si="104"/>
        <v>113</v>
      </c>
      <c r="AG390" s="29" t="str">
        <f t="shared" si="105"/>
        <v>[x]</v>
      </c>
    </row>
    <row r="391" spans="16:33" ht="16.5" x14ac:dyDescent="0.2">
      <c r="P391" s="15">
        <v>335</v>
      </c>
      <c r="Q391" s="16">
        <f t="shared" si="90"/>
        <v>19</v>
      </c>
      <c r="R391" s="16">
        <f t="shared" si="91"/>
        <v>1606023</v>
      </c>
      <c r="S391" s="16" t="str">
        <f t="shared" si="95"/>
        <v>神器4碎片5等级5</v>
      </c>
      <c r="T391" s="31" t="s">
        <v>877</v>
      </c>
      <c r="U391" s="16">
        <f t="shared" si="92"/>
        <v>5</v>
      </c>
      <c r="V391" s="106">
        <f t="shared" si="96"/>
        <v>0.45</v>
      </c>
      <c r="W391" s="19">
        <f t="shared" si="93"/>
        <v>9.0000000000000011E-3</v>
      </c>
      <c r="X391" s="16">
        <f t="shared" si="97"/>
        <v>1</v>
      </c>
      <c r="Y391" s="16">
        <f t="shared" si="98"/>
        <v>2</v>
      </c>
      <c r="Z391" s="16">
        <f t="shared" si="99"/>
        <v>3</v>
      </c>
      <c r="AA391" s="16" t="str">
        <f t="shared" si="100"/>
        <v>AtkExt</v>
      </c>
      <c r="AB391" s="16">
        <f t="shared" si="94"/>
        <v>44</v>
      </c>
      <c r="AC391" s="16" t="str">
        <f t="shared" si="101"/>
        <v>DefExt</v>
      </c>
      <c r="AD391" s="16">
        <f t="shared" si="102"/>
        <v>22</v>
      </c>
      <c r="AE391" s="16" t="str">
        <f t="shared" si="103"/>
        <v>HPExt</v>
      </c>
      <c r="AF391" s="29">
        <f t="shared" si="104"/>
        <v>133</v>
      </c>
      <c r="AG391" s="29" t="str">
        <f t="shared" si="105"/>
        <v>[x]</v>
      </c>
    </row>
    <row r="392" spans="16:33" ht="16.5" x14ac:dyDescent="0.2">
      <c r="P392" s="15">
        <v>336</v>
      </c>
      <c r="Q392" s="16">
        <f t="shared" si="90"/>
        <v>19</v>
      </c>
      <c r="R392" s="16">
        <f t="shared" si="91"/>
        <v>1606023</v>
      </c>
      <c r="S392" s="16" t="str">
        <f t="shared" si="95"/>
        <v>神器4碎片5等级6</v>
      </c>
      <c r="T392" s="31" t="s">
        <v>877</v>
      </c>
      <c r="U392" s="16">
        <f t="shared" si="92"/>
        <v>6</v>
      </c>
      <c r="V392" s="106">
        <f t="shared" si="96"/>
        <v>0.52200000000000002</v>
      </c>
      <c r="W392" s="19">
        <f t="shared" si="93"/>
        <v>1.0440000000000001E-2</v>
      </c>
      <c r="X392" s="16">
        <f t="shared" si="97"/>
        <v>1</v>
      </c>
      <c r="Y392" s="16">
        <f t="shared" si="98"/>
        <v>2</v>
      </c>
      <c r="Z392" s="16">
        <f t="shared" si="99"/>
        <v>3</v>
      </c>
      <c r="AA392" s="16" t="str">
        <f t="shared" si="100"/>
        <v>AtkExt</v>
      </c>
      <c r="AB392" s="16">
        <f t="shared" si="94"/>
        <v>51</v>
      </c>
      <c r="AC392" s="16" t="str">
        <f t="shared" si="101"/>
        <v>DefExt</v>
      </c>
      <c r="AD392" s="16">
        <f t="shared" si="102"/>
        <v>25</v>
      </c>
      <c r="AE392" s="16" t="str">
        <f t="shared" si="103"/>
        <v>HPExt</v>
      </c>
      <c r="AF392" s="29">
        <f t="shared" si="104"/>
        <v>155</v>
      </c>
      <c r="AG392" s="29" t="str">
        <f t="shared" si="105"/>
        <v>[x]</v>
      </c>
    </row>
    <row r="393" spans="16:33" ht="16.5" x14ac:dyDescent="0.2">
      <c r="P393" s="15">
        <v>337</v>
      </c>
      <c r="Q393" s="16">
        <f t="shared" si="90"/>
        <v>19</v>
      </c>
      <c r="R393" s="16">
        <f t="shared" si="91"/>
        <v>1606023</v>
      </c>
      <c r="S393" s="16" t="str">
        <f t="shared" si="95"/>
        <v>神器4碎片5等级7</v>
      </c>
      <c r="T393" s="31" t="s">
        <v>877</v>
      </c>
      <c r="U393" s="16">
        <f t="shared" si="92"/>
        <v>7</v>
      </c>
      <c r="V393" s="106">
        <f t="shared" si="96"/>
        <v>0.59799999999999998</v>
      </c>
      <c r="W393" s="19">
        <f t="shared" si="93"/>
        <v>1.196E-2</v>
      </c>
      <c r="X393" s="16">
        <f t="shared" si="97"/>
        <v>1</v>
      </c>
      <c r="Y393" s="16">
        <f t="shared" si="98"/>
        <v>2</v>
      </c>
      <c r="Z393" s="16">
        <f t="shared" si="99"/>
        <v>3</v>
      </c>
      <c r="AA393" s="16" t="str">
        <f t="shared" si="100"/>
        <v>AtkExt</v>
      </c>
      <c r="AB393" s="16">
        <f t="shared" si="94"/>
        <v>59</v>
      </c>
      <c r="AC393" s="16" t="str">
        <f t="shared" si="101"/>
        <v>DefExt</v>
      </c>
      <c r="AD393" s="16">
        <f t="shared" si="102"/>
        <v>29</v>
      </c>
      <c r="AE393" s="16" t="str">
        <f t="shared" si="103"/>
        <v>HPExt</v>
      </c>
      <c r="AF393" s="29">
        <f t="shared" si="104"/>
        <v>177</v>
      </c>
      <c r="AG393" s="29" t="str">
        <f t="shared" si="105"/>
        <v>[x]</v>
      </c>
    </row>
    <row r="394" spans="16:33" ht="16.5" x14ac:dyDescent="0.2">
      <c r="P394" s="15">
        <v>338</v>
      </c>
      <c r="Q394" s="16">
        <f t="shared" si="90"/>
        <v>19</v>
      </c>
      <c r="R394" s="16">
        <f t="shared" si="91"/>
        <v>1606023</v>
      </c>
      <c r="S394" s="16" t="str">
        <f t="shared" si="95"/>
        <v>神器4碎片5等级8</v>
      </c>
      <c r="T394" s="31" t="s">
        <v>877</v>
      </c>
      <c r="U394" s="16">
        <f t="shared" si="92"/>
        <v>8</v>
      </c>
      <c r="V394" s="106">
        <f t="shared" si="96"/>
        <v>0.67800000000000005</v>
      </c>
      <c r="W394" s="19">
        <f t="shared" si="93"/>
        <v>1.3560000000000001E-2</v>
      </c>
      <c r="X394" s="16">
        <f t="shared" si="97"/>
        <v>1</v>
      </c>
      <c r="Y394" s="16">
        <f t="shared" si="98"/>
        <v>2</v>
      </c>
      <c r="Z394" s="16">
        <f t="shared" si="99"/>
        <v>3</v>
      </c>
      <c r="AA394" s="16" t="str">
        <f t="shared" si="100"/>
        <v>AtkExt</v>
      </c>
      <c r="AB394" s="16">
        <f t="shared" si="94"/>
        <v>67</v>
      </c>
      <c r="AC394" s="16" t="str">
        <f t="shared" si="101"/>
        <v>DefExt</v>
      </c>
      <c r="AD394" s="16">
        <f t="shared" si="102"/>
        <v>33</v>
      </c>
      <c r="AE394" s="16" t="str">
        <f t="shared" si="103"/>
        <v>HPExt</v>
      </c>
      <c r="AF394" s="29">
        <f t="shared" si="104"/>
        <v>201</v>
      </c>
      <c r="AG394" s="29" t="str">
        <f t="shared" si="105"/>
        <v>[x]</v>
      </c>
    </row>
    <row r="395" spans="16:33" ht="16.5" x14ac:dyDescent="0.2">
      <c r="P395" s="15">
        <v>339</v>
      </c>
      <c r="Q395" s="16">
        <f t="shared" si="90"/>
        <v>19</v>
      </c>
      <c r="R395" s="16">
        <f t="shared" si="91"/>
        <v>1606023</v>
      </c>
      <c r="S395" s="16" t="str">
        <f t="shared" si="95"/>
        <v>神器4碎片5等级9</v>
      </c>
      <c r="T395" s="31" t="s">
        <v>877</v>
      </c>
      <c r="U395" s="16">
        <f t="shared" si="92"/>
        <v>9</v>
      </c>
      <c r="V395" s="106">
        <f t="shared" si="96"/>
        <v>0.76200000000000001</v>
      </c>
      <c r="W395" s="19">
        <f t="shared" si="93"/>
        <v>1.524E-2</v>
      </c>
      <c r="X395" s="16">
        <f t="shared" si="97"/>
        <v>1</v>
      </c>
      <c r="Y395" s="16">
        <f t="shared" si="98"/>
        <v>2</v>
      </c>
      <c r="Z395" s="16">
        <f t="shared" si="99"/>
        <v>3</v>
      </c>
      <c r="AA395" s="16" t="str">
        <f t="shared" si="100"/>
        <v>AtkExt</v>
      </c>
      <c r="AB395" s="16">
        <f t="shared" si="94"/>
        <v>75</v>
      </c>
      <c r="AC395" s="16" t="str">
        <f t="shared" si="101"/>
        <v>DefExt</v>
      </c>
      <c r="AD395" s="16">
        <f t="shared" si="102"/>
        <v>37</v>
      </c>
      <c r="AE395" s="16" t="str">
        <f t="shared" si="103"/>
        <v>HPExt</v>
      </c>
      <c r="AF395" s="29">
        <f t="shared" si="104"/>
        <v>226</v>
      </c>
      <c r="AG395" s="29" t="str">
        <f t="shared" si="105"/>
        <v>[x]</v>
      </c>
    </row>
    <row r="396" spans="16:33" ht="16.5" x14ac:dyDescent="0.2">
      <c r="P396" s="15">
        <v>340</v>
      </c>
      <c r="Q396" s="16">
        <f t="shared" si="90"/>
        <v>19</v>
      </c>
      <c r="R396" s="16">
        <f t="shared" si="91"/>
        <v>1606023</v>
      </c>
      <c r="S396" s="16" t="str">
        <f t="shared" si="95"/>
        <v>神器4碎片5等级10</v>
      </c>
      <c r="T396" s="31" t="s">
        <v>877</v>
      </c>
      <c r="U396" s="16">
        <f t="shared" si="92"/>
        <v>10</v>
      </c>
      <c r="V396" s="106">
        <f t="shared" si="96"/>
        <v>0.85000000000000009</v>
      </c>
      <c r="W396" s="19">
        <f t="shared" si="93"/>
        <v>1.7000000000000001E-2</v>
      </c>
      <c r="X396" s="16">
        <f t="shared" si="97"/>
        <v>1</v>
      </c>
      <c r="Y396" s="16">
        <f t="shared" si="98"/>
        <v>2</v>
      </c>
      <c r="Z396" s="16">
        <f t="shared" si="99"/>
        <v>3</v>
      </c>
      <c r="AA396" s="16" t="str">
        <f t="shared" si="100"/>
        <v>AtkExt</v>
      </c>
      <c r="AB396" s="16">
        <f t="shared" si="94"/>
        <v>84</v>
      </c>
      <c r="AC396" s="16" t="str">
        <f t="shared" si="101"/>
        <v>DefExt</v>
      </c>
      <c r="AD396" s="16">
        <f t="shared" si="102"/>
        <v>41</v>
      </c>
      <c r="AE396" s="16" t="str">
        <f t="shared" si="103"/>
        <v>HPExt</v>
      </c>
      <c r="AF396" s="29">
        <f t="shared" si="104"/>
        <v>252</v>
      </c>
      <c r="AG396" s="29" t="str">
        <f t="shared" si="105"/>
        <v>[x]</v>
      </c>
    </row>
    <row r="397" spans="16:33" ht="16.5" x14ac:dyDescent="0.2">
      <c r="P397" s="15">
        <v>341</v>
      </c>
      <c r="Q397" s="16">
        <f t="shared" si="90"/>
        <v>19</v>
      </c>
      <c r="R397" s="16">
        <f t="shared" si="91"/>
        <v>1606023</v>
      </c>
      <c r="S397" s="16" t="str">
        <f t="shared" si="95"/>
        <v>神器4碎片5等级11</v>
      </c>
      <c r="T397" s="31" t="s">
        <v>877</v>
      </c>
      <c r="U397" s="16">
        <f t="shared" si="92"/>
        <v>11</v>
      </c>
      <c r="V397" s="106">
        <f t="shared" si="96"/>
        <v>0.94200000000000006</v>
      </c>
      <c r="W397" s="19">
        <f t="shared" si="93"/>
        <v>1.8840000000000003E-2</v>
      </c>
      <c r="X397" s="16">
        <f t="shared" si="97"/>
        <v>1</v>
      </c>
      <c r="Y397" s="16">
        <f t="shared" si="98"/>
        <v>2</v>
      </c>
      <c r="Z397" s="16">
        <f t="shared" si="99"/>
        <v>3</v>
      </c>
      <c r="AA397" s="16" t="str">
        <f t="shared" si="100"/>
        <v>AtkExt</v>
      </c>
      <c r="AB397" s="16">
        <f t="shared" si="94"/>
        <v>93</v>
      </c>
      <c r="AC397" s="16" t="str">
        <f t="shared" si="101"/>
        <v>DefExt</v>
      </c>
      <c r="AD397" s="16">
        <f t="shared" si="102"/>
        <v>46</v>
      </c>
      <c r="AE397" s="16" t="str">
        <f t="shared" si="103"/>
        <v>HPExt</v>
      </c>
      <c r="AF397" s="29">
        <f t="shared" si="104"/>
        <v>280</v>
      </c>
      <c r="AG397" s="29" t="str">
        <f t="shared" si="105"/>
        <v>[x]</v>
      </c>
    </row>
    <row r="398" spans="16:33" ht="16.5" x14ac:dyDescent="0.2">
      <c r="P398" s="15">
        <v>342</v>
      </c>
      <c r="Q398" s="16">
        <f t="shared" si="90"/>
        <v>19</v>
      </c>
      <c r="R398" s="16">
        <f t="shared" si="91"/>
        <v>1606023</v>
      </c>
      <c r="S398" s="16" t="str">
        <f t="shared" si="95"/>
        <v>神器4碎片5等级12</v>
      </c>
      <c r="T398" s="31" t="s">
        <v>877</v>
      </c>
      <c r="U398" s="16">
        <f t="shared" si="92"/>
        <v>12</v>
      </c>
      <c r="V398" s="106">
        <f t="shared" si="96"/>
        <v>1.0380000000000003</v>
      </c>
      <c r="W398" s="19">
        <f t="shared" si="93"/>
        <v>2.0760000000000004E-2</v>
      </c>
      <c r="X398" s="16">
        <f t="shared" si="97"/>
        <v>1</v>
      </c>
      <c r="Y398" s="16">
        <f t="shared" si="98"/>
        <v>2</v>
      </c>
      <c r="Z398" s="16">
        <f t="shared" si="99"/>
        <v>3</v>
      </c>
      <c r="AA398" s="16" t="str">
        <f t="shared" si="100"/>
        <v>AtkExt</v>
      </c>
      <c r="AB398" s="16">
        <f t="shared" si="94"/>
        <v>102</v>
      </c>
      <c r="AC398" s="16" t="str">
        <f t="shared" si="101"/>
        <v>DefExt</v>
      </c>
      <c r="AD398" s="16">
        <f t="shared" si="102"/>
        <v>51</v>
      </c>
      <c r="AE398" s="16" t="str">
        <f t="shared" si="103"/>
        <v>HPExt</v>
      </c>
      <c r="AF398" s="29">
        <f t="shared" si="104"/>
        <v>308</v>
      </c>
      <c r="AG398" s="29" t="str">
        <f t="shared" si="105"/>
        <v>[x]</v>
      </c>
    </row>
    <row r="399" spans="16:33" ht="16.5" x14ac:dyDescent="0.2">
      <c r="P399" s="15">
        <v>343</v>
      </c>
      <c r="Q399" s="16">
        <f t="shared" si="90"/>
        <v>19</v>
      </c>
      <c r="R399" s="16">
        <f t="shared" si="91"/>
        <v>1606023</v>
      </c>
      <c r="S399" s="16" t="str">
        <f t="shared" si="95"/>
        <v>神器4碎片5等级13</v>
      </c>
      <c r="T399" s="31" t="s">
        <v>877</v>
      </c>
      <c r="U399" s="16">
        <f t="shared" si="92"/>
        <v>13</v>
      </c>
      <c r="V399" s="106">
        <f t="shared" si="96"/>
        <v>1.1380000000000001</v>
      </c>
      <c r="W399" s="19">
        <f t="shared" si="93"/>
        <v>2.2760000000000002E-2</v>
      </c>
      <c r="X399" s="16">
        <f t="shared" si="97"/>
        <v>1</v>
      </c>
      <c r="Y399" s="16">
        <f t="shared" si="98"/>
        <v>2</v>
      </c>
      <c r="Z399" s="16">
        <f t="shared" si="99"/>
        <v>3</v>
      </c>
      <c r="AA399" s="16" t="str">
        <f t="shared" si="100"/>
        <v>AtkExt</v>
      </c>
      <c r="AB399" s="16">
        <f t="shared" si="94"/>
        <v>112</v>
      </c>
      <c r="AC399" s="16" t="str">
        <f t="shared" si="101"/>
        <v>DefExt</v>
      </c>
      <c r="AD399" s="16">
        <f t="shared" si="102"/>
        <v>56</v>
      </c>
      <c r="AE399" s="16" t="str">
        <f t="shared" si="103"/>
        <v>HPExt</v>
      </c>
      <c r="AF399" s="29">
        <f t="shared" si="104"/>
        <v>338</v>
      </c>
      <c r="AG399" s="29" t="str">
        <f t="shared" si="105"/>
        <v>[x]</v>
      </c>
    </row>
    <row r="400" spans="16:33" ht="16.5" x14ac:dyDescent="0.2">
      <c r="P400" s="15">
        <v>344</v>
      </c>
      <c r="Q400" s="16">
        <f t="shared" si="90"/>
        <v>19</v>
      </c>
      <c r="R400" s="16">
        <f t="shared" si="91"/>
        <v>1606023</v>
      </c>
      <c r="S400" s="16" t="str">
        <f t="shared" si="95"/>
        <v>神器4碎片5等级14</v>
      </c>
      <c r="T400" s="31" t="s">
        <v>877</v>
      </c>
      <c r="U400" s="16">
        <f t="shared" si="92"/>
        <v>14</v>
      </c>
      <c r="V400" s="106">
        <f t="shared" si="96"/>
        <v>1.242</v>
      </c>
      <c r="W400" s="19">
        <f t="shared" si="93"/>
        <v>2.4840000000000001E-2</v>
      </c>
      <c r="X400" s="16">
        <f t="shared" si="97"/>
        <v>1</v>
      </c>
      <c r="Y400" s="16">
        <f t="shared" si="98"/>
        <v>2</v>
      </c>
      <c r="Z400" s="16">
        <f t="shared" si="99"/>
        <v>3</v>
      </c>
      <c r="AA400" s="16" t="str">
        <f t="shared" si="100"/>
        <v>AtkExt</v>
      </c>
      <c r="AB400" s="16">
        <f t="shared" si="94"/>
        <v>122</v>
      </c>
      <c r="AC400" s="16" t="str">
        <f t="shared" si="101"/>
        <v>DefExt</v>
      </c>
      <c r="AD400" s="16">
        <f t="shared" si="102"/>
        <v>61</v>
      </c>
      <c r="AE400" s="16" t="str">
        <f t="shared" si="103"/>
        <v>HPExt</v>
      </c>
      <c r="AF400" s="29">
        <f t="shared" si="104"/>
        <v>369</v>
      </c>
      <c r="AG400" s="29" t="str">
        <f t="shared" si="105"/>
        <v>[x]</v>
      </c>
    </row>
    <row r="401" spans="16:33" ht="16.5" x14ac:dyDescent="0.2">
      <c r="P401" s="15">
        <v>345</v>
      </c>
      <c r="Q401" s="16">
        <f t="shared" si="90"/>
        <v>19</v>
      </c>
      <c r="R401" s="16">
        <f t="shared" si="91"/>
        <v>1606023</v>
      </c>
      <c r="S401" s="16" t="str">
        <f t="shared" si="95"/>
        <v>神器4碎片5等级15</v>
      </c>
      <c r="T401" s="31" t="s">
        <v>877</v>
      </c>
      <c r="U401" s="16">
        <f t="shared" si="92"/>
        <v>15</v>
      </c>
      <c r="V401" s="106">
        <f t="shared" si="96"/>
        <v>1.35</v>
      </c>
      <c r="W401" s="19">
        <f t="shared" si="93"/>
        <v>2.7000000000000003E-2</v>
      </c>
      <c r="X401" s="16">
        <f t="shared" si="97"/>
        <v>1</v>
      </c>
      <c r="Y401" s="16">
        <f t="shared" si="98"/>
        <v>2</v>
      </c>
      <c r="Z401" s="16">
        <f t="shared" si="99"/>
        <v>3</v>
      </c>
      <c r="AA401" s="16" t="str">
        <f t="shared" si="100"/>
        <v>AtkExt</v>
      </c>
      <c r="AB401" s="16">
        <f t="shared" si="94"/>
        <v>133</v>
      </c>
      <c r="AC401" s="16" t="str">
        <f t="shared" si="101"/>
        <v>DefExt</v>
      </c>
      <c r="AD401" s="16">
        <f t="shared" si="102"/>
        <v>66</v>
      </c>
      <c r="AE401" s="16" t="str">
        <f t="shared" si="103"/>
        <v>HPExt</v>
      </c>
      <c r="AF401" s="29">
        <f t="shared" si="104"/>
        <v>401</v>
      </c>
      <c r="AG401" s="29" t="str">
        <f t="shared" si="105"/>
        <v>[x]</v>
      </c>
    </row>
    <row r="402" spans="16:33" ht="16.5" x14ac:dyDescent="0.2">
      <c r="P402" s="15">
        <v>346</v>
      </c>
      <c r="Q402" s="16">
        <f t="shared" si="90"/>
        <v>19</v>
      </c>
      <c r="R402" s="16">
        <f t="shared" si="91"/>
        <v>1606023</v>
      </c>
      <c r="S402" s="16" t="str">
        <f t="shared" si="95"/>
        <v>神器4碎片5等级16</v>
      </c>
      <c r="T402" s="31" t="s">
        <v>877</v>
      </c>
      <c r="U402" s="16">
        <f t="shared" si="92"/>
        <v>16</v>
      </c>
      <c r="V402" s="106">
        <f t="shared" si="96"/>
        <v>1.4620000000000002</v>
      </c>
      <c r="W402" s="19">
        <f t="shared" si="93"/>
        <v>2.9240000000000006E-2</v>
      </c>
      <c r="X402" s="16">
        <f t="shared" si="97"/>
        <v>1</v>
      </c>
      <c r="Y402" s="16">
        <f t="shared" si="98"/>
        <v>2</v>
      </c>
      <c r="Z402" s="16">
        <f t="shared" si="99"/>
        <v>3</v>
      </c>
      <c r="AA402" s="16" t="str">
        <f t="shared" si="100"/>
        <v>AtkExt</v>
      </c>
      <c r="AB402" s="16">
        <f t="shared" si="94"/>
        <v>144</v>
      </c>
      <c r="AC402" s="16" t="str">
        <f t="shared" si="101"/>
        <v>DefExt</v>
      </c>
      <c r="AD402" s="16">
        <f t="shared" si="102"/>
        <v>72</v>
      </c>
      <c r="AE402" s="16" t="str">
        <f t="shared" si="103"/>
        <v>HPExt</v>
      </c>
      <c r="AF402" s="29">
        <f t="shared" si="104"/>
        <v>435</v>
      </c>
      <c r="AG402" s="29" t="str">
        <f t="shared" si="105"/>
        <v>[x]</v>
      </c>
    </row>
    <row r="403" spans="16:33" ht="16.5" x14ac:dyDescent="0.2">
      <c r="P403" s="15">
        <v>347</v>
      </c>
      <c r="Q403" s="16">
        <f t="shared" si="90"/>
        <v>19</v>
      </c>
      <c r="R403" s="16">
        <f t="shared" si="91"/>
        <v>1606023</v>
      </c>
      <c r="S403" s="16" t="str">
        <f t="shared" si="95"/>
        <v>神器4碎片5等级17</v>
      </c>
      <c r="T403" s="31" t="s">
        <v>877</v>
      </c>
      <c r="U403" s="16">
        <f t="shared" si="92"/>
        <v>17</v>
      </c>
      <c r="V403" s="106">
        <f t="shared" si="96"/>
        <v>1.5779999999999998</v>
      </c>
      <c r="W403" s="19">
        <f t="shared" si="93"/>
        <v>3.1559999999999998E-2</v>
      </c>
      <c r="X403" s="16">
        <f t="shared" si="97"/>
        <v>1</v>
      </c>
      <c r="Y403" s="16">
        <f t="shared" si="98"/>
        <v>2</v>
      </c>
      <c r="Z403" s="16">
        <f t="shared" si="99"/>
        <v>3</v>
      </c>
      <c r="AA403" s="16" t="str">
        <f t="shared" si="100"/>
        <v>AtkExt</v>
      </c>
      <c r="AB403" s="16">
        <f t="shared" si="94"/>
        <v>156</v>
      </c>
      <c r="AC403" s="16" t="str">
        <f t="shared" si="101"/>
        <v>DefExt</v>
      </c>
      <c r="AD403" s="16">
        <f t="shared" si="102"/>
        <v>77</v>
      </c>
      <c r="AE403" s="16" t="str">
        <f t="shared" si="103"/>
        <v>HPExt</v>
      </c>
      <c r="AF403" s="29">
        <f t="shared" si="104"/>
        <v>469</v>
      </c>
      <c r="AG403" s="29" t="str">
        <f t="shared" si="105"/>
        <v>[x]</v>
      </c>
    </row>
    <row r="404" spans="16:33" ht="16.5" x14ac:dyDescent="0.2">
      <c r="P404" s="15">
        <v>348</v>
      </c>
      <c r="Q404" s="16">
        <f t="shared" si="90"/>
        <v>19</v>
      </c>
      <c r="R404" s="16">
        <f t="shared" si="91"/>
        <v>1606023</v>
      </c>
      <c r="S404" s="16" t="str">
        <f t="shared" si="95"/>
        <v>神器4碎片5等级18</v>
      </c>
      <c r="T404" s="31" t="s">
        <v>877</v>
      </c>
      <c r="U404" s="16">
        <f t="shared" si="92"/>
        <v>18</v>
      </c>
      <c r="V404" s="106">
        <f t="shared" si="96"/>
        <v>1.698</v>
      </c>
      <c r="W404" s="19">
        <f t="shared" si="93"/>
        <v>3.3959999999999997E-2</v>
      </c>
      <c r="X404" s="16">
        <f t="shared" si="97"/>
        <v>1</v>
      </c>
      <c r="Y404" s="16">
        <f t="shared" si="98"/>
        <v>2</v>
      </c>
      <c r="Z404" s="16">
        <f t="shared" si="99"/>
        <v>3</v>
      </c>
      <c r="AA404" s="16" t="str">
        <f t="shared" si="100"/>
        <v>AtkExt</v>
      </c>
      <c r="AB404" s="16">
        <f t="shared" si="94"/>
        <v>168</v>
      </c>
      <c r="AC404" s="16" t="str">
        <f t="shared" si="101"/>
        <v>DefExt</v>
      </c>
      <c r="AD404" s="16">
        <f t="shared" si="102"/>
        <v>83</v>
      </c>
      <c r="AE404" s="16" t="str">
        <f t="shared" si="103"/>
        <v>HPExt</v>
      </c>
      <c r="AF404" s="29">
        <f t="shared" si="104"/>
        <v>505</v>
      </c>
      <c r="AG404" s="29" t="str">
        <f t="shared" si="105"/>
        <v>[x]</v>
      </c>
    </row>
    <row r="405" spans="16:33" ht="16.5" x14ac:dyDescent="0.2">
      <c r="P405" s="15">
        <v>349</v>
      </c>
      <c r="Q405" s="16">
        <f t="shared" si="90"/>
        <v>19</v>
      </c>
      <c r="R405" s="16">
        <f t="shared" si="91"/>
        <v>1606023</v>
      </c>
      <c r="S405" s="16" t="str">
        <f t="shared" si="95"/>
        <v>神器4碎片5等级19</v>
      </c>
      <c r="T405" s="31" t="s">
        <v>877</v>
      </c>
      <c r="U405" s="16">
        <f t="shared" si="92"/>
        <v>19</v>
      </c>
      <c r="V405" s="106">
        <f t="shared" si="96"/>
        <v>1.8220000000000001</v>
      </c>
      <c r="W405" s="19">
        <f t="shared" si="93"/>
        <v>3.644E-2</v>
      </c>
      <c r="X405" s="16">
        <f t="shared" si="97"/>
        <v>1</v>
      </c>
      <c r="Y405" s="16">
        <f t="shared" si="98"/>
        <v>2</v>
      </c>
      <c r="Z405" s="16">
        <f t="shared" si="99"/>
        <v>3</v>
      </c>
      <c r="AA405" s="16" t="str">
        <f t="shared" si="100"/>
        <v>AtkExt</v>
      </c>
      <c r="AB405" s="16">
        <f t="shared" si="94"/>
        <v>180</v>
      </c>
      <c r="AC405" s="16" t="str">
        <f t="shared" si="101"/>
        <v>DefExt</v>
      </c>
      <c r="AD405" s="16">
        <f t="shared" si="102"/>
        <v>89</v>
      </c>
      <c r="AE405" s="16" t="str">
        <f t="shared" si="103"/>
        <v>HPExt</v>
      </c>
      <c r="AF405" s="29">
        <f t="shared" si="104"/>
        <v>542</v>
      </c>
      <c r="AG405" s="29" t="str">
        <f t="shared" si="105"/>
        <v>[x]</v>
      </c>
    </row>
    <row r="406" spans="16:33" ht="16.5" x14ac:dyDescent="0.2">
      <c r="P406" s="15">
        <v>350</v>
      </c>
      <c r="Q406" s="16">
        <f t="shared" si="90"/>
        <v>19</v>
      </c>
      <c r="R406" s="16">
        <f t="shared" si="91"/>
        <v>1606023</v>
      </c>
      <c r="S406" s="16" t="str">
        <f t="shared" si="95"/>
        <v>神器4碎片5等级20</v>
      </c>
      <c r="T406" s="31" t="s">
        <v>877</v>
      </c>
      <c r="U406" s="16">
        <f t="shared" si="92"/>
        <v>20</v>
      </c>
      <c r="V406" s="106">
        <f t="shared" si="96"/>
        <v>1.95</v>
      </c>
      <c r="W406" s="19">
        <f t="shared" si="93"/>
        <v>3.9E-2</v>
      </c>
      <c r="X406" s="16">
        <f t="shared" si="97"/>
        <v>1</v>
      </c>
      <c r="Y406" s="16">
        <f t="shared" si="98"/>
        <v>2</v>
      </c>
      <c r="Z406" s="16">
        <f t="shared" si="99"/>
        <v>3</v>
      </c>
      <c r="AA406" s="16" t="str">
        <f t="shared" si="100"/>
        <v>AtkExt</v>
      </c>
      <c r="AB406" s="16">
        <f t="shared" si="94"/>
        <v>192</v>
      </c>
      <c r="AC406" s="16" t="str">
        <f t="shared" si="101"/>
        <v>DefExt</v>
      </c>
      <c r="AD406" s="16">
        <f t="shared" si="102"/>
        <v>96</v>
      </c>
      <c r="AE406" s="16" t="str">
        <f t="shared" si="103"/>
        <v>HPExt</v>
      </c>
      <c r="AF406" s="29">
        <f t="shared" si="104"/>
        <v>580</v>
      </c>
      <c r="AG406" s="29" t="str">
        <f t="shared" si="105"/>
        <v>[x]</v>
      </c>
    </row>
    <row r="407" spans="16:33" ht="16.5" x14ac:dyDescent="0.2">
      <c r="P407" s="15">
        <v>351</v>
      </c>
      <c r="Q407" s="16">
        <f t="shared" si="90"/>
        <v>19</v>
      </c>
      <c r="R407" s="16">
        <f t="shared" si="91"/>
        <v>1606023</v>
      </c>
      <c r="S407" s="16" t="str">
        <f t="shared" si="95"/>
        <v>神器4碎片5等级21</v>
      </c>
      <c r="T407" s="31" t="s">
        <v>877</v>
      </c>
      <c r="U407" s="16">
        <f t="shared" si="92"/>
        <v>21</v>
      </c>
      <c r="V407" s="106">
        <f t="shared" si="96"/>
        <v>2.0819999999999999</v>
      </c>
      <c r="W407" s="19">
        <f t="shared" si="93"/>
        <v>4.1639999999999996E-2</v>
      </c>
      <c r="X407" s="16">
        <f t="shared" si="97"/>
        <v>1</v>
      </c>
      <c r="Y407" s="16">
        <f t="shared" si="98"/>
        <v>2</v>
      </c>
      <c r="Z407" s="16">
        <f t="shared" si="99"/>
        <v>3</v>
      </c>
      <c r="AA407" s="16" t="str">
        <f t="shared" si="100"/>
        <v>AtkExt</v>
      </c>
      <c r="AB407" s="16">
        <f t="shared" si="94"/>
        <v>206</v>
      </c>
      <c r="AC407" s="16" t="str">
        <f t="shared" si="101"/>
        <v>DefExt</v>
      </c>
      <c r="AD407" s="16">
        <f t="shared" si="102"/>
        <v>102</v>
      </c>
      <c r="AE407" s="16" t="str">
        <f t="shared" si="103"/>
        <v>HPExt</v>
      </c>
      <c r="AF407" s="29">
        <f t="shared" si="104"/>
        <v>619</v>
      </c>
      <c r="AG407" s="29" t="str">
        <f t="shared" si="105"/>
        <v>[x]</v>
      </c>
    </row>
    <row r="408" spans="16:33" ht="16.5" x14ac:dyDescent="0.2">
      <c r="P408" s="15">
        <v>352</v>
      </c>
      <c r="Q408" s="16">
        <f t="shared" si="90"/>
        <v>20</v>
      </c>
      <c r="R408" s="16">
        <f t="shared" si="91"/>
        <v>1606024</v>
      </c>
      <c r="S408" s="16" t="str">
        <f t="shared" si="95"/>
        <v>神器4碎片6等级1</v>
      </c>
      <c r="T408" s="31" t="s">
        <v>877</v>
      </c>
      <c r="U408" s="16">
        <f t="shared" si="92"/>
        <v>1</v>
      </c>
      <c r="V408" s="106">
        <f t="shared" si="96"/>
        <v>0.20200000000000001</v>
      </c>
      <c r="W408" s="19">
        <f t="shared" si="93"/>
        <v>6.0600000000000003E-3</v>
      </c>
      <c r="X408" s="16">
        <f t="shared" si="97"/>
        <v>3</v>
      </c>
      <c r="Y408" s="16">
        <f t="shared" si="98"/>
        <v>0</v>
      </c>
      <c r="Z408" s="16">
        <f t="shared" si="99"/>
        <v>0</v>
      </c>
      <c r="AA408" s="16" t="str">
        <f t="shared" si="100"/>
        <v>HPExt</v>
      </c>
      <c r="AB408" s="16">
        <f t="shared" si="94"/>
        <v>270</v>
      </c>
      <c r="AC408" s="16" t="str">
        <f t="shared" si="101"/>
        <v>[x]</v>
      </c>
      <c r="AD408" s="16" t="str">
        <f t="shared" si="102"/>
        <v>[x]</v>
      </c>
      <c r="AE408" s="16" t="str">
        <f t="shared" si="103"/>
        <v>[x]</v>
      </c>
      <c r="AF408" s="29" t="str">
        <f t="shared" si="104"/>
        <v>[x]</v>
      </c>
      <c r="AG408" s="29" t="str">
        <f t="shared" si="105"/>
        <v>[x]</v>
      </c>
    </row>
    <row r="409" spans="16:33" ht="16.5" x14ac:dyDescent="0.2">
      <c r="P409" s="15">
        <v>353</v>
      </c>
      <c r="Q409" s="16">
        <f t="shared" si="90"/>
        <v>20</v>
      </c>
      <c r="R409" s="16">
        <f t="shared" si="91"/>
        <v>1606024</v>
      </c>
      <c r="S409" s="16" t="str">
        <f t="shared" si="95"/>
        <v>神器4碎片6等级2</v>
      </c>
      <c r="T409" s="31" t="s">
        <v>877</v>
      </c>
      <c r="U409" s="16">
        <f t="shared" si="92"/>
        <v>2</v>
      </c>
      <c r="V409" s="106">
        <f t="shared" si="96"/>
        <v>0.25800000000000001</v>
      </c>
      <c r="W409" s="19">
        <f t="shared" si="93"/>
        <v>7.7400000000000004E-3</v>
      </c>
      <c r="X409" s="16">
        <f t="shared" si="97"/>
        <v>3</v>
      </c>
      <c r="Y409" s="16">
        <f t="shared" si="98"/>
        <v>0</v>
      </c>
      <c r="Z409" s="16">
        <f t="shared" si="99"/>
        <v>0</v>
      </c>
      <c r="AA409" s="16" t="str">
        <f t="shared" si="100"/>
        <v>HPExt</v>
      </c>
      <c r="AB409" s="16">
        <f t="shared" si="94"/>
        <v>345</v>
      </c>
      <c r="AC409" s="16" t="str">
        <f t="shared" si="101"/>
        <v>[x]</v>
      </c>
      <c r="AD409" s="16" t="str">
        <f t="shared" si="102"/>
        <v>[x]</v>
      </c>
      <c r="AE409" s="16" t="str">
        <f t="shared" si="103"/>
        <v>[x]</v>
      </c>
      <c r="AF409" s="29" t="str">
        <f t="shared" si="104"/>
        <v>[x]</v>
      </c>
      <c r="AG409" s="29" t="str">
        <f t="shared" si="105"/>
        <v>[x]</v>
      </c>
    </row>
    <row r="410" spans="16:33" ht="16.5" x14ac:dyDescent="0.2">
      <c r="P410" s="15">
        <v>354</v>
      </c>
      <c r="Q410" s="16">
        <f t="shared" si="90"/>
        <v>20</v>
      </c>
      <c r="R410" s="16">
        <f t="shared" si="91"/>
        <v>1606024</v>
      </c>
      <c r="S410" s="16" t="str">
        <f t="shared" si="95"/>
        <v>神器4碎片6等级3</v>
      </c>
      <c r="T410" s="31" t="s">
        <v>877</v>
      </c>
      <c r="U410" s="16">
        <f t="shared" si="92"/>
        <v>3</v>
      </c>
      <c r="V410" s="106">
        <f t="shared" si="96"/>
        <v>0.31800000000000006</v>
      </c>
      <c r="W410" s="19">
        <f t="shared" si="93"/>
        <v>9.5400000000000016E-3</v>
      </c>
      <c r="X410" s="16">
        <f t="shared" si="97"/>
        <v>3</v>
      </c>
      <c r="Y410" s="16">
        <f t="shared" si="98"/>
        <v>0</v>
      </c>
      <c r="Z410" s="16">
        <f t="shared" si="99"/>
        <v>0</v>
      </c>
      <c r="AA410" s="16" t="str">
        <f t="shared" si="100"/>
        <v>HPExt</v>
      </c>
      <c r="AB410" s="16">
        <f t="shared" si="94"/>
        <v>425</v>
      </c>
      <c r="AC410" s="16" t="str">
        <f t="shared" si="101"/>
        <v>[x]</v>
      </c>
      <c r="AD410" s="16" t="str">
        <f t="shared" si="102"/>
        <v>[x]</v>
      </c>
      <c r="AE410" s="16" t="str">
        <f t="shared" si="103"/>
        <v>[x]</v>
      </c>
      <c r="AF410" s="29" t="str">
        <f t="shared" si="104"/>
        <v>[x]</v>
      </c>
      <c r="AG410" s="29" t="str">
        <f t="shared" si="105"/>
        <v>[x]</v>
      </c>
    </row>
    <row r="411" spans="16:33" ht="16.5" x14ac:dyDescent="0.2">
      <c r="P411" s="15">
        <v>355</v>
      </c>
      <c r="Q411" s="16">
        <f t="shared" si="90"/>
        <v>20</v>
      </c>
      <c r="R411" s="16">
        <f t="shared" si="91"/>
        <v>1606024</v>
      </c>
      <c r="S411" s="16" t="str">
        <f t="shared" si="95"/>
        <v>神器4碎片6等级4</v>
      </c>
      <c r="T411" s="31" t="s">
        <v>877</v>
      </c>
      <c r="U411" s="16">
        <f t="shared" si="92"/>
        <v>4</v>
      </c>
      <c r="V411" s="106">
        <f t="shared" si="96"/>
        <v>0.38200000000000001</v>
      </c>
      <c r="W411" s="19">
        <f t="shared" si="93"/>
        <v>1.146E-2</v>
      </c>
      <c r="X411" s="16">
        <f t="shared" si="97"/>
        <v>3</v>
      </c>
      <c r="Y411" s="16">
        <f t="shared" si="98"/>
        <v>0</v>
      </c>
      <c r="Z411" s="16">
        <f t="shared" si="99"/>
        <v>0</v>
      </c>
      <c r="AA411" s="16" t="str">
        <f t="shared" si="100"/>
        <v>HPExt</v>
      </c>
      <c r="AB411" s="16">
        <f t="shared" si="94"/>
        <v>511</v>
      </c>
      <c r="AC411" s="16" t="str">
        <f t="shared" si="101"/>
        <v>[x]</v>
      </c>
      <c r="AD411" s="16" t="str">
        <f t="shared" si="102"/>
        <v>[x]</v>
      </c>
      <c r="AE411" s="16" t="str">
        <f t="shared" si="103"/>
        <v>[x]</v>
      </c>
      <c r="AF411" s="29" t="str">
        <f t="shared" si="104"/>
        <v>[x]</v>
      </c>
      <c r="AG411" s="29" t="str">
        <f t="shared" si="105"/>
        <v>[x]</v>
      </c>
    </row>
    <row r="412" spans="16:33" ht="16.5" x14ac:dyDescent="0.2">
      <c r="P412" s="15">
        <v>356</v>
      </c>
      <c r="Q412" s="16">
        <f t="shared" si="90"/>
        <v>20</v>
      </c>
      <c r="R412" s="16">
        <f t="shared" si="91"/>
        <v>1606024</v>
      </c>
      <c r="S412" s="16" t="str">
        <f t="shared" si="95"/>
        <v>神器4碎片6等级5</v>
      </c>
      <c r="T412" s="31" t="s">
        <v>877</v>
      </c>
      <c r="U412" s="16">
        <f t="shared" si="92"/>
        <v>5</v>
      </c>
      <c r="V412" s="106">
        <f t="shared" si="96"/>
        <v>0.45</v>
      </c>
      <c r="W412" s="19">
        <f t="shared" si="93"/>
        <v>1.35E-2</v>
      </c>
      <c r="X412" s="16">
        <f t="shared" si="97"/>
        <v>3</v>
      </c>
      <c r="Y412" s="16">
        <f t="shared" si="98"/>
        <v>0</v>
      </c>
      <c r="Z412" s="16">
        <f t="shared" si="99"/>
        <v>0</v>
      </c>
      <c r="AA412" s="16" t="str">
        <f t="shared" si="100"/>
        <v>HPExt</v>
      </c>
      <c r="AB412" s="16">
        <f t="shared" si="94"/>
        <v>602</v>
      </c>
      <c r="AC412" s="16" t="str">
        <f t="shared" si="101"/>
        <v>[x]</v>
      </c>
      <c r="AD412" s="16" t="str">
        <f t="shared" si="102"/>
        <v>[x]</v>
      </c>
      <c r="AE412" s="16" t="str">
        <f t="shared" si="103"/>
        <v>[x]</v>
      </c>
      <c r="AF412" s="29" t="str">
        <f t="shared" si="104"/>
        <v>[x]</v>
      </c>
      <c r="AG412" s="29" t="str">
        <f t="shared" si="105"/>
        <v>[x]</v>
      </c>
    </row>
    <row r="413" spans="16:33" ht="16.5" x14ac:dyDescent="0.2">
      <c r="P413" s="15">
        <v>357</v>
      </c>
      <c r="Q413" s="16">
        <f t="shared" si="90"/>
        <v>20</v>
      </c>
      <c r="R413" s="16">
        <f t="shared" si="91"/>
        <v>1606024</v>
      </c>
      <c r="S413" s="16" t="str">
        <f t="shared" si="95"/>
        <v>神器4碎片6等级6</v>
      </c>
      <c r="T413" s="31" t="s">
        <v>877</v>
      </c>
      <c r="U413" s="16">
        <f t="shared" si="92"/>
        <v>6</v>
      </c>
      <c r="V413" s="106">
        <f t="shared" si="96"/>
        <v>0.52200000000000002</v>
      </c>
      <c r="W413" s="19">
        <f t="shared" si="93"/>
        <v>1.566E-2</v>
      </c>
      <c r="X413" s="16">
        <f t="shared" si="97"/>
        <v>3</v>
      </c>
      <c r="Y413" s="16">
        <f t="shared" si="98"/>
        <v>0</v>
      </c>
      <c r="Z413" s="16">
        <f t="shared" si="99"/>
        <v>0</v>
      </c>
      <c r="AA413" s="16" t="str">
        <f t="shared" si="100"/>
        <v>HPExt</v>
      </c>
      <c r="AB413" s="16">
        <f t="shared" si="94"/>
        <v>699</v>
      </c>
      <c r="AC413" s="16" t="str">
        <f t="shared" si="101"/>
        <v>[x]</v>
      </c>
      <c r="AD413" s="16" t="str">
        <f t="shared" si="102"/>
        <v>[x]</v>
      </c>
      <c r="AE413" s="16" t="str">
        <f t="shared" si="103"/>
        <v>[x]</v>
      </c>
      <c r="AF413" s="29" t="str">
        <f t="shared" si="104"/>
        <v>[x]</v>
      </c>
      <c r="AG413" s="29" t="str">
        <f t="shared" si="105"/>
        <v>[x]</v>
      </c>
    </row>
    <row r="414" spans="16:33" ht="16.5" x14ac:dyDescent="0.2">
      <c r="P414" s="15">
        <v>358</v>
      </c>
      <c r="Q414" s="16">
        <f t="shared" si="90"/>
        <v>20</v>
      </c>
      <c r="R414" s="16">
        <f t="shared" si="91"/>
        <v>1606024</v>
      </c>
      <c r="S414" s="16" t="str">
        <f t="shared" si="95"/>
        <v>神器4碎片6等级7</v>
      </c>
      <c r="T414" s="31" t="s">
        <v>877</v>
      </c>
      <c r="U414" s="16">
        <f t="shared" si="92"/>
        <v>7</v>
      </c>
      <c r="V414" s="106">
        <f t="shared" si="96"/>
        <v>0.59799999999999998</v>
      </c>
      <c r="W414" s="19">
        <f t="shared" si="93"/>
        <v>1.7939999999999998E-2</v>
      </c>
      <c r="X414" s="16">
        <f t="shared" si="97"/>
        <v>3</v>
      </c>
      <c r="Y414" s="16">
        <f t="shared" si="98"/>
        <v>0</v>
      </c>
      <c r="Z414" s="16">
        <f t="shared" si="99"/>
        <v>0</v>
      </c>
      <c r="AA414" s="16" t="str">
        <f t="shared" si="100"/>
        <v>HPExt</v>
      </c>
      <c r="AB414" s="16">
        <f t="shared" si="94"/>
        <v>800</v>
      </c>
      <c r="AC414" s="16" t="str">
        <f t="shared" si="101"/>
        <v>[x]</v>
      </c>
      <c r="AD414" s="16" t="str">
        <f t="shared" si="102"/>
        <v>[x]</v>
      </c>
      <c r="AE414" s="16" t="str">
        <f t="shared" si="103"/>
        <v>[x]</v>
      </c>
      <c r="AF414" s="29" t="str">
        <f t="shared" si="104"/>
        <v>[x]</v>
      </c>
      <c r="AG414" s="29" t="str">
        <f t="shared" si="105"/>
        <v>[x]</v>
      </c>
    </row>
    <row r="415" spans="16:33" ht="16.5" x14ac:dyDescent="0.2">
      <c r="P415" s="15">
        <v>359</v>
      </c>
      <c r="Q415" s="16">
        <f t="shared" si="90"/>
        <v>20</v>
      </c>
      <c r="R415" s="16">
        <f t="shared" si="91"/>
        <v>1606024</v>
      </c>
      <c r="S415" s="16" t="str">
        <f t="shared" si="95"/>
        <v>神器4碎片6等级8</v>
      </c>
      <c r="T415" s="31" t="s">
        <v>877</v>
      </c>
      <c r="U415" s="16">
        <f t="shared" si="92"/>
        <v>8</v>
      </c>
      <c r="V415" s="106">
        <f t="shared" si="96"/>
        <v>0.67800000000000005</v>
      </c>
      <c r="W415" s="19">
        <f t="shared" si="93"/>
        <v>2.034E-2</v>
      </c>
      <c r="X415" s="16">
        <f t="shared" si="97"/>
        <v>3</v>
      </c>
      <c r="Y415" s="16">
        <f t="shared" si="98"/>
        <v>0</v>
      </c>
      <c r="Z415" s="16">
        <f t="shared" si="99"/>
        <v>0</v>
      </c>
      <c r="AA415" s="16" t="str">
        <f t="shared" si="100"/>
        <v>HPExt</v>
      </c>
      <c r="AB415" s="16">
        <f t="shared" si="94"/>
        <v>908</v>
      </c>
      <c r="AC415" s="16" t="str">
        <f t="shared" si="101"/>
        <v>[x]</v>
      </c>
      <c r="AD415" s="16" t="str">
        <f t="shared" si="102"/>
        <v>[x]</v>
      </c>
      <c r="AE415" s="16" t="str">
        <f t="shared" si="103"/>
        <v>[x]</v>
      </c>
      <c r="AF415" s="29" t="str">
        <f t="shared" si="104"/>
        <v>[x]</v>
      </c>
      <c r="AG415" s="29" t="str">
        <f t="shared" si="105"/>
        <v>[x]</v>
      </c>
    </row>
    <row r="416" spans="16:33" ht="16.5" x14ac:dyDescent="0.2">
      <c r="P416" s="15">
        <v>360</v>
      </c>
      <c r="Q416" s="16">
        <f t="shared" si="90"/>
        <v>20</v>
      </c>
      <c r="R416" s="16">
        <f t="shared" si="91"/>
        <v>1606024</v>
      </c>
      <c r="S416" s="16" t="str">
        <f t="shared" si="95"/>
        <v>神器4碎片6等级9</v>
      </c>
      <c r="T416" s="31" t="s">
        <v>877</v>
      </c>
      <c r="U416" s="16">
        <f t="shared" si="92"/>
        <v>9</v>
      </c>
      <c r="V416" s="106">
        <f t="shared" si="96"/>
        <v>0.76200000000000001</v>
      </c>
      <c r="W416" s="19">
        <f t="shared" si="93"/>
        <v>2.2859999999999998E-2</v>
      </c>
      <c r="X416" s="16">
        <f t="shared" si="97"/>
        <v>3</v>
      </c>
      <c r="Y416" s="16">
        <f t="shared" si="98"/>
        <v>0</v>
      </c>
      <c r="Z416" s="16">
        <f t="shared" si="99"/>
        <v>0</v>
      </c>
      <c r="AA416" s="16" t="str">
        <f t="shared" si="100"/>
        <v>HPExt</v>
      </c>
      <c r="AB416" s="16">
        <f t="shared" si="94"/>
        <v>1020</v>
      </c>
      <c r="AC416" s="16" t="str">
        <f t="shared" si="101"/>
        <v>[x]</v>
      </c>
      <c r="AD416" s="16" t="str">
        <f t="shared" si="102"/>
        <v>[x]</v>
      </c>
      <c r="AE416" s="16" t="str">
        <f t="shared" si="103"/>
        <v>[x]</v>
      </c>
      <c r="AF416" s="29" t="str">
        <f t="shared" si="104"/>
        <v>[x]</v>
      </c>
      <c r="AG416" s="29" t="str">
        <f t="shared" si="105"/>
        <v>[x]</v>
      </c>
    </row>
    <row r="417" spans="16:33" ht="16.5" x14ac:dyDescent="0.2">
      <c r="P417" s="15">
        <v>361</v>
      </c>
      <c r="Q417" s="16">
        <f t="shared" si="90"/>
        <v>20</v>
      </c>
      <c r="R417" s="16">
        <f t="shared" si="91"/>
        <v>1606024</v>
      </c>
      <c r="S417" s="16" t="str">
        <f t="shared" si="95"/>
        <v>神器4碎片6等级10</v>
      </c>
      <c r="T417" s="31" t="s">
        <v>877</v>
      </c>
      <c r="U417" s="16">
        <f t="shared" si="92"/>
        <v>10</v>
      </c>
      <c r="V417" s="106">
        <f t="shared" si="96"/>
        <v>0.85000000000000009</v>
      </c>
      <c r="W417" s="19">
        <f t="shared" si="93"/>
        <v>2.5500000000000002E-2</v>
      </c>
      <c r="X417" s="16">
        <f t="shared" si="97"/>
        <v>3</v>
      </c>
      <c r="Y417" s="16">
        <f t="shared" si="98"/>
        <v>0</v>
      </c>
      <c r="Z417" s="16">
        <f t="shared" si="99"/>
        <v>0</v>
      </c>
      <c r="AA417" s="16" t="str">
        <f t="shared" si="100"/>
        <v>HPExt</v>
      </c>
      <c r="AB417" s="16">
        <f t="shared" si="94"/>
        <v>1138</v>
      </c>
      <c r="AC417" s="16" t="str">
        <f t="shared" si="101"/>
        <v>[x]</v>
      </c>
      <c r="AD417" s="16" t="str">
        <f t="shared" si="102"/>
        <v>[x]</v>
      </c>
      <c r="AE417" s="16" t="str">
        <f t="shared" si="103"/>
        <v>[x]</v>
      </c>
      <c r="AF417" s="29" t="str">
        <f t="shared" si="104"/>
        <v>[x]</v>
      </c>
      <c r="AG417" s="29" t="str">
        <f t="shared" si="105"/>
        <v>[x]</v>
      </c>
    </row>
    <row r="418" spans="16:33" ht="16.5" x14ac:dyDescent="0.2">
      <c r="P418" s="15">
        <v>362</v>
      </c>
      <c r="Q418" s="16">
        <f t="shared" si="90"/>
        <v>20</v>
      </c>
      <c r="R418" s="16">
        <f t="shared" si="91"/>
        <v>1606024</v>
      </c>
      <c r="S418" s="16" t="str">
        <f t="shared" si="95"/>
        <v>神器4碎片6等级11</v>
      </c>
      <c r="T418" s="31" t="s">
        <v>877</v>
      </c>
      <c r="U418" s="16">
        <f t="shared" si="92"/>
        <v>11</v>
      </c>
      <c r="V418" s="106">
        <f t="shared" si="96"/>
        <v>0.94200000000000006</v>
      </c>
      <c r="W418" s="19">
        <f t="shared" si="93"/>
        <v>2.826E-2</v>
      </c>
      <c r="X418" s="16">
        <f t="shared" si="97"/>
        <v>3</v>
      </c>
      <c r="Y418" s="16">
        <f t="shared" si="98"/>
        <v>0</v>
      </c>
      <c r="Z418" s="16">
        <f t="shared" si="99"/>
        <v>0</v>
      </c>
      <c r="AA418" s="16" t="str">
        <f t="shared" si="100"/>
        <v>HPExt</v>
      </c>
      <c r="AB418" s="16">
        <f t="shared" si="94"/>
        <v>1261</v>
      </c>
      <c r="AC418" s="16" t="str">
        <f t="shared" si="101"/>
        <v>[x]</v>
      </c>
      <c r="AD418" s="16" t="str">
        <f t="shared" si="102"/>
        <v>[x]</v>
      </c>
      <c r="AE418" s="16" t="str">
        <f t="shared" si="103"/>
        <v>[x]</v>
      </c>
      <c r="AF418" s="29" t="str">
        <f t="shared" si="104"/>
        <v>[x]</v>
      </c>
      <c r="AG418" s="29" t="str">
        <f t="shared" si="105"/>
        <v>[x]</v>
      </c>
    </row>
    <row r="419" spans="16:33" ht="16.5" x14ac:dyDescent="0.2">
      <c r="P419" s="15">
        <v>363</v>
      </c>
      <c r="Q419" s="16">
        <f t="shared" si="90"/>
        <v>20</v>
      </c>
      <c r="R419" s="16">
        <f t="shared" si="91"/>
        <v>1606024</v>
      </c>
      <c r="S419" s="16" t="str">
        <f t="shared" si="95"/>
        <v>神器4碎片6等级12</v>
      </c>
      <c r="T419" s="31" t="s">
        <v>877</v>
      </c>
      <c r="U419" s="16">
        <f t="shared" si="92"/>
        <v>12</v>
      </c>
      <c r="V419" s="106">
        <f t="shared" si="96"/>
        <v>1.0380000000000003</v>
      </c>
      <c r="W419" s="19">
        <f t="shared" si="93"/>
        <v>3.1140000000000008E-2</v>
      </c>
      <c r="X419" s="16">
        <f t="shared" si="97"/>
        <v>3</v>
      </c>
      <c r="Y419" s="16">
        <f t="shared" si="98"/>
        <v>0</v>
      </c>
      <c r="Z419" s="16">
        <f t="shared" si="99"/>
        <v>0</v>
      </c>
      <c r="AA419" s="16" t="str">
        <f t="shared" si="100"/>
        <v>HPExt</v>
      </c>
      <c r="AB419" s="16">
        <f t="shared" si="94"/>
        <v>1390</v>
      </c>
      <c r="AC419" s="16" t="str">
        <f t="shared" si="101"/>
        <v>[x]</v>
      </c>
      <c r="AD419" s="16" t="str">
        <f t="shared" si="102"/>
        <v>[x]</v>
      </c>
      <c r="AE419" s="16" t="str">
        <f t="shared" si="103"/>
        <v>[x]</v>
      </c>
      <c r="AF419" s="29" t="str">
        <f t="shared" si="104"/>
        <v>[x]</v>
      </c>
      <c r="AG419" s="29" t="str">
        <f t="shared" si="105"/>
        <v>[x]</v>
      </c>
    </row>
    <row r="420" spans="16:33" ht="16.5" x14ac:dyDescent="0.2">
      <c r="P420" s="15">
        <v>364</v>
      </c>
      <c r="Q420" s="16">
        <f t="shared" si="90"/>
        <v>20</v>
      </c>
      <c r="R420" s="16">
        <f t="shared" si="91"/>
        <v>1606024</v>
      </c>
      <c r="S420" s="16" t="str">
        <f t="shared" si="95"/>
        <v>神器4碎片6等级13</v>
      </c>
      <c r="T420" s="31" t="s">
        <v>877</v>
      </c>
      <c r="U420" s="16">
        <f t="shared" si="92"/>
        <v>13</v>
      </c>
      <c r="V420" s="106">
        <f t="shared" si="96"/>
        <v>1.1380000000000001</v>
      </c>
      <c r="W420" s="19">
        <f t="shared" si="93"/>
        <v>3.4140000000000004E-2</v>
      </c>
      <c r="X420" s="16">
        <f t="shared" si="97"/>
        <v>3</v>
      </c>
      <c r="Y420" s="16">
        <f t="shared" si="98"/>
        <v>0</v>
      </c>
      <c r="Z420" s="16">
        <f t="shared" si="99"/>
        <v>0</v>
      </c>
      <c r="AA420" s="16" t="str">
        <f t="shared" si="100"/>
        <v>HPExt</v>
      </c>
      <c r="AB420" s="16">
        <f t="shared" si="94"/>
        <v>1524</v>
      </c>
      <c r="AC420" s="16" t="str">
        <f t="shared" si="101"/>
        <v>[x]</v>
      </c>
      <c r="AD420" s="16" t="str">
        <f t="shared" si="102"/>
        <v>[x]</v>
      </c>
      <c r="AE420" s="16" t="str">
        <f t="shared" si="103"/>
        <v>[x]</v>
      </c>
      <c r="AF420" s="29" t="str">
        <f t="shared" si="104"/>
        <v>[x]</v>
      </c>
      <c r="AG420" s="29" t="str">
        <f t="shared" si="105"/>
        <v>[x]</v>
      </c>
    </row>
    <row r="421" spans="16:33" ht="16.5" x14ac:dyDescent="0.2">
      <c r="P421" s="15">
        <v>365</v>
      </c>
      <c r="Q421" s="16">
        <f t="shared" si="90"/>
        <v>20</v>
      </c>
      <c r="R421" s="16">
        <f t="shared" si="91"/>
        <v>1606024</v>
      </c>
      <c r="S421" s="16" t="str">
        <f t="shared" si="95"/>
        <v>神器4碎片6等级14</v>
      </c>
      <c r="T421" s="31" t="s">
        <v>877</v>
      </c>
      <c r="U421" s="16">
        <f t="shared" si="92"/>
        <v>14</v>
      </c>
      <c r="V421" s="106">
        <f t="shared" si="96"/>
        <v>1.242</v>
      </c>
      <c r="W421" s="19">
        <f t="shared" si="93"/>
        <v>3.7260000000000001E-2</v>
      </c>
      <c r="X421" s="16">
        <f t="shared" si="97"/>
        <v>3</v>
      </c>
      <c r="Y421" s="16">
        <f t="shared" si="98"/>
        <v>0</v>
      </c>
      <c r="Z421" s="16">
        <f t="shared" si="99"/>
        <v>0</v>
      </c>
      <c r="AA421" s="16" t="str">
        <f t="shared" si="100"/>
        <v>HPExt</v>
      </c>
      <c r="AB421" s="16">
        <f t="shared" si="94"/>
        <v>1663</v>
      </c>
      <c r="AC421" s="16" t="str">
        <f t="shared" si="101"/>
        <v>[x]</v>
      </c>
      <c r="AD421" s="16" t="str">
        <f t="shared" si="102"/>
        <v>[x]</v>
      </c>
      <c r="AE421" s="16" t="str">
        <f t="shared" si="103"/>
        <v>[x]</v>
      </c>
      <c r="AF421" s="29" t="str">
        <f t="shared" si="104"/>
        <v>[x]</v>
      </c>
      <c r="AG421" s="29" t="str">
        <f t="shared" si="105"/>
        <v>[x]</v>
      </c>
    </row>
    <row r="422" spans="16:33" ht="16.5" x14ac:dyDescent="0.2">
      <c r="P422" s="15">
        <v>366</v>
      </c>
      <c r="Q422" s="16">
        <f t="shared" si="90"/>
        <v>20</v>
      </c>
      <c r="R422" s="16">
        <f t="shared" si="91"/>
        <v>1606024</v>
      </c>
      <c r="S422" s="16" t="str">
        <f t="shared" si="95"/>
        <v>神器4碎片6等级15</v>
      </c>
      <c r="T422" s="31" t="s">
        <v>877</v>
      </c>
      <c r="U422" s="16">
        <f t="shared" si="92"/>
        <v>15</v>
      </c>
      <c r="V422" s="106">
        <f t="shared" si="96"/>
        <v>1.35</v>
      </c>
      <c r="W422" s="19">
        <f t="shared" si="93"/>
        <v>4.0500000000000001E-2</v>
      </c>
      <c r="X422" s="16">
        <f t="shared" si="97"/>
        <v>3</v>
      </c>
      <c r="Y422" s="16">
        <f t="shared" si="98"/>
        <v>0</v>
      </c>
      <c r="Z422" s="16">
        <f t="shared" si="99"/>
        <v>0</v>
      </c>
      <c r="AA422" s="16" t="str">
        <f t="shared" si="100"/>
        <v>HPExt</v>
      </c>
      <c r="AB422" s="16">
        <f t="shared" si="94"/>
        <v>1808</v>
      </c>
      <c r="AC422" s="16" t="str">
        <f t="shared" si="101"/>
        <v>[x]</v>
      </c>
      <c r="AD422" s="16" t="str">
        <f t="shared" si="102"/>
        <v>[x]</v>
      </c>
      <c r="AE422" s="16" t="str">
        <f t="shared" si="103"/>
        <v>[x]</v>
      </c>
      <c r="AF422" s="29" t="str">
        <f t="shared" si="104"/>
        <v>[x]</v>
      </c>
      <c r="AG422" s="29" t="str">
        <f t="shared" si="105"/>
        <v>[x]</v>
      </c>
    </row>
    <row r="423" spans="16:33" ht="16.5" x14ac:dyDescent="0.2">
      <c r="P423" s="15">
        <v>367</v>
      </c>
      <c r="Q423" s="16">
        <f t="shared" si="90"/>
        <v>20</v>
      </c>
      <c r="R423" s="16">
        <f t="shared" si="91"/>
        <v>1606024</v>
      </c>
      <c r="S423" s="16" t="str">
        <f t="shared" si="95"/>
        <v>神器4碎片6等级16</v>
      </c>
      <c r="T423" s="31" t="s">
        <v>877</v>
      </c>
      <c r="U423" s="16">
        <f t="shared" si="92"/>
        <v>16</v>
      </c>
      <c r="V423" s="106">
        <f t="shared" si="96"/>
        <v>1.4620000000000002</v>
      </c>
      <c r="W423" s="19">
        <f t="shared" si="93"/>
        <v>4.3860000000000003E-2</v>
      </c>
      <c r="X423" s="16">
        <f t="shared" si="97"/>
        <v>3</v>
      </c>
      <c r="Y423" s="16">
        <f t="shared" si="98"/>
        <v>0</v>
      </c>
      <c r="Z423" s="16">
        <f t="shared" si="99"/>
        <v>0</v>
      </c>
      <c r="AA423" s="16" t="str">
        <f t="shared" si="100"/>
        <v>HPExt</v>
      </c>
      <c r="AB423" s="16">
        <f t="shared" si="94"/>
        <v>1958</v>
      </c>
      <c r="AC423" s="16" t="str">
        <f t="shared" si="101"/>
        <v>[x]</v>
      </c>
      <c r="AD423" s="16" t="str">
        <f t="shared" si="102"/>
        <v>[x]</v>
      </c>
      <c r="AE423" s="16" t="str">
        <f t="shared" si="103"/>
        <v>[x]</v>
      </c>
      <c r="AF423" s="29" t="str">
        <f t="shared" si="104"/>
        <v>[x]</v>
      </c>
      <c r="AG423" s="29" t="str">
        <f t="shared" si="105"/>
        <v>[x]</v>
      </c>
    </row>
    <row r="424" spans="16:33" ht="16.5" x14ac:dyDescent="0.2">
      <c r="P424" s="15">
        <v>368</v>
      </c>
      <c r="Q424" s="16">
        <f t="shared" si="90"/>
        <v>20</v>
      </c>
      <c r="R424" s="16">
        <f t="shared" si="91"/>
        <v>1606024</v>
      </c>
      <c r="S424" s="16" t="str">
        <f t="shared" si="95"/>
        <v>神器4碎片6等级17</v>
      </c>
      <c r="T424" s="31" t="s">
        <v>877</v>
      </c>
      <c r="U424" s="16">
        <f t="shared" si="92"/>
        <v>17</v>
      </c>
      <c r="V424" s="106">
        <f t="shared" si="96"/>
        <v>1.5779999999999998</v>
      </c>
      <c r="W424" s="19">
        <f t="shared" si="93"/>
        <v>4.7339999999999993E-2</v>
      </c>
      <c r="X424" s="16">
        <f t="shared" si="97"/>
        <v>3</v>
      </c>
      <c r="Y424" s="16">
        <f t="shared" si="98"/>
        <v>0</v>
      </c>
      <c r="Z424" s="16">
        <f t="shared" si="99"/>
        <v>0</v>
      </c>
      <c r="AA424" s="16" t="str">
        <f t="shared" si="100"/>
        <v>HPExt</v>
      </c>
      <c r="AB424" s="16">
        <f t="shared" si="94"/>
        <v>2113</v>
      </c>
      <c r="AC424" s="16" t="str">
        <f t="shared" si="101"/>
        <v>[x]</v>
      </c>
      <c r="AD424" s="16" t="str">
        <f t="shared" si="102"/>
        <v>[x]</v>
      </c>
      <c r="AE424" s="16" t="str">
        <f t="shared" si="103"/>
        <v>[x]</v>
      </c>
      <c r="AF424" s="29" t="str">
        <f t="shared" si="104"/>
        <v>[x]</v>
      </c>
      <c r="AG424" s="29" t="str">
        <f t="shared" si="105"/>
        <v>[x]</v>
      </c>
    </row>
    <row r="425" spans="16:33" ht="16.5" x14ac:dyDescent="0.2">
      <c r="P425" s="15">
        <v>369</v>
      </c>
      <c r="Q425" s="16">
        <f t="shared" si="90"/>
        <v>20</v>
      </c>
      <c r="R425" s="16">
        <f t="shared" si="91"/>
        <v>1606024</v>
      </c>
      <c r="S425" s="16" t="str">
        <f t="shared" si="95"/>
        <v>神器4碎片6等级18</v>
      </c>
      <c r="T425" s="31" t="s">
        <v>877</v>
      </c>
      <c r="U425" s="16">
        <f t="shared" si="92"/>
        <v>18</v>
      </c>
      <c r="V425" s="106">
        <f t="shared" si="96"/>
        <v>1.698</v>
      </c>
      <c r="W425" s="19">
        <f t="shared" si="93"/>
        <v>5.0939999999999999E-2</v>
      </c>
      <c r="X425" s="16">
        <f t="shared" si="97"/>
        <v>3</v>
      </c>
      <c r="Y425" s="16">
        <f t="shared" si="98"/>
        <v>0</v>
      </c>
      <c r="Z425" s="16">
        <f t="shared" si="99"/>
        <v>0</v>
      </c>
      <c r="AA425" s="16" t="str">
        <f t="shared" si="100"/>
        <v>HPExt</v>
      </c>
      <c r="AB425" s="16">
        <f t="shared" si="94"/>
        <v>2274</v>
      </c>
      <c r="AC425" s="16" t="str">
        <f t="shared" si="101"/>
        <v>[x]</v>
      </c>
      <c r="AD425" s="16" t="str">
        <f t="shared" si="102"/>
        <v>[x]</v>
      </c>
      <c r="AE425" s="16" t="str">
        <f t="shared" si="103"/>
        <v>[x]</v>
      </c>
      <c r="AF425" s="29" t="str">
        <f t="shared" si="104"/>
        <v>[x]</v>
      </c>
      <c r="AG425" s="29" t="str">
        <f t="shared" si="105"/>
        <v>[x]</v>
      </c>
    </row>
    <row r="426" spans="16:33" ht="16.5" x14ac:dyDescent="0.2">
      <c r="P426" s="15">
        <v>370</v>
      </c>
      <c r="Q426" s="16">
        <f t="shared" si="90"/>
        <v>20</v>
      </c>
      <c r="R426" s="16">
        <f t="shared" si="91"/>
        <v>1606024</v>
      </c>
      <c r="S426" s="16" t="str">
        <f t="shared" si="95"/>
        <v>神器4碎片6等级19</v>
      </c>
      <c r="T426" s="31" t="s">
        <v>877</v>
      </c>
      <c r="U426" s="16">
        <f t="shared" si="92"/>
        <v>19</v>
      </c>
      <c r="V426" s="106">
        <f t="shared" si="96"/>
        <v>1.8220000000000001</v>
      </c>
      <c r="W426" s="19">
        <f t="shared" si="93"/>
        <v>5.466E-2</v>
      </c>
      <c r="X426" s="16">
        <f t="shared" si="97"/>
        <v>3</v>
      </c>
      <c r="Y426" s="16">
        <f t="shared" si="98"/>
        <v>0</v>
      </c>
      <c r="Z426" s="16">
        <f t="shared" si="99"/>
        <v>0</v>
      </c>
      <c r="AA426" s="16" t="str">
        <f t="shared" si="100"/>
        <v>HPExt</v>
      </c>
      <c r="AB426" s="16">
        <f t="shared" si="94"/>
        <v>2440</v>
      </c>
      <c r="AC426" s="16" t="str">
        <f t="shared" si="101"/>
        <v>[x]</v>
      </c>
      <c r="AD426" s="16" t="str">
        <f t="shared" si="102"/>
        <v>[x]</v>
      </c>
      <c r="AE426" s="16" t="str">
        <f t="shared" si="103"/>
        <v>[x]</v>
      </c>
      <c r="AF426" s="29" t="str">
        <f t="shared" si="104"/>
        <v>[x]</v>
      </c>
      <c r="AG426" s="29" t="str">
        <f t="shared" si="105"/>
        <v>[x]</v>
      </c>
    </row>
    <row r="427" spans="16:33" ht="16.5" x14ac:dyDescent="0.2">
      <c r="P427" s="15">
        <v>371</v>
      </c>
      <c r="Q427" s="16">
        <f t="shared" si="90"/>
        <v>20</v>
      </c>
      <c r="R427" s="16">
        <f t="shared" si="91"/>
        <v>1606024</v>
      </c>
      <c r="S427" s="16" t="str">
        <f t="shared" si="95"/>
        <v>神器4碎片6等级20</v>
      </c>
      <c r="T427" s="31" t="s">
        <v>877</v>
      </c>
      <c r="U427" s="16">
        <f t="shared" si="92"/>
        <v>20</v>
      </c>
      <c r="V427" s="106">
        <f t="shared" si="96"/>
        <v>1.95</v>
      </c>
      <c r="W427" s="19">
        <f t="shared" si="93"/>
        <v>5.8499999999999996E-2</v>
      </c>
      <c r="X427" s="16">
        <f t="shared" si="97"/>
        <v>3</v>
      </c>
      <c r="Y427" s="16">
        <f t="shared" si="98"/>
        <v>0</v>
      </c>
      <c r="Z427" s="16">
        <f t="shared" si="99"/>
        <v>0</v>
      </c>
      <c r="AA427" s="16" t="str">
        <f t="shared" si="100"/>
        <v>HPExt</v>
      </c>
      <c r="AB427" s="16">
        <f t="shared" si="94"/>
        <v>2611</v>
      </c>
      <c r="AC427" s="16" t="str">
        <f t="shared" si="101"/>
        <v>[x]</v>
      </c>
      <c r="AD427" s="16" t="str">
        <f t="shared" si="102"/>
        <v>[x]</v>
      </c>
      <c r="AE427" s="16" t="str">
        <f t="shared" si="103"/>
        <v>[x]</v>
      </c>
      <c r="AF427" s="29" t="str">
        <f t="shared" si="104"/>
        <v>[x]</v>
      </c>
      <c r="AG427" s="29" t="str">
        <f t="shared" si="105"/>
        <v>[x]</v>
      </c>
    </row>
    <row r="428" spans="16:33" ht="16.5" x14ac:dyDescent="0.2">
      <c r="P428" s="15">
        <v>372</v>
      </c>
      <c r="Q428" s="16">
        <f t="shared" si="90"/>
        <v>20</v>
      </c>
      <c r="R428" s="16">
        <f t="shared" si="91"/>
        <v>1606024</v>
      </c>
      <c r="S428" s="16" t="str">
        <f t="shared" si="95"/>
        <v>神器4碎片6等级21</v>
      </c>
      <c r="T428" s="31" t="s">
        <v>877</v>
      </c>
      <c r="U428" s="16">
        <f t="shared" si="92"/>
        <v>21</v>
      </c>
      <c r="V428" s="106">
        <f t="shared" si="96"/>
        <v>2.0819999999999999</v>
      </c>
      <c r="W428" s="19">
        <f t="shared" si="93"/>
        <v>6.2459999999999995E-2</v>
      </c>
      <c r="X428" s="16">
        <f t="shared" si="97"/>
        <v>3</v>
      </c>
      <c r="Y428" s="16">
        <f t="shared" si="98"/>
        <v>0</v>
      </c>
      <c r="Z428" s="16">
        <f t="shared" si="99"/>
        <v>0</v>
      </c>
      <c r="AA428" s="16" t="str">
        <f t="shared" si="100"/>
        <v>HPExt</v>
      </c>
      <c r="AB428" s="16">
        <f t="shared" si="94"/>
        <v>2788</v>
      </c>
      <c r="AC428" s="16" t="str">
        <f t="shared" si="101"/>
        <v>[x]</v>
      </c>
      <c r="AD428" s="16" t="str">
        <f t="shared" si="102"/>
        <v>[x]</v>
      </c>
      <c r="AE428" s="16" t="str">
        <f t="shared" si="103"/>
        <v>[x]</v>
      </c>
      <c r="AF428" s="29" t="str">
        <f t="shared" si="104"/>
        <v>[x]</v>
      </c>
      <c r="AG428" s="29" t="str">
        <f t="shared" si="105"/>
        <v>[x]</v>
      </c>
    </row>
    <row r="429" spans="16:33" ht="16.5" x14ac:dyDescent="0.2">
      <c r="P429" s="15">
        <v>373</v>
      </c>
      <c r="Q429" s="16">
        <f t="shared" si="90"/>
        <v>21</v>
      </c>
      <c r="R429" s="16">
        <f t="shared" si="91"/>
        <v>1606027</v>
      </c>
      <c r="S429" s="16" t="str">
        <f t="shared" si="95"/>
        <v>神器5碎片1等级1</v>
      </c>
      <c r="T429" s="31" t="s">
        <v>877</v>
      </c>
      <c r="U429" s="16">
        <f t="shared" si="92"/>
        <v>1</v>
      </c>
      <c r="V429" s="106">
        <f t="shared" si="96"/>
        <v>0.20200000000000001</v>
      </c>
      <c r="W429" s="19">
        <f t="shared" si="93"/>
        <v>2.0200000000000001E-3</v>
      </c>
      <c r="X429" s="16">
        <f t="shared" si="97"/>
        <v>2</v>
      </c>
      <c r="Y429" s="16">
        <f t="shared" si="98"/>
        <v>3</v>
      </c>
      <c r="Z429" s="16">
        <f t="shared" si="99"/>
        <v>0</v>
      </c>
      <c r="AA429" s="16" t="str">
        <f t="shared" si="100"/>
        <v>DefExt</v>
      </c>
      <c r="AB429" s="16">
        <f t="shared" si="94"/>
        <v>9</v>
      </c>
      <c r="AC429" s="16" t="str">
        <f t="shared" si="101"/>
        <v>HPExt</v>
      </c>
      <c r="AD429" s="16">
        <f t="shared" si="102"/>
        <v>30</v>
      </c>
      <c r="AE429" s="16" t="str">
        <f t="shared" si="103"/>
        <v>[x]</v>
      </c>
      <c r="AF429" s="29" t="str">
        <f t="shared" si="104"/>
        <v>[x]</v>
      </c>
      <c r="AG429" s="29">
        <f t="shared" si="105"/>
        <v>2</v>
      </c>
    </row>
    <row r="430" spans="16:33" ht="16.5" x14ac:dyDescent="0.2">
      <c r="P430" s="15">
        <v>374</v>
      </c>
      <c r="Q430" s="16">
        <f t="shared" si="90"/>
        <v>21</v>
      </c>
      <c r="R430" s="16">
        <f t="shared" si="91"/>
        <v>1606027</v>
      </c>
      <c r="S430" s="16" t="str">
        <f t="shared" si="95"/>
        <v>神器5碎片1等级2</v>
      </c>
      <c r="T430" s="31" t="s">
        <v>877</v>
      </c>
      <c r="U430" s="16">
        <f t="shared" si="92"/>
        <v>2</v>
      </c>
      <c r="V430" s="106">
        <f t="shared" si="96"/>
        <v>0.25800000000000001</v>
      </c>
      <c r="W430" s="19">
        <f t="shared" si="93"/>
        <v>2.5800000000000003E-3</v>
      </c>
      <c r="X430" s="16">
        <f t="shared" si="97"/>
        <v>2</v>
      </c>
      <c r="Y430" s="16">
        <f t="shared" si="98"/>
        <v>3</v>
      </c>
      <c r="Z430" s="16">
        <f t="shared" si="99"/>
        <v>0</v>
      </c>
      <c r="AA430" s="16" t="str">
        <f t="shared" si="100"/>
        <v>DefExt</v>
      </c>
      <c r="AB430" s="16">
        <f t="shared" si="94"/>
        <v>12</v>
      </c>
      <c r="AC430" s="16" t="str">
        <f t="shared" si="101"/>
        <v>HPExt</v>
      </c>
      <c r="AD430" s="16">
        <f t="shared" si="102"/>
        <v>38</v>
      </c>
      <c r="AE430" s="16" t="str">
        <f t="shared" si="103"/>
        <v>[x]</v>
      </c>
      <c r="AF430" s="29" t="str">
        <f t="shared" si="104"/>
        <v>[x]</v>
      </c>
      <c r="AG430" s="29">
        <f t="shared" si="105"/>
        <v>4</v>
      </c>
    </row>
    <row r="431" spans="16:33" ht="16.5" x14ac:dyDescent="0.2">
      <c r="P431" s="15">
        <v>375</v>
      </c>
      <c r="Q431" s="16">
        <f t="shared" si="90"/>
        <v>21</v>
      </c>
      <c r="R431" s="16">
        <f t="shared" si="91"/>
        <v>1606027</v>
      </c>
      <c r="S431" s="16" t="str">
        <f t="shared" si="95"/>
        <v>神器5碎片1等级3</v>
      </c>
      <c r="T431" s="31" t="s">
        <v>877</v>
      </c>
      <c r="U431" s="16">
        <f t="shared" si="92"/>
        <v>3</v>
      </c>
      <c r="V431" s="106">
        <f t="shared" si="96"/>
        <v>0.31800000000000006</v>
      </c>
      <c r="W431" s="19">
        <f t="shared" si="93"/>
        <v>3.1800000000000005E-3</v>
      </c>
      <c r="X431" s="16">
        <f t="shared" si="97"/>
        <v>2</v>
      </c>
      <c r="Y431" s="16">
        <f t="shared" si="98"/>
        <v>3</v>
      </c>
      <c r="Z431" s="16">
        <f t="shared" si="99"/>
        <v>0</v>
      </c>
      <c r="AA431" s="16" t="str">
        <f t="shared" si="100"/>
        <v>DefExt</v>
      </c>
      <c r="AB431" s="16">
        <f t="shared" si="94"/>
        <v>15</v>
      </c>
      <c r="AC431" s="16" t="str">
        <f t="shared" si="101"/>
        <v>HPExt</v>
      </c>
      <c r="AD431" s="16">
        <f t="shared" si="102"/>
        <v>47</v>
      </c>
      <c r="AE431" s="16" t="str">
        <f t="shared" si="103"/>
        <v>[x]</v>
      </c>
      <c r="AF431" s="29" t="str">
        <f t="shared" si="104"/>
        <v>[x]</v>
      </c>
      <c r="AG431" s="29">
        <f t="shared" si="105"/>
        <v>6</v>
      </c>
    </row>
    <row r="432" spans="16:33" ht="16.5" x14ac:dyDescent="0.2">
      <c r="P432" s="15">
        <v>376</v>
      </c>
      <c r="Q432" s="16">
        <f t="shared" si="90"/>
        <v>21</v>
      </c>
      <c r="R432" s="16">
        <f t="shared" si="91"/>
        <v>1606027</v>
      </c>
      <c r="S432" s="16" t="str">
        <f t="shared" si="95"/>
        <v>神器5碎片1等级4</v>
      </c>
      <c r="T432" s="31" t="s">
        <v>877</v>
      </c>
      <c r="U432" s="16">
        <f t="shared" si="92"/>
        <v>4</v>
      </c>
      <c r="V432" s="106">
        <f t="shared" si="96"/>
        <v>0.38200000000000001</v>
      </c>
      <c r="W432" s="19">
        <f t="shared" si="93"/>
        <v>3.82E-3</v>
      </c>
      <c r="X432" s="16">
        <f t="shared" si="97"/>
        <v>2</v>
      </c>
      <c r="Y432" s="16">
        <f t="shared" si="98"/>
        <v>3</v>
      </c>
      <c r="Z432" s="16">
        <f t="shared" si="99"/>
        <v>0</v>
      </c>
      <c r="AA432" s="16" t="str">
        <f t="shared" si="100"/>
        <v>DefExt</v>
      </c>
      <c r="AB432" s="16">
        <f t="shared" si="94"/>
        <v>18</v>
      </c>
      <c r="AC432" s="16" t="str">
        <f t="shared" si="101"/>
        <v>HPExt</v>
      </c>
      <c r="AD432" s="16">
        <f t="shared" si="102"/>
        <v>56</v>
      </c>
      <c r="AE432" s="16" t="str">
        <f t="shared" si="103"/>
        <v>[x]</v>
      </c>
      <c r="AF432" s="29" t="str">
        <f t="shared" si="104"/>
        <v>[x]</v>
      </c>
      <c r="AG432" s="29">
        <f t="shared" si="105"/>
        <v>8</v>
      </c>
    </row>
    <row r="433" spans="16:33" ht="16.5" x14ac:dyDescent="0.2">
      <c r="P433" s="15">
        <v>377</v>
      </c>
      <c r="Q433" s="16">
        <f t="shared" si="90"/>
        <v>21</v>
      </c>
      <c r="R433" s="16">
        <f t="shared" si="91"/>
        <v>1606027</v>
      </c>
      <c r="S433" s="16" t="str">
        <f t="shared" si="95"/>
        <v>神器5碎片1等级5</v>
      </c>
      <c r="T433" s="31" t="s">
        <v>877</v>
      </c>
      <c r="U433" s="16">
        <f t="shared" si="92"/>
        <v>5</v>
      </c>
      <c r="V433" s="106">
        <f t="shared" si="96"/>
        <v>0.45</v>
      </c>
      <c r="W433" s="19">
        <f t="shared" si="93"/>
        <v>4.5000000000000005E-3</v>
      </c>
      <c r="X433" s="16">
        <f t="shared" si="97"/>
        <v>2</v>
      </c>
      <c r="Y433" s="16">
        <f t="shared" si="98"/>
        <v>3</v>
      </c>
      <c r="Z433" s="16">
        <f t="shared" si="99"/>
        <v>0</v>
      </c>
      <c r="AA433" s="16" t="str">
        <f t="shared" si="100"/>
        <v>DefExt</v>
      </c>
      <c r="AB433" s="16">
        <f t="shared" si="94"/>
        <v>22</v>
      </c>
      <c r="AC433" s="16" t="str">
        <f t="shared" si="101"/>
        <v>HPExt</v>
      </c>
      <c r="AD433" s="16">
        <f t="shared" si="102"/>
        <v>66</v>
      </c>
      <c r="AE433" s="16" t="str">
        <f t="shared" si="103"/>
        <v>[x]</v>
      </c>
      <c r="AF433" s="29" t="str">
        <f t="shared" si="104"/>
        <v>[x]</v>
      </c>
      <c r="AG433" s="29">
        <f t="shared" si="105"/>
        <v>10</v>
      </c>
    </row>
    <row r="434" spans="16:33" ht="16.5" x14ac:dyDescent="0.2">
      <c r="P434" s="15">
        <v>378</v>
      </c>
      <c r="Q434" s="16">
        <f t="shared" si="90"/>
        <v>21</v>
      </c>
      <c r="R434" s="16">
        <f t="shared" si="91"/>
        <v>1606027</v>
      </c>
      <c r="S434" s="16" t="str">
        <f t="shared" si="95"/>
        <v>神器5碎片1等级6</v>
      </c>
      <c r="T434" s="31" t="s">
        <v>877</v>
      </c>
      <c r="U434" s="16">
        <f t="shared" si="92"/>
        <v>6</v>
      </c>
      <c r="V434" s="106">
        <f t="shared" si="96"/>
        <v>0.52200000000000002</v>
      </c>
      <c r="W434" s="19">
        <f t="shared" si="93"/>
        <v>5.2200000000000007E-3</v>
      </c>
      <c r="X434" s="16">
        <f t="shared" si="97"/>
        <v>2</v>
      </c>
      <c r="Y434" s="16">
        <f t="shared" si="98"/>
        <v>3</v>
      </c>
      <c r="Z434" s="16">
        <f t="shared" si="99"/>
        <v>0</v>
      </c>
      <c r="AA434" s="16" t="str">
        <f t="shared" si="100"/>
        <v>DefExt</v>
      </c>
      <c r="AB434" s="16">
        <f t="shared" si="94"/>
        <v>25</v>
      </c>
      <c r="AC434" s="16" t="str">
        <f t="shared" si="101"/>
        <v>HPExt</v>
      </c>
      <c r="AD434" s="16">
        <f t="shared" si="102"/>
        <v>77</v>
      </c>
      <c r="AE434" s="16" t="str">
        <f t="shared" si="103"/>
        <v>[x]</v>
      </c>
      <c r="AF434" s="29" t="str">
        <f t="shared" si="104"/>
        <v>[x]</v>
      </c>
      <c r="AG434" s="29">
        <f t="shared" si="105"/>
        <v>12</v>
      </c>
    </row>
    <row r="435" spans="16:33" ht="16.5" x14ac:dyDescent="0.2">
      <c r="P435" s="15">
        <v>379</v>
      </c>
      <c r="Q435" s="16">
        <f t="shared" si="90"/>
        <v>21</v>
      </c>
      <c r="R435" s="16">
        <f t="shared" si="91"/>
        <v>1606027</v>
      </c>
      <c r="S435" s="16" t="str">
        <f t="shared" si="95"/>
        <v>神器5碎片1等级7</v>
      </c>
      <c r="T435" s="31" t="s">
        <v>877</v>
      </c>
      <c r="U435" s="16">
        <f t="shared" si="92"/>
        <v>7</v>
      </c>
      <c r="V435" s="106">
        <f t="shared" si="96"/>
        <v>0.59799999999999998</v>
      </c>
      <c r="W435" s="19">
        <f t="shared" si="93"/>
        <v>5.9800000000000001E-3</v>
      </c>
      <c r="X435" s="16">
        <f t="shared" si="97"/>
        <v>2</v>
      </c>
      <c r="Y435" s="16">
        <f t="shared" si="98"/>
        <v>3</v>
      </c>
      <c r="Z435" s="16">
        <f t="shared" si="99"/>
        <v>0</v>
      </c>
      <c r="AA435" s="16" t="str">
        <f t="shared" si="100"/>
        <v>DefExt</v>
      </c>
      <c r="AB435" s="16">
        <f t="shared" si="94"/>
        <v>29</v>
      </c>
      <c r="AC435" s="16" t="str">
        <f t="shared" si="101"/>
        <v>HPExt</v>
      </c>
      <c r="AD435" s="16">
        <f t="shared" si="102"/>
        <v>88</v>
      </c>
      <c r="AE435" s="16" t="str">
        <f t="shared" si="103"/>
        <v>[x]</v>
      </c>
      <c r="AF435" s="29" t="str">
        <f t="shared" si="104"/>
        <v>[x]</v>
      </c>
      <c r="AG435" s="29">
        <f t="shared" si="105"/>
        <v>14</v>
      </c>
    </row>
    <row r="436" spans="16:33" ht="16.5" x14ac:dyDescent="0.2">
      <c r="P436" s="15">
        <v>380</v>
      </c>
      <c r="Q436" s="16">
        <f t="shared" si="90"/>
        <v>21</v>
      </c>
      <c r="R436" s="16">
        <f t="shared" si="91"/>
        <v>1606027</v>
      </c>
      <c r="S436" s="16" t="str">
        <f t="shared" si="95"/>
        <v>神器5碎片1等级8</v>
      </c>
      <c r="T436" s="31" t="s">
        <v>877</v>
      </c>
      <c r="U436" s="16">
        <f t="shared" si="92"/>
        <v>8</v>
      </c>
      <c r="V436" s="106">
        <f t="shared" si="96"/>
        <v>0.67800000000000005</v>
      </c>
      <c r="W436" s="19">
        <f t="shared" si="93"/>
        <v>6.7800000000000004E-3</v>
      </c>
      <c r="X436" s="16">
        <f t="shared" si="97"/>
        <v>2</v>
      </c>
      <c r="Y436" s="16">
        <f t="shared" si="98"/>
        <v>3</v>
      </c>
      <c r="Z436" s="16">
        <f t="shared" si="99"/>
        <v>0</v>
      </c>
      <c r="AA436" s="16" t="str">
        <f t="shared" si="100"/>
        <v>DefExt</v>
      </c>
      <c r="AB436" s="16">
        <f t="shared" si="94"/>
        <v>33</v>
      </c>
      <c r="AC436" s="16" t="str">
        <f t="shared" si="101"/>
        <v>HPExt</v>
      </c>
      <c r="AD436" s="16">
        <f t="shared" si="102"/>
        <v>100</v>
      </c>
      <c r="AE436" s="16" t="str">
        <f t="shared" si="103"/>
        <v>[x]</v>
      </c>
      <c r="AF436" s="29" t="str">
        <f t="shared" si="104"/>
        <v>[x]</v>
      </c>
      <c r="AG436" s="29">
        <f t="shared" si="105"/>
        <v>16</v>
      </c>
    </row>
    <row r="437" spans="16:33" ht="16.5" x14ac:dyDescent="0.2">
      <c r="P437" s="15">
        <v>381</v>
      </c>
      <c r="Q437" s="16">
        <f t="shared" si="90"/>
        <v>21</v>
      </c>
      <c r="R437" s="16">
        <f t="shared" si="91"/>
        <v>1606027</v>
      </c>
      <c r="S437" s="16" t="str">
        <f t="shared" si="95"/>
        <v>神器5碎片1等级9</v>
      </c>
      <c r="T437" s="31" t="s">
        <v>877</v>
      </c>
      <c r="U437" s="16">
        <f t="shared" si="92"/>
        <v>9</v>
      </c>
      <c r="V437" s="106">
        <f t="shared" si="96"/>
        <v>0.76200000000000001</v>
      </c>
      <c r="W437" s="19">
        <f t="shared" si="93"/>
        <v>7.62E-3</v>
      </c>
      <c r="X437" s="16">
        <f t="shared" si="97"/>
        <v>2</v>
      </c>
      <c r="Y437" s="16">
        <f t="shared" si="98"/>
        <v>3</v>
      </c>
      <c r="Z437" s="16">
        <f t="shared" si="99"/>
        <v>0</v>
      </c>
      <c r="AA437" s="16" t="str">
        <f t="shared" si="100"/>
        <v>DefExt</v>
      </c>
      <c r="AB437" s="16">
        <f t="shared" si="94"/>
        <v>37</v>
      </c>
      <c r="AC437" s="16" t="str">
        <f t="shared" si="101"/>
        <v>HPExt</v>
      </c>
      <c r="AD437" s="16">
        <f t="shared" si="102"/>
        <v>113</v>
      </c>
      <c r="AE437" s="16" t="str">
        <f t="shared" si="103"/>
        <v>[x]</v>
      </c>
      <c r="AF437" s="29" t="str">
        <f t="shared" si="104"/>
        <v>[x]</v>
      </c>
      <c r="AG437" s="29">
        <f t="shared" si="105"/>
        <v>18</v>
      </c>
    </row>
    <row r="438" spans="16:33" ht="16.5" x14ac:dyDescent="0.2">
      <c r="P438" s="15">
        <v>382</v>
      </c>
      <c r="Q438" s="16">
        <f t="shared" si="90"/>
        <v>21</v>
      </c>
      <c r="R438" s="16">
        <f t="shared" si="91"/>
        <v>1606027</v>
      </c>
      <c r="S438" s="16" t="str">
        <f t="shared" si="95"/>
        <v>神器5碎片1等级10</v>
      </c>
      <c r="T438" s="31" t="s">
        <v>877</v>
      </c>
      <c r="U438" s="16">
        <f t="shared" si="92"/>
        <v>10</v>
      </c>
      <c r="V438" s="106">
        <f t="shared" si="96"/>
        <v>0.85000000000000009</v>
      </c>
      <c r="W438" s="19">
        <f t="shared" si="93"/>
        <v>8.5000000000000006E-3</v>
      </c>
      <c r="X438" s="16">
        <f t="shared" si="97"/>
        <v>2</v>
      </c>
      <c r="Y438" s="16">
        <f t="shared" si="98"/>
        <v>3</v>
      </c>
      <c r="Z438" s="16">
        <f t="shared" si="99"/>
        <v>0</v>
      </c>
      <c r="AA438" s="16" t="str">
        <f t="shared" si="100"/>
        <v>DefExt</v>
      </c>
      <c r="AB438" s="16">
        <f t="shared" si="94"/>
        <v>41</v>
      </c>
      <c r="AC438" s="16" t="str">
        <f t="shared" si="101"/>
        <v>HPExt</v>
      </c>
      <c r="AD438" s="16">
        <f t="shared" si="102"/>
        <v>126</v>
      </c>
      <c r="AE438" s="16" t="str">
        <f t="shared" si="103"/>
        <v>[x]</v>
      </c>
      <c r="AF438" s="29" t="str">
        <f t="shared" si="104"/>
        <v>[x]</v>
      </c>
      <c r="AG438" s="29">
        <f t="shared" si="105"/>
        <v>20</v>
      </c>
    </row>
    <row r="439" spans="16:33" ht="16.5" x14ac:dyDescent="0.2">
      <c r="P439" s="15">
        <v>383</v>
      </c>
      <c r="Q439" s="16">
        <f t="shared" si="90"/>
        <v>21</v>
      </c>
      <c r="R439" s="16">
        <f t="shared" si="91"/>
        <v>1606027</v>
      </c>
      <c r="S439" s="16" t="str">
        <f t="shared" si="95"/>
        <v>神器5碎片1等级11</v>
      </c>
      <c r="T439" s="31" t="s">
        <v>877</v>
      </c>
      <c r="U439" s="16">
        <f t="shared" si="92"/>
        <v>11</v>
      </c>
      <c r="V439" s="106">
        <f t="shared" si="96"/>
        <v>0.94200000000000006</v>
      </c>
      <c r="W439" s="19">
        <f t="shared" si="93"/>
        <v>9.4200000000000013E-3</v>
      </c>
      <c r="X439" s="16">
        <f t="shared" si="97"/>
        <v>2</v>
      </c>
      <c r="Y439" s="16">
        <f t="shared" si="98"/>
        <v>3</v>
      </c>
      <c r="Z439" s="16">
        <f t="shared" si="99"/>
        <v>0</v>
      </c>
      <c r="AA439" s="16" t="str">
        <f t="shared" si="100"/>
        <v>DefExt</v>
      </c>
      <c r="AB439" s="16">
        <f t="shared" si="94"/>
        <v>46</v>
      </c>
      <c r="AC439" s="16" t="str">
        <f t="shared" si="101"/>
        <v>HPExt</v>
      </c>
      <c r="AD439" s="16">
        <f t="shared" si="102"/>
        <v>140</v>
      </c>
      <c r="AE439" s="16" t="str">
        <f t="shared" si="103"/>
        <v>[x]</v>
      </c>
      <c r="AF439" s="29" t="str">
        <f t="shared" si="104"/>
        <v>[x]</v>
      </c>
      <c r="AG439" s="29">
        <f t="shared" si="105"/>
        <v>22</v>
      </c>
    </row>
    <row r="440" spans="16:33" ht="16.5" x14ac:dyDescent="0.2">
      <c r="P440" s="15">
        <v>384</v>
      </c>
      <c r="Q440" s="16">
        <f t="shared" si="90"/>
        <v>21</v>
      </c>
      <c r="R440" s="16">
        <f t="shared" si="91"/>
        <v>1606027</v>
      </c>
      <c r="S440" s="16" t="str">
        <f t="shared" si="95"/>
        <v>神器5碎片1等级12</v>
      </c>
      <c r="T440" s="31" t="s">
        <v>877</v>
      </c>
      <c r="U440" s="16">
        <f t="shared" si="92"/>
        <v>12</v>
      </c>
      <c r="V440" s="106">
        <f t="shared" si="96"/>
        <v>1.0380000000000003</v>
      </c>
      <c r="W440" s="19">
        <f t="shared" si="93"/>
        <v>1.0380000000000002E-2</v>
      </c>
      <c r="X440" s="16">
        <f t="shared" si="97"/>
        <v>2</v>
      </c>
      <c r="Y440" s="16">
        <f t="shared" si="98"/>
        <v>3</v>
      </c>
      <c r="Z440" s="16">
        <f t="shared" si="99"/>
        <v>0</v>
      </c>
      <c r="AA440" s="16" t="str">
        <f t="shared" si="100"/>
        <v>DefExt</v>
      </c>
      <c r="AB440" s="16">
        <f t="shared" si="94"/>
        <v>51</v>
      </c>
      <c r="AC440" s="16" t="str">
        <f t="shared" si="101"/>
        <v>HPExt</v>
      </c>
      <c r="AD440" s="16">
        <f t="shared" si="102"/>
        <v>154</v>
      </c>
      <c r="AE440" s="16" t="str">
        <f t="shared" si="103"/>
        <v>[x]</v>
      </c>
      <c r="AF440" s="29" t="str">
        <f t="shared" si="104"/>
        <v>[x]</v>
      </c>
      <c r="AG440" s="29">
        <f t="shared" si="105"/>
        <v>24</v>
      </c>
    </row>
    <row r="441" spans="16:33" ht="16.5" x14ac:dyDescent="0.2">
      <c r="P441" s="15">
        <v>385</v>
      </c>
      <c r="Q441" s="16">
        <f t="shared" ref="Q441:Q504" si="106">MATCH(P441-1,$X$4:$X$46,1)</f>
        <v>21</v>
      </c>
      <c r="R441" s="16">
        <f t="shared" ref="R441:R504" si="107">INDEX($S$5:$S$46,Q441)</f>
        <v>1606027</v>
      </c>
      <c r="S441" s="16" t="str">
        <f t="shared" si="95"/>
        <v>神器5碎片1等级13</v>
      </c>
      <c r="T441" s="31" t="s">
        <v>877</v>
      </c>
      <c r="U441" s="16">
        <f t="shared" ref="U441:U504" si="108">P441-INDEX($X$4:$X$46,Q441)</f>
        <v>13</v>
      </c>
      <c r="V441" s="106">
        <f t="shared" si="96"/>
        <v>1.1380000000000001</v>
      </c>
      <c r="W441" s="19">
        <f t="shared" ref="W441:W504" si="109">INDEX($V$5:$V$46,Q441)*V441</f>
        <v>1.1380000000000001E-2</v>
      </c>
      <c r="X441" s="16">
        <f t="shared" si="97"/>
        <v>2</v>
      </c>
      <c r="Y441" s="16">
        <f t="shared" si="98"/>
        <v>3</v>
      </c>
      <c r="Z441" s="16">
        <f t="shared" si="99"/>
        <v>0</v>
      </c>
      <c r="AA441" s="16" t="str">
        <f t="shared" si="100"/>
        <v>DefExt</v>
      </c>
      <c r="AB441" s="16">
        <f t="shared" ref="AB441:AB504" si="110">INT(INDEX($E$4:$G$4,X441)*W441*INDEX($Y$5:$AA$46,Q441,X441))</f>
        <v>56</v>
      </c>
      <c r="AC441" s="16" t="str">
        <f t="shared" si="101"/>
        <v>HPExt</v>
      </c>
      <c r="AD441" s="16">
        <f t="shared" si="102"/>
        <v>169</v>
      </c>
      <c r="AE441" s="16" t="str">
        <f t="shared" si="103"/>
        <v>[x]</v>
      </c>
      <c r="AF441" s="29" t="str">
        <f t="shared" si="104"/>
        <v>[x]</v>
      </c>
      <c r="AG441" s="29">
        <f t="shared" si="105"/>
        <v>26</v>
      </c>
    </row>
    <row r="442" spans="16:33" ht="16.5" x14ac:dyDescent="0.2">
      <c r="P442" s="15">
        <v>386</v>
      </c>
      <c r="Q442" s="16">
        <f t="shared" si="106"/>
        <v>21</v>
      </c>
      <c r="R442" s="16">
        <f t="shared" si="107"/>
        <v>1606027</v>
      </c>
      <c r="S442" s="16" t="str">
        <f t="shared" ref="S442:S505" si="111">INDEX($P$5:$P$46,Q442)&amp;"碎片"&amp;INDEX($R$5:$R$46,Q442)&amp;"等级"&amp;U442</f>
        <v>神器5碎片1等级14</v>
      </c>
      <c r="T442" s="31" t="s">
        <v>877</v>
      </c>
      <c r="U442" s="16">
        <f t="shared" si="108"/>
        <v>14</v>
      </c>
      <c r="V442" s="106">
        <f t="shared" ref="V442:V505" si="112">15%+U442*5%+U442*U442*0.2%</f>
        <v>1.242</v>
      </c>
      <c r="W442" s="19">
        <f t="shared" si="109"/>
        <v>1.242E-2</v>
      </c>
      <c r="X442" s="16">
        <f t="shared" ref="X442:X505" si="113">INDEX($AB$5:$AB$46,Q442)</f>
        <v>2</v>
      </c>
      <c r="Y442" s="16">
        <f t="shared" ref="Y442:Y505" si="114">INDEX(AC$5:AC$46,$Q442)</f>
        <v>3</v>
      </c>
      <c r="Z442" s="16">
        <f t="shared" ref="Z442:Z505" si="115">INDEX(AD$5:AD$46,$Q442)</f>
        <v>0</v>
      </c>
      <c r="AA442" s="16" t="str">
        <f t="shared" ref="AA442:AA505" si="116">INDEX($Y$3:$AA$3,X442)</f>
        <v>DefExt</v>
      </c>
      <c r="AB442" s="16">
        <f t="shared" si="110"/>
        <v>61</v>
      </c>
      <c r="AC442" s="16" t="str">
        <f t="shared" ref="AC442:AC505" si="117">IF(Y442&gt;0,INDEX($Y$3:$AA$3,Y442),"[x]")</f>
        <v>HPExt</v>
      </c>
      <c r="AD442" s="16">
        <f t="shared" ref="AD442:AD505" si="118">IF(Y442&gt;0,INT(INDEX($E$4:$G$4,Y442)*W442*INDEX($Y$5:$AA$46,Q442,Y442)),"[x]")</f>
        <v>184</v>
      </c>
      <c r="AE442" s="16" t="str">
        <f t="shared" ref="AE442:AE505" si="119">IF(Z442&gt;0,INDEX($Y$3:$AA$3,Z442),"[x]")</f>
        <v>[x]</v>
      </c>
      <c r="AF442" s="29" t="str">
        <f t="shared" ref="AF442:AF505" si="120">IF(Z442&gt;0,INT(INDEX($E$4:$G$4,Z442)*W442*INDEX($Y$5:$AA$46,Q442,Z442)),"[x]")</f>
        <v>[x]</v>
      </c>
      <c r="AG442" s="29">
        <f t="shared" ref="AG442:AG505" si="121">IF(INDEX($AE$4:$AE$46,Q442)&gt;0,INDEX($AE$4:$AE$46,Q442)*U442,"[x]")</f>
        <v>28</v>
      </c>
    </row>
    <row r="443" spans="16:33" ht="16.5" x14ac:dyDescent="0.2">
      <c r="P443" s="15">
        <v>387</v>
      </c>
      <c r="Q443" s="16">
        <f t="shared" si="106"/>
        <v>21</v>
      </c>
      <c r="R443" s="16">
        <f t="shared" si="107"/>
        <v>1606027</v>
      </c>
      <c r="S443" s="16" t="str">
        <f t="shared" si="111"/>
        <v>神器5碎片1等级15</v>
      </c>
      <c r="T443" s="31" t="s">
        <v>877</v>
      </c>
      <c r="U443" s="16">
        <f t="shared" si="108"/>
        <v>15</v>
      </c>
      <c r="V443" s="106">
        <f t="shared" si="112"/>
        <v>1.35</v>
      </c>
      <c r="W443" s="19">
        <f t="shared" si="109"/>
        <v>1.3500000000000002E-2</v>
      </c>
      <c r="X443" s="16">
        <f t="shared" si="113"/>
        <v>2</v>
      </c>
      <c r="Y443" s="16">
        <f t="shared" si="114"/>
        <v>3</v>
      </c>
      <c r="Z443" s="16">
        <f t="shared" si="115"/>
        <v>0</v>
      </c>
      <c r="AA443" s="16" t="str">
        <f t="shared" si="116"/>
        <v>DefExt</v>
      </c>
      <c r="AB443" s="16">
        <f t="shared" si="110"/>
        <v>66</v>
      </c>
      <c r="AC443" s="16" t="str">
        <f t="shared" si="117"/>
        <v>HPExt</v>
      </c>
      <c r="AD443" s="16">
        <f t="shared" si="118"/>
        <v>200</v>
      </c>
      <c r="AE443" s="16" t="str">
        <f t="shared" si="119"/>
        <v>[x]</v>
      </c>
      <c r="AF443" s="29" t="str">
        <f t="shared" si="120"/>
        <v>[x]</v>
      </c>
      <c r="AG443" s="29">
        <f t="shared" si="121"/>
        <v>30</v>
      </c>
    </row>
    <row r="444" spans="16:33" ht="16.5" x14ac:dyDescent="0.2">
      <c r="P444" s="15">
        <v>388</v>
      </c>
      <c r="Q444" s="16">
        <f t="shared" si="106"/>
        <v>21</v>
      </c>
      <c r="R444" s="16">
        <f t="shared" si="107"/>
        <v>1606027</v>
      </c>
      <c r="S444" s="16" t="str">
        <f t="shared" si="111"/>
        <v>神器5碎片1等级16</v>
      </c>
      <c r="T444" s="31" t="s">
        <v>877</v>
      </c>
      <c r="U444" s="16">
        <f t="shared" si="108"/>
        <v>16</v>
      </c>
      <c r="V444" s="106">
        <f t="shared" si="112"/>
        <v>1.4620000000000002</v>
      </c>
      <c r="W444" s="19">
        <f t="shared" si="109"/>
        <v>1.4620000000000003E-2</v>
      </c>
      <c r="X444" s="16">
        <f t="shared" si="113"/>
        <v>2</v>
      </c>
      <c r="Y444" s="16">
        <f t="shared" si="114"/>
        <v>3</v>
      </c>
      <c r="Z444" s="16">
        <f t="shared" si="115"/>
        <v>0</v>
      </c>
      <c r="AA444" s="16" t="str">
        <f t="shared" si="116"/>
        <v>DefExt</v>
      </c>
      <c r="AB444" s="16">
        <f t="shared" si="110"/>
        <v>72</v>
      </c>
      <c r="AC444" s="16" t="str">
        <f t="shared" si="117"/>
        <v>HPExt</v>
      </c>
      <c r="AD444" s="16">
        <f t="shared" si="118"/>
        <v>217</v>
      </c>
      <c r="AE444" s="16" t="str">
        <f t="shared" si="119"/>
        <v>[x]</v>
      </c>
      <c r="AF444" s="29" t="str">
        <f t="shared" si="120"/>
        <v>[x]</v>
      </c>
      <c r="AG444" s="29">
        <f t="shared" si="121"/>
        <v>32</v>
      </c>
    </row>
    <row r="445" spans="16:33" ht="16.5" x14ac:dyDescent="0.2">
      <c r="P445" s="15">
        <v>389</v>
      </c>
      <c r="Q445" s="16">
        <f t="shared" si="106"/>
        <v>21</v>
      </c>
      <c r="R445" s="16">
        <f t="shared" si="107"/>
        <v>1606027</v>
      </c>
      <c r="S445" s="16" t="str">
        <f t="shared" si="111"/>
        <v>神器5碎片1等级17</v>
      </c>
      <c r="T445" s="31" t="s">
        <v>877</v>
      </c>
      <c r="U445" s="16">
        <f t="shared" si="108"/>
        <v>17</v>
      </c>
      <c r="V445" s="106">
        <f t="shared" si="112"/>
        <v>1.5779999999999998</v>
      </c>
      <c r="W445" s="19">
        <f t="shared" si="109"/>
        <v>1.5779999999999999E-2</v>
      </c>
      <c r="X445" s="16">
        <f t="shared" si="113"/>
        <v>2</v>
      </c>
      <c r="Y445" s="16">
        <f t="shared" si="114"/>
        <v>3</v>
      </c>
      <c r="Z445" s="16">
        <f t="shared" si="115"/>
        <v>0</v>
      </c>
      <c r="AA445" s="16" t="str">
        <f t="shared" si="116"/>
        <v>DefExt</v>
      </c>
      <c r="AB445" s="16">
        <f t="shared" si="110"/>
        <v>77</v>
      </c>
      <c r="AC445" s="16" t="str">
        <f t="shared" si="117"/>
        <v>HPExt</v>
      </c>
      <c r="AD445" s="16">
        <f t="shared" si="118"/>
        <v>234</v>
      </c>
      <c r="AE445" s="16" t="str">
        <f t="shared" si="119"/>
        <v>[x]</v>
      </c>
      <c r="AF445" s="29" t="str">
        <f t="shared" si="120"/>
        <v>[x]</v>
      </c>
      <c r="AG445" s="29">
        <f t="shared" si="121"/>
        <v>34</v>
      </c>
    </row>
    <row r="446" spans="16:33" ht="16.5" x14ac:dyDescent="0.2">
      <c r="P446" s="15">
        <v>390</v>
      </c>
      <c r="Q446" s="16">
        <f t="shared" si="106"/>
        <v>21</v>
      </c>
      <c r="R446" s="16">
        <f t="shared" si="107"/>
        <v>1606027</v>
      </c>
      <c r="S446" s="16" t="str">
        <f t="shared" si="111"/>
        <v>神器5碎片1等级18</v>
      </c>
      <c r="T446" s="31" t="s">
        <v>877</v>
      </c>
      <c r="U446" s="16">
        <f t="shared" si="108"/>
        <v>18</v>
      </c>
      <c r="V446" s="106">
        <f t="shared" si="112"/>
        <v>1.698</v>
      </c>
      <c r="W446" s="19">
        <f t="shared" si="109"/>
        <v>1.6979999999999999E-2</v>
      </c>
      <c r="X446" s="16">
        <f t="shared" si="113"/>
        <v>2</v>
      </c>
      <c r="Y446" s="16">
        <f t="shared" si="114"/>
        <v>3</v>
      </c>
      <c r="Z446" s="16">
        <f t="shared" si="115"/>
        <v>0</v>
      </c>
      <c r="AA446" s="16" t="str">
        <f t="shared" si="116"/>
        <v>DefExt</v>
      </c>
      <c r="AB446" s="16">
        <f t="shared" si="110"/>
        <v>83</v>
      </c>
      <c r="AC446" s="16" t="str">
        <f t="shared" si="117"/>
        <v>HPExt</v>
      </c>
      <c r="AD446" s="16">
        <f t="shared" si="118"/>
        <v>252</v>
      </c>
      <c r="AE446" s="16" t="str">
        <f t="shared" si="119"/>
        <v>[x]</v>
      </c>
      <c r="AF446" s="29" t="str">
        <f t="shared" si="120"/>
        <v>[x]</v>
      </c>
      <c r="AG446" s="29">
        <f t="shared" si="121"/>
        <v>36</v>
      </c>
    </row>
    <row r="447" spans="16:33" ht="16.5" x14ac:dyDescent="0.2">
      <c r="P447" s="15">
        <v>391</v>
      </c>
      <c r="Q447" s="16">
        <f t="shared" si="106"/>
        <v>21</v>
      </c>
      <c r="R447" s="16">
        <f t="shared" si="107"/>
        <v>1606027</v>
      </c>
      <c r="S447" s="16" t="str">
        <f t="shared" si="111"/>
        <v>神器5碎片1等级19</v>
      </c>
      <c r="T447" s="31" t="s">
        <v>877</v>
      </c>
      <c r="U447" s="16">
        <f t="shared" si="108"/>
        <v>19</v>
      </c>
      <c r="V447" s="106">
        <f t="shared" si="112"/>
        <v>1.8220000000000001</v>
      </c>
      <c r="W447" s="19">
        <f t="shared" si="109"/>
        <v>1.822E-2</v>
      </c>
      <c r="X447" s="16">
        <f t="shared" si="113"/>
        <v>2</v>
      </c>
      <c r="Y447" s="16">
        <f t="shared" si="114"/>
        <v>3</v>
      </c>
      <c r="Z447" s="16">
        <f t="shared" si="115"/>
        <v>0</v>
      </c>
      <c r="AA447" s="16" t="str">
        <f t="shared" si="116"/>
        <v>DefExt</v>
      </c>
      <c r="AB447" s="16">
        <f t="shared" si="110"/>
        <v>89</v>
      </c>
      <c r="AC447" s="16" t="str">
        <f t="shared" si="117"/>
        <v>HPExt</v>
      </c>
      <c r="AD447" s="16">
        <f t="shared" si="118"/>
        <v>271</v>
      </c>
      <c r="AE447" s="16" t="str">
        <f t="shared" si="119"/>
        <v>[x]</v>
      </c>
      <c r="AF447" s="29" t="str">
        <f t="shared" si="120"/>
        <v>[x]</v>
      </c>
      <c r="AG447" s="29">
        <f t="shared" si="121"/>
        <v>38</v>
      </c>
    </row>
    <row r="448" spans="16:33" ht="16.5" x14ac:dyDescent="0.2">
      <c r="P448" s="15">
        <v>392</v>
      </c>
      <c r="Q448" s="16">
        <f t="shared" si="106"/>
        <v>21</v>
      </c>
      <c r="R448" s="16">
        <f t="shared" si="107"/>
        <v>1606027</v>
      </c>
      <c r="S448" s="16" t="str">
        <f t="shared" si="111"/>
        <v>神器5碎片1等级20</v>
      </c>
      <c r="T448" s="31" t="s">
        <v>877</v>
      </c>
      <c r="U448" s="16">
        <f t="shared" si="108"/>
        <v>20</v>
      </c>
      <c r="V448" s="106">
        <f t="shared" si="112"/>
        <v>1.95</v>
      </c>
      <c r="W448" s="19">
        <f t="shared" si="109"/>
        <v>1.95E-2</v>
      </c>
      <c r="X448" s="16">
        <f t="shared" si="113"/>
        <v>2</v>
      </c>
      <c r="Y448" s="16">
        <f t="shared" si="114"/>
        <v>3</v>
      </c>
      <c r="Z448" s="16">
        <f t="shared" si="115"/>
        <v>0</v>
      </c>
      <c r="AA448" s="16" t="str">
        <f t="shared" si="116"/>
        <v>DefExt</v>
      </c>
      <c r="AB448" s="16">
        <f t="shared" si="110"/>
        <v>96</v>
      </c>
      <c r="AC448" s="16" t="str">
        <f t="shared" si="117"/>
        <v>HPExt</v>
      </c>
      <c r="AD448" s="16">
        <f t="shared" si="118"/>
        <v>290</v>
      </c>
      <c r="AE448" s="16" t="str">
        <f t="shared" si="119"/>
        <v>[x]</v>
      </c>
      <c r="AF448" s="29" t="str">
        <f t="shared" si="120"/>
        <v>[x]</v>
      </c>
      <c r="AG448" s="29">
        <f t="shared" si="121"/>
        <v>40</v>
      </c>
    </row>
    <row r="449" spans="16:33" ht="16.5" x14ac:dyDescent="0.2">
      <c r="P449" s="15">
        <v>393</v>
      </c>
      <c r="Q449" s="16">
        <f t="shared" si="106"/>
        <v>21</v>
      </c>
      <c r="R449" s="16">
        <f t="shared" si="107"/>
        <v>1606027</v>
      </c>
      <c r="S449" s="16" t="str">
        <f t="shared" si="111"/>
        <v>神器5碎片1等级21</v>
      </c>
      <c r="T449" s="31" t="s">
        <v>877</v>
      </c>
      <c r="U449" s="16">
        <f t="shared" si="108"/>
        <v>21</v>
      </c>
      <c r="V449" s="106">
        <f t="shared" si="112"/>
        <v>2.0819999999999999</v>
      </c>
      <c r="W449" s="19">
        <f t="shared" si="109"/>
        <v>2.0819999999999998E-2</v>
      </c>
      <c r="X449" s="16">
        <f t="shared" si="113"/>
        <v>2</v>
      </c>
      <c r="Y449" s="16">
        <f t="shared" si="114"/>
        <v>3</v>
      </c>
      <c r="Z449" s="16">
        <f t="shared" si="115"/>
        <v>0</v>
      </c>
      <c r="AA449" s="16" t="str">
        <f t="shared" si="116"/>
        <v>DefExt</v>
      </c>
      <c r="AB449" s="16">
        <f t="shared" si="110"/>
        <v>102</v>
      </c>
      <c r="AC449" s="16" t="str">
        <f t="shared" si="117"/>
        <v>HPExt</v>
      </c>
      <c r="AD449" s="16">
        <f t="shared" si="118"/>
        <v>309</v>
      </c>
      <c r="AE449" s="16" t="str">
        <f t="shared" si="119"/>
        <v>[x]</v>
      </c>
      <c r="AF449" s="29" t="str">
        <f t="shared" si="120"/>
        <v>[x]</v>
      </c>
      <c r="AG449" s="29">
        <f t="shared" si="121"/>
        <v>42</v>
      </c>
    </row>
    <row r="450" spans="16:33" ht="16.5" x14ac:dyDescent="0.2">
      <c r="P450" s="15">
        <v>394</v>
      </c>
      <c r="Q450" s="16">
        <f t="shared" si="106"/>
        <v>22</v>
      </c>
      <c r="R450" s="16">
        <f t="shared" si="107"/>
        <v>1606028</v>
      </c>
      <c r="S450" s="16" t="str">
        <f t="shared" si="111"/>
        <v>神器5碎片2等级1</v>
      </c>
      <c r="T450" s="31" t="s">
        <v>877</v>
      </c>
      <c r="U450" s="16">
        <f t="shared" si="108"/>
        <v>1</v>
      </c>
      <c r="V450" s="106">
        <f t="shared" si="112"/>
        <v>0.20200000000000001</v>
      </c>
      <c r="W450" s="19">
        <f t="shared" si="109"/>
        <v>2.0200000000000001E-3</v>
      </c>
      <c r="X450" s="16">
        <f t="shared" si="113"/>
        <v>2</v>
      </c>
      <c r="Y450" s="16">
        <f t="shared" si="114"/>
        <v>3</v>
      </c>
      <c r="Z450" s="16">
        <f t="shared" si="115"/>
        <v>0</v>
      </c>
      <c r="AA450" s="16" t="str">
        <f t="shared" si="116"/>
        <v>DefExt</v>
      </c>
      <c r="AB450" s="16">
        <f t="shared" si="110"/>
        <v>9</v>
      </c>
      <c r="AC450" s="16" t="str">
        <f t="shared" si="117"/>
        <v>HPExt</v>
      </c>
      <c r="AD450" s="16">
        <f t="shared" si="118"/>
        <v>30</v>
      </c>
      <c r="AE450" s="16" t="str">
        <f t="shared" si="119"/>
        <v>[x]</v>
      </c>
      <c r="AF450" s="29" t="str">
        <f t="shared" si="120"/>
        <v>[x]</v>
      </c>
      <c r="AG450" s="29" t="str">
        <f t="shared" si="121"/>
        <v>[x]</v>
      </c>
    </row>
    <row r="451" spans="16:33" ht="16.5" x14ac:dyDescent="0.2">
      <c r="P451" s="15">
        <v>395</v>
      </c>
      <c r="Q451" s="16">
        <f t="shared" si="106"/>
        <v>22</v>
      </c>
      <c r="R451" s="16">
        <f t="shared" si="107"/>
        <v>1606028</v>
      </c>
      <c r="S451" s="16" t="str">
        <f t="shared" si="111"/>
        <v>神器5碎片2等级2</v>
      </c>
      <c r="T451" s="31" t="s">
        <v>877</v>
      </c>
      <c r="U451" s="16">
        <f t="shared" si="108"/>
        <v>2</v>
      </c>
      <c r="V451" s="106">
        <f t="shared" si="112"/>
        <v>0.25800000000000001</v>
      </c>
      <c r="W451" s="19">
        <f t="shared" si="109"/>
        <v>2.5800000000000003E-3</v>
      </c>
      <c r="X451" s="16">
        <f t="shared" si="113"/>
        <v>2</v>
      </c>
      <c r="Y451" s="16">
        <f t="shared" si="114"/>
        <v>3</v>
      </c>
      <c r="Z451" s="16">
        <f t="shared" si="115"/>
        <v>0</v>
      </c>
      <c r="AA451" s="16" t="str">
        <f t="shared" si="116"/>
        <v>DefExt</v>
      </c>
      <c r="AB451" s="16">
        <f t="shared" si="110"/>
        <v>12</v>
      </c>
      <c r="AC451" s="16" t="str">
        <f t="shared" si="117"/>
        <v>HPExt</v>
      </c>
      <c r="AD451" s="16">
        <f t="shared" si="118"/>
        <v>38</v>
      </c>
      <c r="AE451" s="16" t="str">
        <f t="shared" si="119"/>
        <v>[x]</v>
      </c>
      <c r="AF451" s="29" t="str">
        <f t="shared" si="120"/>
        <v>[x]</v>
      </c>
      <c r="AG451" s="29" t="str">
        <f t="shared" si="121"/>
        <v>[x]</v>
      </c>
    </row>
    <row r="452" spans="16:33" ht="16.5" x14ac:dyDescent="0.2">
      <c r="P452" s="15">
        <v>396</v>
      </c>
      <c r="Q452" s="16">
        <f t="shared" si="106"/>
        <v>22</v>
      </c>
      <c r="R452" s="16">
        <f t="shared" si="107"/>
        <v>1606028</v>
      </c>
      <c r="S452" s="16" t="str">
        <f t="shared" si="111"/>
        <v>神器5碎片2等级3</v>
      </c>
      <c r="T452" s="31" t="s">
        <v>877</v>
      </c>
      <c r="U452" s="16">
        <f t="shared" si="108"/>
        <v>3</v>
      </c>
      <c r="V452" s="106">
        <f t="shared" si="112"/>
        <v>0.31800000000000006</v>
      </c>
      <c r="W452" s="19">
        <f t="shared" si="109"/>
        <v>3.1800000000000005E-3</v>
      </c>
      <c r="X452" s="16">
        <f t="shared" si="113"/>
        <v>2</v>
      </c>
      <c r="Y452" s="16">
        <f t="shared" si="114"/>
        <v>3</v>
      </c>
      <c r="Z452" s="16">
        <f t="shared" si="115"/>
        <v>0</v>
      </c>
      <c r="AA452" s="16" t="str">
        <f t="shared" si="116"/>
        <v>DefExt</v>
      </c>
      <c r="AB452" s="16">
        <f t="shared" si="110"/>
        <v>15</v>
      </c>
      <c r="AC452" s="16" t="str">
        <f t="shared" si="117"/>
        <v>HPExt</v>
      </c>
      <c r="AD452" s="16">
        <f t="shared" si="118"/>
        <v>47</v>
      </c>
      <c r="AE452" s="16" t="str">
        <f t="shared" si="119"/>
        <v>[x]</v>
      </c>
      <c r="AF452" s="29" t="str">
        <f t="shared" si="120"/>
        <v>[x]</v>
      </c>
      <c r="AG452" s="29" t="str">
        <f t="shared" si="121"/>
        <v>[x]</v>
      </c>
    </row>
    <row r="453" spans="16:33" ht="16.5" x14ac:dyDescent="0.2">
      <c r="P453" s="15">
        <v>397</v>
      </c>
      <c r="Q453" s="16">
        <f t="shared" si="106"/>
        <v>22</v>
      </c>
      <c r="R453" s="16">
        <f t="shared" si="107"/>
        <v>1606028</v>
      </c>
      <c r="S453" s="16" t="str">
        <f t="shared" si="111"/>
        <v>神器5碎片2等级4</v>
      </c>
      <c r="T453" s="31" t="s">
        <v>877</v>
      </c>
      <c r="U453" s="16">
        <f t="shared" si="108"/>
        <v>4</v>
      </c>
      <c r="V453" s="106">
        <f t="shared" si="112"/>
        <v>0.38200000000000001</v>
      </c>
      <c r="W453" s="19">
        <f t="shared" si="109"/>
        <v>3.82E-3</v>
      </c>
      <c r="X453" s="16">
        <f t="shared" si="113"/>
        <v>2</v>
      </c>
      <c r="Y453" s="16">
        <f t="shared" si="114"/>
        <v>3</v>
      </c>
      <c r="Z453" s="16">
        <f t="shared" si="115"/>
        <v>0</v>
      </c>
      <c r="AA453" s="16" t="str">
        <f t="shared" si="116"/>
        <v>DefExt</v>
      </c>
      <c r="AB453" s="16">
        <f t="shared" si="110"/>
        <v>18</v>
      </c>
      <c r="AC453" s="16" t="str">
        <f t="shared" si="117"/>
        <v>HPExt</v>
      </c>
      <c r="AD453" s="16">
        <f t="shared" si="118"/>
        <v>56</v>
      </c>
      <c r="AE453" s="16" t="str">
        <f t="shared" si="119"/>
        <v>[x]</v>
      </c>
      <c r="AF453" s="29" t="str">
        <f t="shared" si="120"/>
        <v>[x]</v>
      </c>
      <c r="AG453" s="29" t="str">
        <f t="shared" si="121"/>
        <v>[x]</v>
      </c>
    </row>
    <row r="454" spans="16:33" ht="16.5" x14ac:dyDescent="0.2">
      <c r="P454" s="15">
        <v>398</v>
      </c>
      <c r="Q454" s="16">
        <f t="shared" si="106"/>
        <v>22</v>
      </c>
      <c r="R454" s="16">
        <f t="shared" si="107"/>
        <v>1606028</v>
      </c>
      <c r="S454" s="16" t="str">
        <f t="shared" si="111"/>
        <v>神器5碎片2等级5</v>
      </c>
      <c r="T454" s="31" t="s">
        <v>877</v>
      </c>
      <c r="U454" s="16">
        <f t="shared" si="108"/>
        <v>5</v>
      </c>
      <c r="V454" s="106">
        <f t="shared" si="112"/>
        <v>0.45</v>
      </c>
      <c r="W454" s="19">
        <f t="shared" si="109"/>
        <v>4.5000000000000005E-3</v>
      </c>
      <c r="X454" s="16">
        <f t="shared" si="113"/>
        <v>2</v>
      </c>
      <c r="Y454" s="16">
        <f t="shared" si="114"/>
        <v>3</v>
      </c>
      <c r="Z454" s="16">
        <f t="shared" si="115"/>
        <v>0</v>
      </c>
      <c r="AA454" s="16" t="str">
        <f t="shared" si="116"/>
        <v>DefExt</v>
      </c>
      <c r="AB454" s="16">
        <f t="shared" si="110"/>
        <v>22</v>
      </c>
      <c r="AC454" s="16" t="str">
        <f t="shared" si="117"/>
        <v>HPExt</v>
      </c>
      <c r="AD454" s="16">
        <f t="shared" si="118"/>
        <v>66</v>
      </c>
      <c r="AE454" s="16" t="str">
        <f t="shared" si="119"/>
        <v>[x]</v>
      </c>
      <c r="AF454" s="29" t="str">
        <f t="shared" si="120"/>
        <v>[x]</v>
      </c>
      <c r="AG454" s="29" t="str">
        <f t="shared" si="121"/>
        <v>[x]</v>
      </c>
    </row>
    <row r="455" spans="16:33" ht="16.5" x14ac:dyDescent="0.2">
      <c r="P455" s="15">
        <v>399</v>
      </c>
      <c r="Q455" s="16">
        <f t="shared" si="106"/>
        <v>22</v>
      </c>
      <c r="R455" s="16">
        <f t="shared" si="107"/>
        <v>1606028</v>
      </c>
      <c r="S455" s="16" t="str">
        <f t="shared" si="111"/>
        <v>神器5碎片2等级6</v>
      </c>
      <c r="T455" s="31" t="s">
        <v>877</v>
      </c>
      <c r="U455" s="16">
        <f t="shared" si="108"/>
        <v>6</v>
      </c>
      <c r="V455" s="106">
        <f t="shared" si="112"/>
        <v>0.52200000000000002</v>
      </c>
      <c r="W455" s="19">
        <f t="shared" si="109"/>
        <v>5.2200000000000007E-3</v>
      </c>
      <c r="X455" s="16">
        <f t="shared" si="113"/>
        <v>2</v>
      </c>
      <c r="Y455" s="16">
        <f t="shared" si="114"/>
        <v>3</v>
      </c>
      <c r="Z455" s="16">
        <f t="shared" si="115"/>
        <v>0</v>
      </c>
      <c r="AA455" s="16" t="str">
        <f t="shared" si="116"/>
        <v>DefExt</v>
      </c>
      <c r="AB455" s="16">
        <f t="shared" si="110"/>
        <v>25</v>
      </c>
      <c r="AC455" s="16" t="str">
        <f t="shared" si="117"/>
        <v>HPExt</v>
      </c>
      <c r="AD455" s="16">
        <f t="shared" si="118"/>
        <v>77</v>
      </c>
      <c r="AE455" s="16" t="str">
        <f t="shared" si="119"/>
        <v>[x]</v>
      </c>
      <c r="AF455" s="29" t="str">
        <f t="shared" si="120"/>
        <v>[x]</v>
      </c>
      <c r="AG455" s="29" t="str">
        <f t="shared" si="121"/>
        <v>[x]</v>
      </c>
    </row>
    <row r="456" spans="16:33" ht="16.5" x14ac:dyDescent="0.2">
      <c r="P456" s="15">
        <v>400</v>
      </c>
      <c r="Q456" s="16">
        <f t="shared" si="106"/>
        <v>22</v>
      </c>
      <c r="R456" s="16">
        <f t="shared" si="107"/>
        <v>1606028</v>
      </c>
      <c r="S456" s="16" t="str">
        <f t="shared" si="111"/>
        <v>神器5碎片2等级7</v>
      </c>
      <c r="T456" s="31" t="s">
        <v>877</v>
      </c>
      <c r="U456" s="16">
        <f t="shared" si="108"/>
        <v>7</v>
      </c>
      <c r="V456" s="106">
        <f t="shared" si="112"/>
        <v>0.59799999999999998</v>
      </c>
      <c r="W456" s="19">
        <f t="shared" si="109"/>
        <v>5.9800000000000001E-3</v>
      </c>
      <c r="X456" s="16">
        <f t="shared" si="113"/>
        <v>2</v>
      </c>
      <c r="Y456" s="16">
        <f t="shared" si="114"/>
        <v>3</v>
      </c>
      <c r="Z456" s="16">
        <f t="shared" si="115"/>
        <v>0</v>
      </c>
      <c r="AA456" s="16" t="str">
        <f t="shared" si="116"/>
        <v>DefExt</v>
      </c>
      <c r="AB456" s="16">
        <f t="shared" si="110"/>
        <v>29</v>
      </c>
      <c r="AC456" s="16" t="str">
        <f t="shared" si="117"/>
        <v>HPExt</v>
      </c>
      <c r="AD456" s="16">
        <f t="shared" si="118"/>
        <v>88</v>
      </c>
      <c r="AE456" s="16" t="str">
        <f t="shared" si="119"/>
        <v>[x]</v>
      </c>
      <c r="AF456" s="29" t="str">
        <f t="shared" si="120"/>
        <v>[x]</v>
      </c>
      <c r="AG456" s="29" t="str">
        <f t="shared" si="121"/>
        <v>[x]</v>
      </c>
    </row>
    <row r="457" spans="16:33" ht="16.5" x14ac:dyDescent="0.2">
      <c r="P457" s="15">
        <v>401</v>
      </c>
      <c r="Q457" s="16">
        <f t="shared" si="106"/>
        <v>22</v>
      </c>
      <c r="R457" s="16">
        <f t="shared" si="107"/>
        <v>1606028</v>
      </c>
      <c r="S457" s="16" t="str">
        <f t="shared" si="111"/>
        <v>神器5碎片2等级8</v>
      </c>
      <c r="T457" s="31" t="s">
        <v>877</v>
      </c>
      <c r="U457" s="16">
        <f t="shared" si="108"/>
        <v>8</v>
      </c>
      <c r="V457" s="106">
        <f t="shared" si="112"/>
        <v>0.67800000000000005</v>
      </c>
      <c r="W457" s="19">
        <f t="shared" si="109"/>
        <v>6.7800000000000004E-3</v>
      </c>
      <c r="X457" s="16">
        <f t="shared" si="113"/>
        <v>2</v>
      </c>
      <c r="Y457" s="16">
        <f t="shared" si="114"/>
        <v>3</v>
      </c>
      <c r="Z457" s="16">
        <f t="shared" si="115"/>
        <v>0</v>
      </c>
      <c r="AA457" s="16" t="str">
        <f t="shared" si="116"/>
        <v>DefExt</v>
      </c>
      <c r="AB457" s="16">
        <f t="shared" si="110"/>
        <v>33</v>
      </c>
      <c r="AC457" s="16" t="str">
        <f t="shared" si="117"/>
        <v>HPExt</v>
      </c>
      <c r="AD457" s="16">
        <f t="shared" si="118"/>
        <v>100</v>
      </c>
      <c r="AE457" s="16" t="str">
        <f t="shared" si="119"/>
        <v>[x]</v>
      </c>
      <c r="AF457" s="29" t="str">
        <f t="shared" si="120"/>
        <v>[x]</v>
      </c>
      <c r="AG457" s="29" t="str">
        <f t="shared" si="121"/>
        <v>[x]</v>
      </c>
    </row>
    <row r="458" spans="16:33" ht="16.5" x14ac:dyDescent="0.2">
      <c r="P458" s="15">
        <v>402</v>
      </c>
      <c r="Q458" s="16">
        <f t="shared" si="106"/>
        <v>22</v>
      </c>
      <c r="R458" s="16">
        <f t="shared" si="107"/>
        <v>1606028</v>
      </c>
      <c r="S458" s="16" t="str">
        <f t="shared" si="111"/>
        <v>神器5碎片2等级9</v>
      </c>
      <c r="T458" s="31" t="s">
        <v>877</v>
      </c>
      <c r="U458" s="16">
        <f t="shared" si="108"/>
        <v>9</v>
      </c>
      <c r="V458" s="106">
        <f t="shared" si="112"/>
        <v>0.76200000000000001</v>
      </c>
      <c r="W458" s="19">
        <f t="shared" si="109"/>
        <v>7.62E-3</v>
      </c>
      <c r="X458" s="16">
        <f t="shared" si="113"/>
        <v>2</v>
      </c>
      <c r="Y458" s="16">
        <f t="shared" si="114"/>
        <v>3</v>
      </c>
      <c r="Z458" s="16">
        <f t="shared" si="115"/>
        <v>0</v>
      </c>
      <c r="AA458" s="16" t="str">
        <f t="shared" si="116"/>
        <v>DefExt</v>
      </c>
      <c r="AB458" s="16">
        <f t="shared" si="110"/>
        <v>37</v>
      </c>
      <c r="AC458" s="16" t="str">
        <f t="shared" si="117"/>
        <v>HPExt</v>
      </c>
      <c r="AD458" s="16">
        <f t="shared" si="118"/>
        <v>113</v>
      </c>
      <c r="AE458" s="16" t="str">
        <f t="shared" si="119"/>
        <v>[x]</v>
      </c>
      <c r="AF458" s="29" t="str">
        <f t="shared" si="120"/>
        <v>[x]</v>
      </c>
      <c r="AG458" s="29" t="str">
        <f t="shared" si="121"/>
        <v>[x]</v>
      </c>
    </row>
    <row r="459" spans="16:33" ht="16.5" x14ac:dyDescent="0.2">
      <c r="P459" s="15">
        <v>403</v>
      </c>
      <c r="Q459" s="16">
        <f t="shared" si="106"/>
        <v>22</v>
      </c>
      <c r="R459" s="16">
        <f t="shared" si="107"/>
        <v>1606028</v>
      </c>
      <c r="S459" s="16" t="str">
        <f t="shared" si="111"/>
        <v>神器5碎片2等级10</v>
      </c>
      <c r="T459" s="31" t="s">
        <v>877</v>
      </c>
      <c r="U459" s="16">
        <f t="shared" si="108"/>
        <v>10</v>
      </c>
      <c r="V459" s="106">
        <f t="shared" si="112"/>
        <v>0.85000000000000009</v>
      </c>
      <c r="W459" s="19">
        <f t="shared" si="109"/>
        <v>8.5000000000000006E-3</v>
      </c>
      <c r="X459" s="16">
        <f t="shared" si="113"/>
        <v>2</v>
      </c>
      <c r="Y459" s="16">
        <f t="shared" si="114"/>
        <v>3</v>
      </c>
      <c r="Z459" s="16">
        <f t="shared" si="115"/>
        <v>0</v>
      </c>
      <c r="AA459" s="16" t="str">
        <f t="shared" si="116"/>
        <v>DefExt</v>
      </c>
      <c r="AB459" s="16">
        <f t="shared" si="110"/>
        <v>41</v>
      </c>
      <c r="AC459" s="16" t="str">
        <f t="shared" si="117"/>
        <v>HPExt</v>
      </c>
      <c r="AD459" s="16">
        <f t="shared" si="118"/>
        <v>126</v>
      </c>
      <c r="AE459" s="16" t="str">
        <f t="shared" si="119"/>
        <v>[x]</v>
      </c>
      <c r="AF459" s="29" t="str">
        <f t="shared" si="120"/>
        <v>[x]</v>
      </c>
      <c r="AG459" s="29" t="str">
        <f t="shared" si="121"/>
        <v>[x]</v>
      </c>
    </row>
    <row r="460" spans="16:33" ht="16.5" x14ac:dyDescent="0.2">
      <c r="P460" s="15">
        <v>404</v>
      </c>
      <c r="Q460" s="16">
        <f t="shared" si="106"/>
        <v>22</v>
      </c>
      <c r="R460" s="16">
        <f t="shared" si="107"/>
        <v>1606028</v>
      </c>
      <c r="S460" s="16" t="str">
        <f t="shared" si="111"/>
        <v>神器5碎片2等级11</v>
      </c>
      <c r="T460" s="31" t="s">
        <v>877</v>
      </c>
      <c r="U460" s="16">
        <f t="shared" si="108"/>
        <v>11</v>
      </c>
      <c r="V460" s="106">
        <f t="shared" si="112"/>
        <v>0.94200000000000006</v>
      </c>
      <c r="W460" s="19">
        <f t="shared" si="109"/>
        <v>9.4200000000000013E-3</v>
      </c>
      <c r="X460" s="16">
        <f t="shared" si="113"/>
        <v>2</v>
      </c>
      <c r="Y460" s="16">
        <f t="shared" si="114"/>
        <v>3</v>
      </c>
      <c r="Z460" s="16">
        <f t="shared" si="115"/>
        <v>0</v>
      </c>
      <c r="AA460" s="16" t="str">
        <f t="shared" si="116"/>
        <v>DefExt</v>
      </c>
      <c r="AB460" s="16">
        <f t="shared" si="110"/>
        <v>46</v>
      </c>
      <c r="AC460" s="16" t="str">
        <f t="shared" si="117"/>
        <v>HPExt</v>
      </c>
      <c r="AD460" s="16">
        <f t="shared" si="118"/>
        <v>140</v>
      </c>
      <c r="AE460" s="16" t="str">
        <f t="shared" si="119"/>
        <v>[x]</v>
      </c>
      <c r="AF460" s="29" t="str">
        <f t="shared" si="120"/>
        <v>[x]</v>
      </c>
      <c r="AG460" s="29" t="str">
        <f t="shared" si="121"/>
        <v>[x]</v>
      </c>
    </row>
    <row r="461" spans="16:33" ht="16.5" x14ac:dyDescent="0.2">
      <c r="P461" s="15">
        <v>405</v>
      </c>
      <c r="Q461" s="16">
        <f t="shared" si="106"/>
        <v>22</v>
      </c>
      <c r="R461" s="16">
        <f t="shared" si="107"/>
        <v>1606028</v>
      </c>
      <c r="S461" s="16" t="str">
        <f t="shared" si="111"/>
        <v>神器5碎片2等级12</v>
      </c>
      <c r="T461" s="31" t="s">
        <v>877</v>
      </c>
      <c r="U461" s="16">
        <f t="shared" si="108"/>
        <v>12</v>
      </c>
      <c r="V461" s="106">
        <f t="shared" si="112"/>
        <v>1.0380000000000003</v>
      </c>
      <c r="W461" s="19">
        <f t="shared" si="109"/>
        <v>1.0380000000000002E-2</v>
      </c>
      <c r="X461" s="16">
        <f t="shared" si="113"/>
        <v>2</v>
      </c>
      <c r="Y461" s="16">
        <f t="shared" si="114"/>
        <v>3</v>
      </c>
      <c r="Z461" s="16">
        <f t="shared" si="115"/>
        <v>0</v>
      </c>
      <c r="AA461" s="16" t="str">
        <f t="shared" si="116"/>
        <v>DefExt</v>
      </c>
      <c r="AB461" s="16">
        <f t="shared" si="110"/>
        <v>51</v>
      </c>
      <c r="AC461" s="16" t="str">
        <f t="shared" si="117"/>
        <v>HPExt</v>
      </c>
      <c r="AD461" s="16">
        <f t="shared" si="118"/>
        <v>154</v>
      </c>
      <c r="AE461" s="16" t="str">
        <f t="shared" si="119"/>
        <v>[x]</v>
      </c>
      <c r="AF461" s="29" t="str">
        <f t="shared" si="120"/>
        <v>[x]</v>
      </c>
      <c r="AG461" s="29" t="str">
        <f t="shared" si="121"/>
        <v>[x]</v>
      </c>
    </row>
    <row r="462" spans="16:33" ht="16.5" x14ac:dyDescent="0.2">
      <c r="P462" s="15">
        <v>406</v>
      </c>
      <c r="Q462" s="16">
        <f t="shared" si="106"/>
        <v>22</v>
      </c>
      <c r="R462" s="16">
        <f t="shared" si="107"/>
        <v>1606028</v>
      </c>
      <c r="S462" s="16" t="str">
        <f t="shared" si="111"/>
        <v>神器5碎片2等级13</v>
      </c>
      <c r="T462" s="31" t="s">
        <v>877</v>
      </c>
      <c r="U462" s="16">
        <f t="shared" si="108"/>
        <v>13</v>
      </c>
      <c r="V462" s="106">
        <f t="shared" si="112"/>
        <v>1.1380000000000001</v>
      </c>
      <c r="W462" s="19">
        <f t="shared" si="109"/>
        <v>1.1380000000000001E-2</v>
      </c>
      <c r="X462" s="16">
        <f t="shared" si="113"/>
        <v>2</v>
      </c>
      <c r="Y462" s="16">
        <f t="shared" si="114"/>
        <v>3</v>
      </c>
      <c r="Z462" s="16">
        <f t="shared" si="115"/>
        <v>0</v>
      </c>
      <c r="AA462" s="16" t="str">
        <f t="shared" si="116"/>
        <v>DefExt</v>
      </c>
      <c r="AB462" s="16">
        <f t="shared" si="110"/>
        <v>56</v>
      </c>
      <c r="AC462" s="16" t="str">
        <f t="shared" si="117"/>
        <v>HPExt</v>
      </c>
      <c r="AD462" s="16">
        <f t="shared" si="118"/>
        <v>169</v>
      </c>
      <c r="AE462" s="16" t="str">
        <f t="shared" si="119"/>
        <v>[x]</v>
      </c>
      <c r="AF462" s="29" t="str">
        <f t="shared" si="120"/>
        <v>[x]</v>
      </c>
      <c r="AG462" s="29" t="str">
        <f t="shared" si="121"/>
        <v>[x]</v>
      </c>
    </row>
    <row r="463" spans="16:33" ht="16.5" x14ac:dyDescent="0.2">
      <c r="P463" s="15">
        <v>407</v>
      </c>
      <c r="Q463" s="16">
        <f t="shared" si="106"/>
        <v>22</v>
      </c>
      <c r="R463" s="16">
        <f t="shared" si="107"/>
        <v>1606028</v>
      </c>
      <c r="S463" s="16" t="str">
        <f t="shared" si="111"/>
        <v>神器5碎片2等级14</v>
      </c>
      <c r="T463" s="31" t="s">
        <v>877</v>
      </c>
      <c r="U463" s="16">
        <f t="shared" si="108"/>
        <v>14</v>
      </c>
      <c r="V463" s="106">
        <f t="shared" si="112"/>
        <v>1.242</v>
      </c>
      <c r="W463" s="19">
        <f t="shared" si="109"/>
        <v>1.242E-2</v>
      </c>
      <c r="X463" s="16">
        <f t="shared" si="113"/>
        <v>2</v>
      </c>
      <c r="Y463" s="16">
        <f t="shared" si="114"/>
        <v>3</v>
      </c>
      <c r="Z463" s="16">
        <f t="shared" si="115"/>
        <v>0</v>
      </c>
      <c r="AA463" s="16" t="str">
        <f t="shared" si="116"/>
        <v>DefExt</v>
      </c>
      <c r="AB463" s="16">
        <f t="shared" si="110"/>
        <v>61</v>
      </c>
      <c r="AC463" s="16" t="str">
        <f t="shared" si="117"/>
        <v>HPExt</v>
      </c>
      <c r="AD463" s="16">
        <f t="shared" si="118"/>
        <v>184</v>
      </c>
      <c r="AE463" s="16" t="str">
        <f t="shared" si="119"/>
        <v>[x]</v>
      </c>
      <c r="AF463" s="29" t="str">
        <f t="shared" si="120"/>
        <v>[x]</v>
      </c>
      <c r="AG463" s="29" t="str">
        <f t="shared" si="121"/>
        <v>[x]</v>
      </c>
    </row>
    <row r="464" spans="16:33" ht="16.5" x14ac:dyDescent="0.2">
      <c r="P464" s="15">
        <v>408</v>
      </c>
      <c r="Q464" s="16">
        <f t="shared" si="106"/>
        <v>22</v>
      </c>
      <c r="R464" s="16">
        <f t="shared" si="107"/>
        <v>1606028</v>
      </c>
      <c r="S464" s="16" t="str">
        <f t="shared" si="111"/>
        <v>神器5碎片2等级15</v>
      </c>
      <c r="T464" s="31" t="s">
        <v>877</v>
      </c>
      <c r="U464" s="16">
        <f t="shared" si="108"/>
        <v>15</v>
      </c>
      <c r="V464" s="106">
        <f t="shared" si="112"/>
        <v>1.35</v>
      </c>
      <c r="W464" s="19">
        <f t="shared" si="109"/>
        <v>1.3500000000000002E-2</v>
      </c>
      <c r="X464" s="16">
        <f t="shared" si="113"/>
        <v>2</v>
      </c>
      <c r="Y464" s="16">
        <f t="shared" si="114"/>
        <v>3</v>
      </c>
      <c r="Z464" s="16">
        <f t="shared" si="115"/>
        <v>0</v>
      </c>
      <c r="AA464" s="16" t="str">
        <f t="shared" si="116"/>
        <v>DefExt</v>
      </c>
      <c r="AB464" s="16">
        <f t="shared" si="110"/>
        <v>66</v>
      </c>
      <c r="AC464" s="16" t="str">
        <f t="shared" si="117"/>
        <v>HPExt</v>
      </c>
      <c r="AD464" s="16">
        <f t="shared" si="118"/>
        <v>200</v>
      </c>
      <c r="AE464" s="16" t="str">
        <f t="shared" si="119"/>
        <v>[x]</v>
      </c>
      <c r="AF464" s="29" t="str">
        <f t="shared" si="120"/>
        <v>[x]</v>
      </c>
      <c r="AG464" s="29" t="str">
        <f t="shared" si="121"/>
        <v>[x]</v>
      </c>
    </row>
    <row r="465" spans="16:33" ht="16.5" x14ac:dyDescent="0.2">
      <c r="P465" s="15">
        <v>409</v>
      </c>
      <c r="Q465" s="16">
        <f t="shared" si="106"/>
        <v>22</v>
      </c>
      <c r="R465" s="16">
        <f t="shared" si="107"/>
        <v>1606028</v>
      </c>
      <c r="S465" s="16" t="str">
        <f t="shared" si="111"/>
        <v>神器5碎片2等级16</v>
      </c>
      <c r="T465" s="31" t="s">
        <v>877</v>
      </c>
      <c r="U465" s="16">
        <f t="shared" si="108"/>
        <v>16</v>
      </c>
      <c r="V465" s="106">
        <f t="shared" si="112"/>
        <v>1.4620000000000002</v>
      </c>
      <c r="W465" s="19">
        <f t="shared" si="109"/>
        <v>1.4620000000000003E-2</v>
      </c>
      <c r="X465" s="16">
        <f t="shared" si="113"/>
        <v>2</v>
      </c>
      <c r="Y465" s="16">
        <f t="shared" si="114"/>
        <v>3</v>
      </c>
      <c r="Z465" s="16">
        <f t="shared" si="115"/>
        <v>0</v>
      </c>
      <c r="AA465" s="16" t="str">
        <f t="shared" si="116"/>
        <v>DefExt</v>
      </c>
      <c r="AB465" s="16">
        <f t="shared" si="110"/>
        <v>72</v>
      </c>
      <c r="AC465" s="16" t="str">
        <f t="shared" si="117"/>
        <v>HPExt</v>
      </c>
      <c r="AD465" s="16">
        <f t="shared" si="118"/>
        <v>217</v>
      </c>
      <c r="AE465" s="16" t="str">
        <f t="shared" si="119"/>
        <v>[x]</v>
      </c>
      <c r="AF465" s="29" t="str">
        <f t="shared" si="120"/>
        <v>[x]</v>
      </c>
      <c r="AG465" s="29" t="str">
        <f t="shared" si="121"/>
        <v>[x]</v>
      </c>
    </row>
    <row r="466" spans="16:33" ht="16.5" x14ac:dyDescent="0.2">
      <c r="P466" s="15">
        <v>410</v>
      </c>
      <c r="Q466" s="16">
        <f t="shared" si="106"/>
        <v>22</v>
      </c>
      <c r="R466" s="16">
        <f t="shared" si="107"/>
        <v>1606028</v>
      </c>
      <c r="S466" s="16" t="str">
        <f t="shared" si="111"/>
        <v>神器5碎片2等级17</v>
      </c>
      <c r="T466" s="31" t="s">
        <v>877</v>
      </c>
      <c r="U466" s="16">
        <f t="shared" si="108"/>
        <v>17</v>
      </c>
      <c r="V466" s="106">
        <f t="shared" si="112"/>
        <v>1.5779999999999998</v>
      </c>
      <c r="W466" s="19">
        <f t="shared" si="109"/>
        <v>1.5779999999999999E-2</v>
      </c>
      <c r="X466" s="16">
        <f t="shared" si="113"/>
        <v>2</v>
      </c>
      <c r="Y466" s="16">
        <f t="shared" si="114"/>
        <v>3</v>
      </c>
      <c r="Z466" s="16">
        <f t="shared" si="115"/>
        <v>0</v>
      </c>
      <c r="AA466" s="16" t="str">
        <f t="shared" si="116"/>
        <v>DefExt</v>
      </c>
      <c r="AB466" s="16">
        <f t="shared" si="110"/>
        <v>77</v>
      </c>
      <c r="AC466" s="16" t="str">
        <f t="shared" si="117"/>
        <v>HPExt</v>
      </c>
      <c r="AD466" s="16">
        <f t="shared" si="118"/>
        <v>234</v>
      </c>
      <c r="AE466" s="16" t="str">
        <f t="shared" si="119"/>
        <v>[x]</v>
      </c>
      <c r="AF466" s="29" t="str">
        <f t="shared" si="120"/>
        <v>[x]</v>
      </c>
      <c r="AG466" s="29" t="str">
        <f t="shared" si="121"/>
        <v>[x]</v>
      </c>
    </row>
    <row r="467" spans="16:33" ht="16.5" x14ac:dyDescent="0.2">
      <c r="P467" s="15">
        <v>411</v>
      </c>
      <c r="Q467" s="16">
        <f t="shared" si="106"/>
        <v>22</v>
      </c>
      <c r="R467" s="16">
        <f t="shared" si="107"/>
        <v>1606028</v>
      </c>
      <c r="S467" s="16" t="str">
        <f t="shared" si="111"/>
        <v>神器5碎片2等级18</v>
      </c>
      <c r="T467" s="31" t="s">
        <v>877</v>
      </c>
      <c r="U467" s="16">
        <f t="shared" si="108"/>
        <v>18</v>
      </c>
      <c r="V467" s="106">
        <f t="shared" si="112"/>
        <v>1.698</v>
      </c>
      <c r="W467" s="19">
        <f t="shared" si="109"/>
        <v>1.6979999999999999E-2</v>
      </c>
      <c r="X467" s="16">
        <f t="shared" si="113"/>
        <v>2</v>
      </c>
      <c r="Y467" s="16">
        <f t="shared" si="114"/>
        <v>3</v>
      </c>
      <c r="Z467" s="16">
        <f t="shared" si="115"/>
        <v>0</v>
      </c>
      <c r="AA467" s="16" t="str">
        <f t="shared" si="116"/>
        <v>DefExt</v>
      </c>
      <c r="AB467" s="16">
        <f t="shared" si="110"/>
        <v>83</v>
      </c>
      <c r="AC467" s="16" t="str">
        <f t="shared" si="117"/>
        <v>HPExt</v>
      </c>
      <c r="AD467" s="16">
        <f t="shared" si="118"/>
        <v>252</v>
      </c>
      <c r="AE467" s="16" t="str">
        <f t="shared" si="119"/>
        <v>[x]</v>
      </c>
      <c r="AF467" s="29" t="str">
        <f t="shared" si="120"/>
        <v>[x]</v>
      </c>
      <c r="AG467" s="29" t="str">
        <f t="shared" si="121"/>
        <v>[x]</v>
      </c>
    </row>
    <row r="468" spans="16:33" ht="16.5" x14ac:dyDescent="0.2">
      <c r="P468" s="15">
        <v>412</v>
      </c>
      <c r="Q468" s="16">
        <f t="shared" si="106"/>
        <v>22</v>
      </c>
      <c r="R468" s="16">
        <f t="shared" si="107"/>
        <v>1606028</v>
      </c>
      <c r="S468" s="16" t="str">
        <f t="shared" si="111"/>
        <v>神器5碎片2等级19</v>
      </c>
      <c r="T468" s="31" t="s">
        <v>877</v>
      </c>
      <c r="U468" s="16">
        <f t="shared" si="108"/>
        <v>19</v>
      </c>
      <c r="V468" s="106">
        <f t="shared" si="112"/>
        <v>1.8220000000000001</v>
      </c>
      <c r="W468" s="19">
        <f t="shared" si="109"/>
        <v>1.822E-2</v>
      </c>
      <c r="X468" s="16">
        <f t="shared" si="113"/>
        <v>2</v>
      </c>
      <c r="Y468" s="16">
        <f t="shared" si="114"/>
        <v>3</v>
      </c>
      <c r="Z468" s="16">
        <f t="shared" si="115"/>
        <v>0</v>
      </c>
      <c r="AA468" s="16" t="str">
        <f t="shared" si="116"/>
        <v>DefExt</v>
      </c>
      <c r="AB468" s="16">
        <f t="shared" si="110"/>
        <v>89</v>
      </c>
      <c r="AC468" s="16" t="str">
        <f t="shared" si="117"/>
        <v>HPExt</v>
      </c>
      <c r="AD468" s="16">
        <f t="shared" si="118"/>
        <v>271</v>
      </c>
      <c r="AE468" s="16" t="str">
        <f t="shared" si="119"/>
        <v>[x]</v>
      </c>
      <c r="AF468" s="29" t="str">
        <f t="shared" si="120"/>
        <v>[x]</v>
      </c>
      <c r="AG468" s="29" t="str">
        <f t="shared" si="121"/>
        <v>[x]</v>
      </c>
    </row>
    <row r="469" spans="16:33" ht="16.5" x14ac:dyDescent="0.2">
      <c r="P469" s="15">
        <v>413</v>
      </c>
      <c r="Q469" s="16">
        <f t="shared" si="106"/>
        <v>22</v>
      </c>
      <c r="R469" s="16">
        <f t="shared" si="107"/>
        <v>1606028</v>
      </c>
      <c r="S469" s="16" t="str">
        <f t="shared" si="111"/>
        <v>神器5碎片2等级20</v>
      </c>
      <c r="T469" s="31" t="s">
        <v>877</v>
      </c>
      <c r="U469" s="16">
        <f t="shared" si="108"/>
        <v>20</v>
      </c>
      <c r="V469" s="106">
        <f t="shared" si="112"/>
        <v>1.95</v>
      </c>
      <c r="W469" s="19">
        <f t="shared" si="109"/>
        <v>1.95E-2</v>
      </c>
      <c r="X469" s="16">
        <f t="shared" si="113"/>
        <v>2</v>
      </c>
      <c r="Y469" s="16">
        <f t="shared" si="114"/>
        <v>3</v>
      </c>
      <c r="Z469" s="16">
        <f t="shared" si="115"/>
        <v>0</v>
      </c>
      <c r="AA469" s="16" t="str">
        <f t="shared" si="116"/>
        <v>DefExt</v>
      </c>
      <c r="AB469" s="16">
        <f t="shared" si="110"/>
        <v>96</v>
      </c>
      <c r="AC469" s="16" t="str">
        <f t="shared" si="117"/>
        <v>HPExt</v>
      </c>
      <c r="AD469" s="16">
        <f t="shared" si="118"/>
        <v>290</v>
      </c>
      <c r="AE469" s="16" t="str">
        <f t="shared" si="119"/>
        <v>[x]</v>
      </c>
      <c r="AF469" s="29" t="str">
        <f t="shared" si="120"/>
        <v>[x]</v>
      </c>
      <c r="AG469" s="29" t="str">
        <f t="shared" si="121"/>
        <v>[x]</v>
      </c>
    </row>
    <row r="470" spans="16:33" ht="16.5" x14ac:dyDescent="0.2">
      <c r="P470" s="15">
        <v>414</v>
      </c>
      <c r="Q470" s="16">
        <f t="shared" si="106"/>
        <v>22</v>
      </c>
      <c r="R470" s="16">
        <f t="shared" si="107"/>
        <v>1606028</v>
      </c>
      <c r="S470" s="16" t="str">
        <f t="shared" si="111"/>
        <v>神器5碎片2等级21</v>
      </c>
      <c r="T470" s="31" t="s">
        <v>877</v>
      </c>
      <c r="U470" s="16">
        <f t="shared" si="108"/>
        <v>21</v>
      </c>
      <c r="V470" s="106">
        <f t="shared" si="112"/>
        <v>2.0819999999999999</v>
      </c>
      <c r="W470" s="19">
        <f t="shared" si="109"/>
        <v>2.0819999999999998E-2</v>
      </c>
      <c r="X470" s="16">
        <f t="shared" si="113"/>
        <v>2</v>
      </c>
      <c r="Y470" s="16">
        <f t="shared" si="114"/>
        <v>3</v>
      </c>
      <c r="Z470" s="16">
        <f t="shared" si="115"/>
        <v>0</v>
      </c>
      <c r="AA470" s="16" t="str">
        <f t="shared" si="116"/>
        <v>DefExt</v>
      </c>
      <c r="AB470" s="16">
        <f t="shared" si="110"/>
        <v>102</v>
      </c>
      <c r="AC470" s="16" t="str">
        <f t="shared" si="117"/>
        <v>HPExt</v>
      </c>
      <c r="AD470" s="16">
        <f t="shared" si="118"/>
        <v>309</v>
      </c>
      <c r="AE470" s="16" t="str">
        <f t="shared" si="119"/>
        <v>[x]</v>
      </c>
      <c r="AF470" s="29" t="str">
        <f t="shared" si="120"/>
        <v>[x]</v>
      </c>
      <c r="AG470" s="29" t="str">
        <f t="shared" si="121"/>
        <v>[x]</v>
      </c>
    </row>
    <row r="471" spans="16:33" ht="16.5" x14ac:dyDescent="0.2">
      <c r="P471" s="15">
        <v>415</v>
      </c>
      <c r="Q471" s="16">
        <f t="shared" si="106"/>
        <v>23</v>
      </c>
      <c r="R471" s="16">
        <f t="shared" si="107"/>
        <v>1606029</v>
      </c>
      <c r="S471" s="16" t="str">
        <f t="shared" si="111"/>
        <v>神器5碎片3等级1</v>
      </c>
      <c r="T471" s="31" t="s">
        <v>877</v>
      </c>
      <c r="U471" s="16">
        <f t="shared" si="108"/>
        <v>1</v>
      </c>
      <c r="V471" s="106">
        <f t="shared" si="112"/>
        <v>0.20200000000000001</v>
      </c>
      <c r="W471" s="19">
        <f t="shared" si="109"/>
        <v>4.0400000000000002E-3</v>
      </c>
      <c r="X471" s="16">
        <f t="shared" si="113"/>
        <v>1</v>
      </c>
      <c r="Y471" s="16">
        <f t="shared" si="114"/>
        <v>2</v>
      </c>
      <c r="Z471" s="16">
        <f t="shared" si="115"/>
        <v>0</v>
      </c>
      <c r="AA471" s="16" t="str">
        <f t="shared" si="116"/>
        <v>AtkExt</v>
      </c>
      <c r="AB471" s="16">
        <f t="shared" si="110"/>
        <v>19</v>
      </c>
      <c r="AC471" s="16" t="str">
        <f t="shared" si="117"/>
        <v>DefExt</v>
      </c>
      <c r="AD471" s="16">
        <f t="shared" si="118"/>
        <v>19</v>
      </c>
      <c r="AE471" s="16" t="str">
        <f t="shared" si="119"/>
        <v>[x]</v>
      </c>
      <c r="AF471" s="29" t="str">
        <f t="shared" si="120"/>
        <v>[x]</v>
      </c>
      <c r="AG471" s="29" t="str">
        <f t="shared" si="121"/>
        <v>[x]</v>
      </c>
    </row>
    <row r="472" spans="16:33" ht="16.5" x14ac:dyDescent="0.2">
      <c r="P472" s="15">
        <v>416</v>
      </c>
      <c r="Q472" s="16">
        <f t="shared" si="106"/>
        <v>23</v>
      </c>
      <c r="R472" s="16">
        <f t="shared" si="107"/>
        <v>1606029</v>
      </c>
      <c r="S472" s="16" t="str">
        <f t="shared" si="111"/>
        <v>神器5碎片3等级2</v>
      </c>
      <c r="T472" s="31" t="s">
        <v>877</v>
      </c>
      <c r="U472" s="16">
        <f t="shared" si="108"/>
        <v>2</v>
      </c>
      <c r="V472" s="106">
        <f t="shared" si="112"/>
        <v>0.25800000000000001</v>
      </c>
      <c r="W472" s="19">
        <f t="shared" si="109"/>
        <v>5.1600000000000005E-3</v>
      </c>
      <c r="X472" s="16">
        <f t="shared" si="113"/>
        <v>1</v>
      </c>
      <c r="Y472" s="16">
        <f t="shared" si="114"/>
        <v>2</v>
      </c>
      <c r="Z472" s="16">
        <f t="shared" si="115"/>
        <v>0</v>
      </c>
      <c r="AA472" s="16" t="str">
        <f t="shared" si="116"/>
        <v>AtkExt</v>
      </c>
      <c r="AB472" s="16">
        <f t="shared" si="110"/>
        <v>25</v>
      </c>
      <c r="AC472" s="16" t="str">
        <f t="shared" si="117"/>
        <v>DefExt</v>
      </c>
      <c r="AD472" s="16">
        <f t="shared" si="118"/>
        <v>25</v>
      </c>
      <c r="AE472" s="16" t="str">
        <f t="shared" si="119"/>
        <v>[x]</v>
      </c>
      <c r="AF472" s="29" t="str">
        <f t="shared" si="120"/>
        <v>[x]</v>
      </c>
      <c r="AG472" s="29" t="str">
        <f t="shared" si="121"/>
        <v>[x]</v>
      </c>
    </row>
    <row r="473" spans="16:33" ht="16.5" x14ac:dyDescent="0.2">
      <c r="P473" s="15">
        <v>417</v>
      </c>
      <c r="Q473" s="16">
        <f t="shared" si="106"/>
        <v>23</v>
      </c>
      <c r="R473" s="16">
        <f t="shared" si="107"/>
        <v>1606029</v>
      </c>
      <c r="S473" s="16" t="str">
        <f t="shared" si="111"/>
        <v>神器5碎片3等级3</v>
      </c>
      <c r="T473" s="31" t="s">
        <v>877</v>
      </c>
      <c r="U473" s="16">
        <f t="shared" si="108"/>
        <v>3</v>
      </c>
      <c r="V473" s="106">
        <f t="shared" si="112"/>
        <v>0.31800000000000006</v>
      </c>
      <c r="W473" s="19">
        <f t="shared" si="109"/>
        <v>6.3600000000000011E-3</v>
      </c>
      <c r="X473" s="16">
        <f t="shared" si="113"/>
        <v>1</v>
      </c>
      <c r="Y473" s="16">
        <f t="shared" si="114"/>
        <v>2</v>
      </c>
      <c r="Z473" s="16">
        <f t="shared" si="115"/>
        <v>0</v>
      </c>
      <c r="AA473" s="16" t="str">
        <f t="shared" si="116"/>
        <v>AtkExt</v>
      </c>
      <c r="AB473" s="16">
        <f t="shared" si="110"/>
        <v>31</v>
      </c>
      <c r="AC473" s="16" t="str">
        <f t="shared" si="117"/>
        <v>DefExt</v>
      </c>
      <c r="AD473" s="16">
        <f t="shared" si="118"/>
        <v>31</v>
      </c>
      <c r="AE473" s="16" t="str">
        <f t="shared" si="119"/>
        <v>[x]</v>
      </c>
      <c r="AF473" s="29" t="str">
        <f t="shared" si="120"/>
        <v>[x]</v>
      </c>
      <c r="AG473" s="29" t="str">
        <f t="shared" si="121"/>
        <v>[x]</v>
      </c>
    </row>
    <row r="474" spans="16:33" ht="16.5" x14ac:dyDescent="0.2">
      <c r="P474" s="15">
        <v>418</v>
      </c>
      <c r="Q474" s="16">
        <f t="shared" si="106"/>
        <v>23</v>
      </c>
      <c r="R474" s="16">
        <f t="shared" si="107"/>
        <v>1606029</v>
      </c>
      <c r="S474" s="16" t="str">
        <f t="shared" si="111"/>
        <v>神器5碎片3等级4</v>
      </c>
      <c r="T474" s="31" t="s">
        <v>877</v>
      </c>
      <c r="U474" s="16">
        <f t="shared" si="108"/>
        <v>4</v>
      </c>
      <c r="V474" s="106">
        <f t="shared" si="112"/>
        <v>0.38200000000000001</v>
      </c>
      <c r="W474" s="19">
        <f t="shared" si="109"/>
        <v>7.6400000000000001E-3</v>
      </c>
      <c r="X474" s="16">
        <f t="shared" si="113"/>
        <v>1</v>
      </c>
      <c r="Y474" s="16">
        <f t="shared" si="114"/>
        <v>2</v>
      </c>
      <c r="Z474" s="16">
        <f t="shared" si="115"/>
        <v>0</v>
      </c>
      <c r="AA474" s="16" t="str">
        <f t="shared" si="116"/>
        <v>AtkExt</v>
      </c>
      <c r="AB474" s="16">
        <f t="shared" si="110"/>
        <v>37</v>
      </c>
      <c r="AC474" s="16" t="str">
        <f t="shared" si="117"/>
        <v>DefExt</v>
      </c>
      <c r="AD474" s="16">
        <f t="shared" si="118"/>
        <v>37</v>
      </c>
      <c r="AE474" s="16" t="str">
        <f t="shared" si="119"/>
        <v>[x]</v>
      </c>
      <c r="AF474" s="29" t="str">
        <f t="shared" si="120"/>
        <v>[x]</v>
      </c>
      <c r="AG474" s="29" t="str">
        <f t="shared" si="121"/>
        <v>[x]</v>
      </c>
    </row>
    <row r="475" spans="16:33" ht="16.5" x14ac:dyDescent="0.2">
      <c r="P475" s="15">
        <v>419</v>
      </c>
      <c r="Q475" s="16">
        <f t="shared" si="106"/>
        <v>23</v>
      </c>
      <c r="R475" s="16">
        <f t="shared" si="107"/>
        <v>1606029</v>
      </c>
      <c r="S475" s="16" t="str">
        <f t="shared" si="111"/>
        <v>神器5碎片3等级5</v>
      </c>
      <c r="T475" s="31" t="s">
        <v>877</v>
      </c>
      <c r="U475" s="16">
        <f t="shared" si="108"/>
        <v>5</v>
      </c>
      <c r="V475" s="106">
        <f t="shared" si="112"/>
        <v>0.45</v>
      </c>
      <c r="W475" s="19">
        <f t="shared" si="109"/>
        <v>9.0000000000000011E-3</v>
      </c>
      <c r="X475" s="16">
        <f t="shared" si="113"/>
        <v>1</v>
      </c>
      <c r="Y475" s="16">
        <f t="shared" si="114"/>
        <v>2</v>
      </c>
      <c r="Z475" s="16">
        <f t="shared" si="115"/>
        <v>0</v>
      </c>
      <c r="AA475" s="16" t="str">
        <f t="shared" si="116"/>
        <v>AtkExt</v>
      </c>
      <c r="AB475" s="16">
        <f t="shared" si="110"/>
        <v>44</v>
      </c>
      <c r="AC475" s="16" t="str">
        <f t="shared" si="117"/>
        <v>DefExt</v>
      </c>
      <c r="AD475" s="16">
        <f t="shared" si="118"/>
        <v>44</v>
      </c>
      <c r="AE475" s="16" t="str">
        <f t="shared" si="119"/>
        <v>[x]</v>
      </c>
      <c r="AF475" s="29" t="str">
        <f t="shared" si="120"/>
        <v>[x]</v>
      </c>
      <c r="AG475" s="29" t="str">
        <f t="shared" si="121"/>
        <v>[x]</v>
      </c>
    </row>
    <row r="476" spans="16:33" ht="16.5" x14ac:dyDescent="0.2">
      <c r="P476" s="15">
        <v>420</v>
      </c>
      <c r="Q476" s="16">
        <f t="shared" si="106"/>
        <v>23</v>
      </c>
      <c r="R476" s="16">
        <f t="shared" si="107"/>
        <v>1606029</v>
      </c>
      <c r="S476" s="16" t="str">
        <f t="shared" si="111"/>
        <v>神器5碎片3等级6</v>
      </c>
      <c r="T476" s="31" t="s">
        <v>877</v>
      </c>
      <c r="U476" s="16">
        <f t="shared" si="108"/>
        <v>6</v>
      </c>
      <c r="V476" s="106">
        <f t="shared" si="112"/>
        <v>0.52200000000000002</v>
      </c>
      <c r="W476" s="19">
        <f t="shared" si="109"/>
        <v>1.0440000000000001E-2</v>
      </c>
      <c r="X476" s="16">
        <f t="shared" si="113"/>
        <v>1</v>
      </c>
      <c r="Y476" s="16">
        <f t="shared" si="114"/>
        <v>2</v>
      </c>
      <c r="Z476" s="16">
        <f t="shared" si="115"/>
        <v>0</v>
      </c>
      <c r="AA476" s="16" t="str">
        <f t="shared" si="116"/>
        <v>AtkExt</v>
      </c>
      <c r="AB476" s="16">
        <f t="shared" si="110"/>
        <v>51</v>
      </c>
      <c r="AC476" s="16" t="str">
        <f t="shared" si="117"/>
        <v>DefExt</v>
      </c>
      <c r="AD476" s="16">
        <f t="shared" si="118"/>
        <v>51</v>
      </c>
      <c r="AE476" s="16" t="str">
        <f t="shared" si="119"/>
        <v>[x]</v>
      </c>
      <c r="AF476" s="29" t="str">
        <f t="shared" si="120"/>
        <v>[x]</v>
      </c>
      <c r="AG476" s="29" t="str">
        <f t="shared" si="121"/>
        <v>[x]</v>
      </c>
    </row>
    <row r="477" spans="16:33" ht="16.5" x14ac:dyDescent="0.2">
      <c r="P477" s="15">
        <v>421</v>
      </c>
      <c r="Q477" s="16">
        <f t="shared" si="106"/>
        <v>23</v>
      </c>
      <c r="R477" s="16">
        <f t="shared" si="107"/>
        <v>1606029</v>
      </c>
      <c r="S477" s="16" t="str">
        <f t="shared" si="111"/>
        <v>神器5碎片3等级7</v>
      </c>
      <c r="T477" s="31" t="s">
        <v>877</v>
      </c>
      <c r="U477" s="16">
        <f t="shared" si="108"/>
        <v>7</v>
      </c>
      <c r="V477" s="106">
        <f t="shared" si="112"/>
        <v>0.59799999999999998</v>
      </c>
      <c r="W477" s="19">
        <f t="shared" si="109"/>
        <v>1.196E-2</v>
      </c>
      <c r="X477" s="16">
        <f t="shared" si="113"/>
        <v>1</v>
      </c>
      <c r="Y477" s="16">
        <f t="shared" si="114"/>
        <v>2</v>
      </c>
      <c r="Z477" s="16">
        <f t="shared" si="115"/>
        <v>0</v>
      </c>
      <c r="AA477" s="16" t="str">
        <f t="shared" si="116"/>
        <v>AtkExt</v>
      </c>
      <c r="AB477" s="16">
        <f t="shared" si="110"/>
        <v>59</v>
      </c>
      <c r="AC477" s="16" t="str">
        <f t="shared" si="117"/>
        <v>DefExt</v>
      </c>
      <c r="AD477" s="16">
        <f t="shared" si="118"/>
        <v>58</v>
      </c>
      <c r="AE477" s="16" t="str">
        <f t="shared" si="119"/>
        <v>[x]</v>
      </c>
      <c r="AF477" s="29" t="str">
        <f t="shared" si="120"/>
        <v>[x]</v>
      </c>
      <c r="AG477" s="29" t="str">
        <f t="shared" si="121"/>
        <v>[x]</v>
      </c>
    </row>
    <row r="478" spans="16:33" ht="16.5" x14ac:dyDescent="0.2">
      <c r="P478" s="15">
        <v>422</v>
      </c>
      <c r="Q478" s="16">
        <f t="shared" si="106"/>
        <v>23</v>
      </c>
      <c r="R478" s="16">
        <f t="shared" si="107"/>
        <v>1606029</v>
      </c>
      <c r="S478" s="16" t="str">
        <f t="shared" si="111"/>
        <v>神器5碎片3等级8</v>
      </c>
      <c r="T478" s="31" t="s">
        <v>877</v>
      </c>
      <c r="U478" s="16">
        <f t="shared" si="108"/>
        <v>8</v>
      </c>
      <c r="V478" s="106">
        <f t="shared" si="112"/>
        <v>0.67800000000000005</v>
      </c>
      <c r="W478" s="19">
        <f t="shared" si="109"/>
        <v>1.3560000000000001E-2</v>
      </c>
      <c r="X478" s="16">
        <f t="shared" si="113"/>
        <v>1</v>
      </c>
      <c r="Y478" s="16">
        <f t="shared" si="114"/>
        <v>2</v>
      </c>
      <c r="Z478" s="16">
        <f t="shared" si="115"/>
        <v>0</v>
      </c>
      <c r="AA478" s="16" t="str">
        <f t="shared" si="116"/>
        <v>AtkExt</v>
      </c>
      <c r="AB478" s="16">
        <f t="shared" si="110"/>
        <v>67</v>
      </c>
      <c r="AC478" s="16" t="str">
        <f t="shared" si="117"/>
        <v>DefExt</v>
      </c>
      <c r="AD478" s="16">
        <f t="shared" si="118"/>
        <v>66</v>
      </c>
      <c r="AE478" s="16" t="str">
        <f t="shared" si="119"/>
        <v>[x]</v>
      </c>
      <c r="AF478" s="29" t="str">
        <f t="shared" si="120"/>
        <v>[x]</v>
      </c>
      <c r="AG478" s="29" t="str">
        <f t="shared" si="121"/>
        <v>[x]</v>
      </c>
    </row>
    <row r="479" spans="16:33" ht="16.5" x14ac:dyDescent="0.2">
      <c r="P479" s="15">
        <v>423</v>
      </c>
      <c r="Q479" s="16">
        <f t="shared" si="106"/>
        <v>23</v>
      </c>
      <c r="R479" s="16">
        <f t="shared" si="107"/>
        <v>1606029</v>
      </c>
      <c r="S479" s="16" t="str">
        <f t="shared" si="111"/>
        <v>神器5碎片3等级9</v>
      </c>
      <c r="T479" s="31" t="s">
        <v>877</v>
      </c>
      <c r="U479" s="16">
        <f t="shared" si="108"/>
        <v>9</v>
      </c>
      <c r="V479" s="106">
        <f t="shared" si="112"/>
        <v>0.76200000000000001</v>
      </c>
      <c r="W479" s="19">
        <f t="shared" si="109"/>
        <v>1.524E-2</v>
      </c>
      <c r="X479" s="16">
        <f t="shared" si="113"/>
        <v>1</v>
      </c>
      <c r="Y479" s="16">
        <f t="shared" si="114"/>
        <v>2</v>
      </c>
      <c r="Z479" s="16">
        <f t="shared" si="115"/>
        <v>0</v>
      </c>
      <c r="AA479" s="16" t="str">
        <f t="shared" si="116"/>
        <v>AtkExt</v>
      </c>
      <c r="AB479" s="16">
        <f t="shared" si="110"/>
        <v>75</v>
      </c>
      <c r="AC479" s="16" t="str">
        <f t="shared" si="117"/>
        <v>DefExt</v>
      </c>
      <c r="AD479" s="16">
        <f t="shared" si="118"/>
        <v>75</v>
      </c>
      <c r="AE479" s="16" t="str">
        <f t="shared" si="119"/>
        <v>[x]</v>
      </c>
      <c r="AF479" s="29" t="str">
        <f t="shared" si="120"/>
        <v>[x]</v>
      </c>
      <c r="AG479" s="29" t="str">
        <f t="shared" si="121"/>
        <v>[x]</v>
      </c>
    </row>
    <row r="480" spans="16:33" ht="16.5" x14ac:dyDescent="0.2">
      <c r="P480" s="15">
        <v>424</v>
      </c>
      <c r="Q480" s="16">
        <f t="shared" si="106"/>
        <v>23</v>
      </c>
      <c r="R480" s="16">
        <f t="shared" si="107"/>
        <v>1606029</v>
      </c>
      <c r="S480" s="16" t="str">
        <f t="shared" si="111"/>
        <v>神器5碎片3等级10</v>
      </c>
      <c r="T480" s="31" t="s">
        <v>877</v>
      </c>
      <c r="U480" s="16">
        <f t="shared" si="108"/>
        <v>10</v>
      </c>
      <c r="V480" s="106">
        <f t="shared" si="112"/>
        <v>0.85000000000000009</v>
      </c>
      <c r="W480" s="19">
        <f t="shared" si="109"/>
        <v>1.7000000000000001E-2</v>
      </c>
      <c r="X480" s="16">
        <f t="shared" si="113"/>
        <v>1</v>
      </c>
      <c r="Y480" s="16">
        <f t="shared" si="114"/>
        <v>2</v>
      </c>
      <c r="Z480" s="16">
        <f t="shared" si="115"/>
        <v>0</v>
      </c>
      <c r="AA480" s="16" t="str">
        <f t="shared" si="116"/>
        <v>AtkExt</v>
      </c>
      <c r="AB480" s="16">
        <f t="shared" si="110"/>
        <v>84</v>
      </c>
      <c r="AC480" s="16" t="str">
        <f t="shared" si="117"/>
        <v>DefExt</v>
      </c>
      <c r="AD480" s="16">
        <f t="shared" si="118"/>
        <v>83</v>
      </c>
      <c r="AE480" s="16" t="str">
        <f t="shared" si="119"/>
        <v>[x]</v>
      </c>
      <c r="AF480" s="29" t="str">
        <f t="shared" si="120"/>
        <v>[x]</v>
      </c>
      <c r="AG480" s="29" t="str">
        <f t="shared" si="121"/>
        <v>[x]</v>
      </c>
    </row>
    <row r="481" spans="16:33" ht="16.5" x14ac:dyDescent="0.2">
      <c r="P481" s="15">
        <v>425</v>
      </c>
      <c r="Q481" s="16">
        <f t="shared" si="106"/>
        <v>23</v>
      </c>
      <c r="R481" s="16">
        <f t="shared" si="107"/>
        <v>1606029</v>
      </c>
      <c r="S481" s="16" t="str">
        <f t="shared" si="111"/>
        <v>神器5碎片3等级11</v>
      </c>
      <c r="T481" s="31" t="s">
        <v>877</v>
      </c>
      <c r="U481" s="16">
        <f t="shared" si="108"/>
        <v>11</v>
      </c>
      <c r="V481" s="106">
        <f t="shared" si="112"/>
        <v>0.94200000000000006</v>
      </c>
      <c r="W481" s="19">
        <f t="shared" si="109"/>
        <v>1.8840000000000003E-2</v>
      </c>
      <c r="X481" s="16">
        <f t="shared" si="113"/>
        <v>1</v>
      </c>
      <c r="Y481" s="16">
        <f t="shared" si="114"/>
        <v>2</v>
      </c>
      <c r="Z481" s="16">
        <f t="shared" si="115"/>
        <v>0</v>
      </c>
      <c r="AA481" s="16" t="str">
        <f t="shared" si="116"/>
        <v>AtkExt</v>
      </c>
      <c r="AB481" s="16">
        <f t="shared" si="110"/>
        <v>93</v>
      </c>
      <c r="AC481" s="16" t="str">
        <f t="shared" si="117"/>
        <v>DefExt</v>
      </c>
      <c r="AD481" s="16">
        <f t="shared" si="118"/>
        <v>92</v>
      </c>
      <c r="AE481" s="16" t="str">
        <f t="shared" si="119"/>
        <v>[x]</v>
      </c>
      <c r="AF481" s="29" t="str">
        <f t="shared" si="120"/>
        <v>[x]</v>
      </c>
      <c r="AG481" s="29" t="str">
        <f t="shared" si="121"/>
        <v>[x]</v>
      </c>
    </row>
    <row r="482" spans="16:33" ht="16.5" x14ac:dyDescent="0.2">
      <c r="P482" s="15">
        <v>426</v>
      </c>
      <c r="Q482" s="16">
        <f t="shared" si="106"/>
        <v>23</v>
      </c>
      <c r="R482" s="16">
        <f t="shared" si="107"/>
        <v>1606029</v>
      </c>
      <c r="S482" s="16" t="str">
        <f t="shared" si="111"/>
        <v>神器5碎片3等级12</v>
      </c>
      <c r="T482" s="31" t="s">
        <v>877</v>
      </c>
      <c r="U482" s="16">
        <f t="shared" si="108"/>
        <v>12</v>
      </c>
      <c r="V482" s="106">
        <f t="shared" si="112"/>
        <v>1.0380000000000003</v>
      </c>
      <c r="W482" s="19">
        <f t="shared" si="109"/>
        <v>2.0760000000000004E-2</v>
      </c>
      <c r="X482" s="16">
        <f t="shared" si="113"/>
        <v>1</v>
      </c>
      <c r="Y482" s="16">
        <f t="shared" si="114"/>
        <v>2</v>
      </c>
      <c r="Z482" s="16">
        <f t="shared" si="115"/>
        <v>0</v>
      </c>
      <c r="AA482" s="16" t="str">
        <f t="shared" si="116"/>
        <v>AtkExt</v>
      </c>
      <c r="AB482" s="16">
        <f t="shared" si="110"/>
        <v>102</v>
      </c>
      <c r="AC482" s="16" t="str">
        <f t="shared" si="117"/>
        <v>DefExt</v>
      </c>
      <c r="AD482" s="16">
        <f t="shared" si="118"/>
        <v>102</v>
      </c>
      <c r="AE482" s="16" t="str">
        <f t="shared" si="119"/>
        <v>[x]</v>
      </c>
      <c r="AF482" s="29" t="str">
        <f t="shared" si="120"/>
        <v>[x]</v>
      </c>
      <c r="AG482" s="29" t="str">
        <f t="shared" si="121"/>
        <v>[x]</v>
      </c>
    </row>
    <row r="483" spans="16:33" ht="16.5" x14ac:dyDescent="0.2">
      <c r="P483" s="15">
        <v>427</v>
      </c>
      <c r="Q483" s="16">
        <f t="shared" si="106"/>
        <v>23</v>
      </c>
      <c r="R483" s="16">
        <f t="shared" si="107"/>
        <v>1606029</v>
      </c>
      <c r="S483" s="16" t="str">
        <f t="shared" si="111"/>
        <v>神器5碎片3等级13</v>
      </c>
      <c r="T483" s="31" t="s">
        <v>877</v>
      </c>
      <c r="U483" s="16">
        <f t="shared" si="108"/>
        <v>13</v>
      </c>
      <c r="V483" s="106">
        <f t="shared" si="112"/>
        <v>1.1380000000000001</v>
      </c>
      <c r="W483" s="19">
        <f t="shared" si="109"/>
        <v>2.2760000000000002E-2</v>
      </c>
      <c r="X483" s="16">
        <f t="shared" si="113"/>
        <v>1</v>
      </c>
      <c r="Y483" s="16">
        <f t="shared" si="114"/>
        <v>2</v>
      </c>
      <c r="Z483" s="16">
        <f t="shared" si="115"/>
        <v>0</v>
      </c>
      <c r="AA483" s="16" t="str">
        <f t="shared" si="116"/>
        <v>AtkExt</v>
      </c>
      <c r="AB483" s="16">
        <f t="shared" si="110"/>
        <v>112</v>
      </c>
      <c r="AC483" s="16" t="str">
        <f t="shared" si="117"/>
        <v>DefExt</v>
      </c>
      <c r="AD483" s="16">
        <f t="shared" si="118"/>
        <v>112</v>
      </c>
      <c r="AE483" s="16" t="str">
        <f t="shared" si="119"/>
        <v>[x]</v>
      </c>
      <c r="AF483" s="29" t="str">
        <f t="shared" si="120"/>
        <v>[x]</v>
      </c>
      <c r="AG483" s="29" t="str">
        <f t="shared" si="121"/>
        <v>[x]</v>
      </c>
    </row>
    <row r="484" spans="16:33" ht="16.5" x14ac:dyDescent="0.2">
      <c r="P484" s="15">
        <v>428</v>
      </c>
      <c r="Q484" s="16">
        <f t="shared" si="106"/>
        <v>23</v>
      </c>
      <c r="R484" s="16">
        <f t="shared" si="107"/>
        <v>1606029</v>
      </c>
      <c r="S484" s="16" t="str">
        <f t="shared" si="111"/>
        <v>神器5碎片3等级14</v>
      </c>
      <c r="T484" s="31" t="s">
        <v>877</v>
      </c>
      <c r="U484" s="16">
        <f t="shared" si="108"/>
        <v>14</v>
      </c>
      <c r="V484" s="106">
        <f t="shared" si="112"/>
        <v>1.242</v>
      </c>
      <c r="W484" s="19">
        <f t="shared" si="109"/>
        <v>2.4840000000000001E-2</v>
      </c>
      <c r="X484" s="16">
        <f t="shared" si="113"/>
        <v>1</v>
      </c>
      <c r="Y484" s="16">
        <f t="shared" si="114"/>
        <v>2</v>
      </c>
      <c r="Z484" s="16">
        <f t="shared" si="115"/>
        <v>0</v>
      </c>
      <c r="AA484" s="16" t="str">
        <f t="shared" si="116"/>
        <v>AtkExt</v>
      </c>
      <c r="AB484" s="16">
        <f t="shared" si="110"/>
        <v>122</v>
      </c>
      <c r="AC484" s="16" t="str">
        <f t="shared" si="117"/>
        <v>DefExt</v>
      </c>
      <c r="AD484" s="16">
        <f t="shared" si="118"/>
        <v>122</v>
      </c>
      <c r="AE484" s="16" t="str">
        <f t="shared" si="119"/>
        <v>[x]</v>
      </c>
      <c r="AF484" s="29" t="str">
        <f t="shared" si="120"/>
        <v>[x]</v>
      </c>
      <c r="AG484" s="29" t="str">
        <f t="shared" si="121"/>
        <v>[x]</v>
      </c>
    </row>
    <row r="485" spans="16:33" ht="16.5" x14ac:dyDescent="0.2">
      <c r="P485" s="15">
        <v>429</v>
      </c>
      <c r="Q485" s="16">
        <f t="shared" si="106"/>
        <v>23</v>
      </c>
      <c r="R485" s="16">
        <f t="shared" si="107"/>
        <v>1606029</v>
      </c>
      <c r="S485" s="16" t="str">
        <f t="shared" si="111"/>
        <v>神器5碎片3等级15</v>
      </c>
      <c r="T485" s="31" t="s">
        <v>877</v>
      </c>
      <c r="U485" s="16">
        <f t="shared" si="108"/>
        <v>15</v>
      </c>
      <c r="V485" s="106">
        <f t="shared" si="112"/>
        <v>1.35</v>
      </c>
      <c r="W485" s="19">
        <f t="shared" si="109"/>
        <v>2.7000000000000003E-2</v>
      </c>
      <c r="X485" s="16">
        <f t="shared" si="113"/>
        <v>1</v>
      </c>
      <c r="Y485" s="16">
        <f t="shared" si="114"/>
        <v>2</v>
      </c>
      <c r="Z485" s="16">
        <f t="shared" si="115"/>
        <v>0</v>
      </c>
      <c r="AA485" s="16" t="str">
        <f t="shared" si="116"/>
        <v>AtkExt</v>
      </c>
      <c r="AB485" s="16">
        <f t="shared" si="110"/>
        <v>133</v>
      </c>
      <c r="AC485" s="16" t="str">
        <f t="shared" si="117"/>
        <v>DefExt</v>
      </c>
      <c r="AD485" s="16">
        <f t="shared" si="118"/>
        <v>133</v>
      </c>
      <c r="AE485" s="16" t="str">
        <f t="shared" si="119"/>
        <v>[x]</v>
      </c>
      <c r="AF485" s="29" t="str">
        <f t="shared" si="120"/>
        <v>[x]</v>
      </c>
      <c r="AG485" s="29" t="str">
        <f t="shared" si="121"/>
        <v>[x]</v>
      </c>
    </row>
    <row r="486" spans="16:33" ht="16.5" x14ac:dyDescent="0.2">
      <c r="P486" s="15">
        <v>430</v>
      </c>
      <c r="Q486" s="16">
        <f t="shared" si="106"/>
        <v>23</v>
      </c>
      <c r="R486" s="16">
        <f t="shared" si="107"/>
        <v>1606029</v>
      </c>
      <c r="S486" s="16" t="str">
        <f t="shared" si="111"/>
        <v>神器5碎片3等级16</v>
      </c>
      <c r="T486" s="31" t="s">
        <v>877</v>
      </c>
      <c r="U486" s="16">
        <f t="shared" si="108"/>
        <v>16</v>
      </c>
      <c r="V486" s="106">
        <f t="shared" si="112"/>
        <v>1.4620000000000002</v>
      </c>
      <c r="W486" s="19">
        <f t="shared" si="109"/>
        <v>2.9240000000000006E-2</v>
      </c>
      <c r="X486" s="16">
        <f t="shared" si="113"/>
        <v>1</v>
      </c>
      <c r="Y486" s="16">
        <f t="shared" si="114"/>
        <v>2</v>
      </c>
      <c r="Z486" s="16">
        <f t="shared" si="115"/>
        <v>0</v>
      </c>
      <c r="AA486" s="16" t="str">
        <f t="shared" si="116"/>
        <v>AtkExt</v>
      </c>
      <c r="AB486" s="16">
        <f t="shared" si="110"/>
        <v>144</v>
      </c>
      <c r="AC486" s="16" t="str">
        <f t="shared" si="117"/>
        <v>DefExt</v>
      </c>
      <c r="AD486" s="16">
        <f t="shared" si="118"/>
        <v>144</v>
      </c>
      <c r="AE486" s="16" t="str">
        <f t="shared" si="119"/>
        <v>[x]</v>
      </c>
      <c r="AF486" s="29" t="str">
        <f t="shared" si="120"/>
        <v>[x]</v>
      </c>
      <c r="AG486" s="29" t="str">
        <f t="shared" si="121"/>
        <v>[x]</v>
      </c>
    </row>
    <row r="487" spans="16:33" ht="16.5" x14ac:dyDescent="0.2">
      <c r="P487" s="15">
        <v>431</v>
      </c>
      <c r="Q487" s="16">
        <f t="shared" si="106"/>
        <v>23</v>
      </c>
      <c r="R487" s="16">
        <f t="shared" si="107"/>
        <v>1606029</v>
      </c>
      <c r="S487" s="16" t="str">
        <f t="shared" si="111"/>
        <v>神器5碎片3等级17</v>
      </c>
      <c r="T487" s="31" t="s">
        <v>877</v>
      </c>
      <c r="U487" s="16">
        <f t="shared" si="108"/>
        <v>17</v>
      </c>
      <c r="V487" s="106">
        <f t="shared" si="112"/>
        <v>1.5779999999999998</v>
      </c>
      <c r="W487" s="19">
        <f t="shared" si="109"/>
        <v>3.1559999999999998E-2</v>
      </c>
      <c r="X487" s="16">
        <f t="shared" si="113"/>
        <v>1</v>
      </c>
      <c r="Y487" s="16">
        <f t="shared" si="114"/>
        <v>2</v>
      </c>
      <c r="Z487" s="16">
        <f t="shared" si="115"/>
        <v>0</v>
      </c>
      <c r="AA487" s="16" t="str">
        <f t="shared" si="116"/>
        <v>AtkExt</v>
      </c>
      <c r="AB487" s="16">
        <f t="shared" si="110"/>
        <v>156</v>
      </c>
      <c r="AC487" s="16" t="str">
        <f t="shared" si="117"/>
        <v>DefExt</v>
      </c>
      <c r="AD487" s="16">
        <f t="shared" si="118"/>
        <v>155</v>
      </c>
      <c r="AE487" s="16" t="str">
        <f t="shared" si="119"/>
        <v>[x]</v>
      </c>
      <c r="AF487" s="29" t="str">
        <f t="shared" si="120"/>
        <v>[x]</v>
      </c>
      <c r="AG487" s="29" t="str">
        <f t="shared" si="121"/>
        <v>[x]</v>
      </c>
    </row>
    <row r="488" spans="16:33" ht="16.5" x14ac:dyDescent="0.2">
      <c r="P488" s="15">
        <v>432</v>
      </c>
      <c r="Q488" s="16">
        <f t="shared" si="106"/>
        <v>23</v>
      </c>
      <c r="R488" s="16">
        <f t="shared" si="107"/>
        <v>1606029</v>
      </c>
      <c r="S488" s="16" t="str">
        <f t="shared" si="111"/>
        <v>神器5碎片3等级18</v>
      </c>
      <c r="T488" s="31" t="s">
        <v>877</v>
      </c>
      <c r="U488" s="16">
        <f t="shared" si="108"/>
        <v>18</v>
      </c>
      <c r="V488" s="106">
        <f t="shared" si="112"/>
        <v>1.698</v>
      </c>
      <c r="W488" s="19">
        <f t="shared" si="109"/>
        <v>3.3959999999999997E-2</v>
      </c>
      <c r="X488" s="16">
        <f t="shared" si="113"/>
        <v>1</v>
      </c>
      <c r="Y488" s="16">
        <f t="shared" si="114"/>
        <v>2</v>
      </c>
      <c r="Z488" s="16">
        <f t="shared" si="115"/>
        <v>0</v>
      </c>
      <c r="AA488" s="16" t="str">
        <f t="shared" si="116"/>
        <v>AtkExt</v>
      </c>
      <c r="AB488" s="16">
        <f t="shared" si="110"/>
        <v>168</v>
      </c>
      <c r="AC488" s="16" t="str">
        <f t="shared" si="117"/>
        <v>DefExt</v>
      </c>
      <c r="AD488" s="16">
        <f t="shared" si="118"/>
        <v>167</v>
      </c>
      <c r="AE488" s="16" t="str">
        <f t="shared" si="119"/>
        <v>[x]</v>
      </c>
      <c r="AF488" s="29" t="str">
        <f t="shared" si="120"/>
        <v>[x]</v>
      </c>
      <c r="AG488" s="29" t="str">
        <f t="shared" si="121"/>
        <v>[x]</v>
      </c>
    </row>
    <row r="489" spans="16:33" ht="16.5" x14ac:dyDescent="0.2">
      <c r="P489" s="15">
        <v>433</v>
      </c>
      <c r="Q489" s="16">
        <f t="shared" si="106"/>
        <v>23</v>
      </c>
      <c r="R489" s="16">
        <f t="shared" si="107"/>
        <v>1606029</v>
      </c>
      <c r="S489" s="16" t="str">
        <f t="shared" si="111"/>
        <v>神器5碎片3等级19</v>
      </c>
      <c r="T489" s="31" t="s">
        <v>877</v>
      </c>
      <c r="U489" s="16">
        <f t="shared" si="108"/>
        <v>19</v>
      </c>
      <c r="V489" s="106">
        <f t="shared" si="112"/>
        <v>1.8220000000000001</v>
      </c>
      <c r="W489" s="19">
        <f t="shared" si="109"/>
        <v>3.644E-2</v>
      </c>
      <c r="X489" s="16">
        <f t="shared" si="113"/>
        <v>1</v>
      </c>
      <c r="Y489" s="16">
        <f t="shared" si="114"/>
        <v>2</v>
      </c>
      <c r="Z489" s="16">
        <f t="shared" si="115"/>
        <v>0</v>
      </c>
      <c r="AA489" s="16" t="str">
        <f t="shared" si="116"/>
        <v>AtkExt</v>
      </c>
      <c r="AB489" s="16">
        <f t="shared" si="110"/>
        <v>180</v>
      </c>
      <c r="AC489" s="16" t="str">
        <f t="shared" si="117"/>
        <v>DefExt</v>
      </c>
      <c r="AD489" s="16">
        <f t="shared" si="118"/>
        <v>179</v>
      </c>
      <c r="AE489" s="16" t="str">
        <f t="shared" si="119"/>
        <v>[x]</v>
      </c>
      <c r="AF489" s="29" t="str">
        <f t="shared" si="120"/>
        <v>[x]</v>
      </c>
      <c r="AG489" s="29" t="str">
        <f t="shared" si="121"/>
        <v>[x]</v>
      </c>
    </row>
    <row r="490" spans="16:33" ht="16.5" x14ac:dyDescent="0.2">
      <c r="P490" s="15">
        <v>434</v>
      </c>
      <c r="Q490" s="16">
        <f t="shared" si="106"/>
        <v>23</v>
      </c>
      <c r="R490" s="16">
        <f t="shared" si="107"/>
        <v>1606029</v>
      </c>
      <c r="S490" s="16" t="str">
        <f t="shared" si="111"/>
        <v>神器5碎片3等级20</v>
      </c>
      <c r="T490" s="31" t="s">
        <v>877</v>
      </c>
      <c r="U490" s="16">
        <f t="shared" si="108"/>
        <v>20</v>
      </c>
      <c r="V490" s="106">
        <f t="shared" si="112"/>
        <v>1.95</v>
      </c>
      <c r="W490" s="19">
        <f t="shared" si="109"/>
        <v>3.9E-2</v>
      </c>
      <c r="X490" s="16">
        <f t="shared" si="113"/>
        <v>1</v>
      </c>
      <c r="Y490" s="16">
        <f t="shared" si="114"/>
        <v>2</v>
      </c>
      <c r="Z490" s="16">
        <f t="shared" si="115"/>
        <v>0</v>
      </c>
      <c r="AA490" s="16" t="str">
        <f t="shared" si="116"/>
        <v>AtkExt</v>
      </c>
      <c r="AB490" s="16">
        <f t="shared" si="110"/>
        <v>192</v>
      </c>
      <c r="AC490" s="16" t="str">
        <f t="shared" si="117"/>
        <v>DefExt</v>
      </c>
      <c r="AD490" s="16">
        <f t="shared" si="118"/>
        <v>192</v>
      </c>
      <c r="AE490" s="16" t="str">
        <f t="shared" si="119"/>
        <v>[x]</v>
      </c>
      <c r="AF490" s="29" t="str">
        <f t="shared" si="120"/>
        <v>[x]</v>
      </c>
      <c r="AG490" s="29" t="str">
        <f t="shared" si="121"/>
        <v>[x]</v>
      </c>
    </row>
    <row r="491" spans="16:33" ht="16.5" x14ac:dyDescent="0.2">
      <c r="P491" s="15">
        <v>435</v>
      </c>
      <c r="Q491" s="16">
        <f t="shared" si="106"/>
        <v>23</v>
      </c>
      <c r="R491" s="16">
        <f t="shared" si="107"/>
        <v>1606029</v>
      </c>
      <c r="S491" s="16" t="str">
        <f t="shared" si="111"/>
        <v>神器5碎片3等级21</v>
      </c>
      <c r="T491" s="31" t="s">
        <v>877</v>
      </c>
      <c r="U491" s="16">
        <f t="shared" si="108"/>
        <v>21</v>
      </c>
      <c r="V491" s="106">
        <f t="shared" si="112"/>
        <v>2.0819999999999999</v>
      </c>
      <c r="W491" s="19">
        <f t="shared" si="109"/>
        <v>4.1639999999999996E-2</v>
      </c>
      <c r="X491" s="16">
        <f t="shared" si="113"/>
        <v>1</v>
      </c>
      <c r="Y491" s="16">
        <f t="shared" si="114"/>
        <v>2</v>
      </c>
      <c r="Z491" s="16">
        <f t="shared" si="115"/>
        <v>0</v>
      </c>
      <c r="AA491" s="16" t="str">
        <f t="shared" si="116"/>
        <v>AtkExt</v>
      </c>
      <c r="AB491" s="16">
        <f t="shared" si="110"/>
        <v>206</v>
      </c>
      <c r="AC491" s="16" t="str">
        <f t="shared" si="117"/>
        <v>DefExt</v>
      </c>
      <c r="AD491" s="16">
        <f t="shared" si="118"/>
        <v>205</v>
      </c>
      <c r="AE491" s="16" t="str">
        <f t="shared" si="119"/>
        <v>[x]</v>
      </c>
      <c r="AF491" s="29" t="str">
        <f t="shared" si="120"/>
        <v>[x]</v>
      </c>
      <c r="AG491" s="29" t="str">
        <f t="shared" si="121"/>
        <v>[x]</v>
      </c>
    </row>
    <row r="492" spans="16:33" ht="16.5" x14ac:dyDescent="0.2">
      <c r="P492" s="15">
        <v>436</v>
      </c>
      <c r="Q492" s="16">
        <f t="shared" si="106"/>
        <v>24</v>
      </c>
      <c r="R492" s="16">
        <f t="shared" si="107"/>
        <v>1606030</v>
      </c>
      <c r="S492" s="16" t="str">
        <f t="shared" si="111"/>
        <v>神器5碎片4等级1</v>
      </c>
      <c r="T492" s="31" t="s">
        <v>877</v>
      </c>
      <c r="U492" s="16">
        <f t="shared" si="108"/>
        <v>1</v>
      </c>
      <c r="V492" s="106">
        <f t="shared" si="112"/>
        <v>0.20200000000000001</v>
      </c>
      <c r="W492" s="19">
        <f t="shared" si="109"/>
        <v>4.0400000000000002E-3</v>
      </c>
      <c r="X492" s="16">
        <f t="shared" si="113"/>
        <v>2</v>
      </c>
      <c r="Y492" s="16">
        <f t="shared" si="114"/>
        <v>3</v>
      </c>
      <c r="Z492" s="16">
        <f t="shared" si="115"/>
        <v>0</v>
      </c>
      <c r="AA492" s="16" t="str">
        <f t="shared" si="116"/>
        <v>DefExt</v>
      </c>
      <c r="AB492" s="16">
        <f t="shared" si="110"/>
        <v>19</v>
      </c>
      <c r="AC492" s="16" t="str">
        <f t="shared" si="117"/>
        <v>HPExt</v>
      </c>
      <c r="AD492" s="16">
        <f t="shared" si="118"/>
        <v>60</v>
      </c>
      <c r="AE492" s="16" t="str">
        <f t="shared" si="119"/>
        <v>[x]</v>
      </c>
      <c r="AF492" s="29" t="str">
        <f t="shared" si="120"/>
        <v>[x]</v>
      </c>
      <c r="AG492" s="29" t="str">
        <f t="shared" si="121"/>
        <v>[x]</v>
      </c>
    </row>
    <row r="493" spans="16:33" ht="16.5" x14ac:dyDescent="0.2">
      <c r="P493" s="15">
        <v>437</v>
      </c>
      <c r="Q493" s="16">
        <f t="shared" si="106"/>
        <v>24</v>
      </c>
      <c r="R493" s="16">
        <f t="shared" si="107"/>
        <v>1606030</v>
      </c>
      <c r="S493" s="16" t="str">
        <f t="shared" si="111"/>
        <v>神器5碎片4等级2</v>
      </c>
      <c r="T493" s="31" t="s">
        <v>877</v>
      </c>
      <c r="U493" s="16">
        <f t="shared" si="108"/>
        <v>2</v>
      </c>
      <c r="V493" s="106">
        <f t="shared" si="112"/>
        <v>0.25800000000000001</v>
      </c>
      <c r="W493" s="19">
        <f t="shared" si="109"/>
        <v>5.1600000000000005E-3</v>
      </c>
      <c r="X493" s="16">
        <f t="shared" si="113"/>
        <v>2</v>
      </c>
      <c r="Y493" s="16">
        <f t="shared" si="114"/>
        <v>3</v>
      </c>
      <c r="Z493" s="16">
        <f t="shared" si="115"/>
        <v>0</v>
      </c>
      <c r="AA493" s="16" t="str">
        <f t="shared" si="116"/>
        <v>DefExt</v>
      </c>
      <c r="AB493" s="16">
        <f t="shared" si="110"/>
        <v>25</v>
      </c>
      <c r="AC493" s="16" t="str">
        <f t="shared" si="117"/>
        <v>HPExt</v>
      </c>
      <c r="AD493" s="16">
        <f t="shared" si="118"/>
        <v>76</v>
      </c>
      <c r="AE493" s="16" t="str">
        <f t="shared" si="119"/>
        <v>[x]</v>
      </c>
      <c r="AF493" s="29" t="str">
        <f t="shared" si="120"/>
        <v>[x]</v>
      </c>
      <c r="AG493" s="29" t="str">
        <f t="shared" si="121"/>
        <v>[x]</v>
      </c>
    </row>
    <row r="494" spans="16:33" ht="16.5" x14ac:dyDescent="0.2">
      <c r="P494" s="15">
        <v>438</v>
      </c>
      <c r="Q494" s="16">
        <f t="shared" si="106"/>
        <v>24</v>
      </c>
      <c r="R494" s="16">
        <f t="shared" si="107"/>
        <v>1606030</v>
      </c>
      <c r="S494" s="16" t="str">
        <f t="shared" si="111"/>
        <v>神器5碎片4等级3</v>
      </c>
      <c r="T494" s="31" t="s">
        <v>877</v>
      </c>
      <c r="U494" s="16">
        <f t="shared" si="108"/>
        <v>3</v>
      </c>
      <c r="V494" s="106">
        <f t="shared" si="112"/>
        <v>0.31800000000000006</v>
      </c>
      <c r="W494" s="19">
        <f t="shared" si="109"/>
        <v>6.3600000000000011E-3</v>
      </c>
      <c r="X494" s="16">
        <f t="shared" si="113"/>
        <v>2</v>
      </c>
      <c r="Y494" s="16">
        <f t="shared" si="114"/>
        <v>3</v>
      </c>
      <c r="Z494" s="16">
        <f t="shared" si="115"/>
        <v>0</v>
      </c>
      <c r="AA494" s="16" t="str">
        <f t="shared" si="116"/>
        <v>DefExt</v>
      </c>
      <c r="AB494" s="16">
        <f t="shared" si="110"/>
        <v>31</v>
      </c>
      <c r="AC494" s="16" t="str">
        <f t="shared" si="117"/>
        <v>HPExt</v>
      </c>
      <c r="AD494" s="16">
        <f t="shared" si="118"/>
        <v>94</v>
      </c>
      <c r="AE494" s="16" t="str">
        <f t="shared" si="119"/>
        <v>[x]</v>
      </c>
      <c r="AF494" s="29" t="str">
        <f t="shared" si="120"/>
        <v>[x]</v>
      </c>
      <c r="AG494" s="29" t="str">
        <f t="shared" si="121"/>
        <v>[x]</v>
      </c>
    </row>
    <row r="495" spans="16:33" ht="16.5" x14ac:dyDescent="0.2">
      <c r="P495" s="15">
        <v>439</v>
      </c>
      <c r="Q495" s="16">
        <f t="shared" si="106"/>
        <v>24</v>
      </c>
      <c r="R495" s="16">
        <f t="shared" si="107"/>
        <v>1606030</v>
      </c>
      <c r="S495" s="16" t="str">
        <f t="shared" si="111"/>
        <v>神器5碎片4等级4</v>
      </c>
      <c r="T495" s="31" t="s">
        <v>877</v>
      </c>
      <c r="U495" s="16">
        <f t="shared" si="108"/>
        <v>4</v>
      </c>
      <c r="V495" s="106">
        <f t="shared" si="112"/>
        <v>0.38200000000000001</v>
      </c>
      <c r="W495" s="19">
        <f t="shared" si="109"/>
        <v>7.6400000000000001E-3</v>
      </c>
      <c r="X495" s="16">
        <f t="shared" si="113"/>
        <v>2</v>
      </c>
      <c r="Y495" s="16">
        <f t="shared" si="114"/>
        <v>3</v>
      </c>
      <c r="Z495" s="16">
        <f t="shared" si="115"/>
        <v>0</v>
      </c>
      <c r="AA495" s="16" t="str">
        <f t="shared" si="116"/>
        <v>DefExt</v>
      </c>
      <c r="AB495" s="16">
        <f t="shared" si="110"/>
        <v>37</v>
      </c>
      <c r="AC495" s="16" t="str">
        <f t="shared" si="117"/>
        <v>HPExt</v>
      </c>
      <c r="AD495" s="16">
        <f t="shared" si="118"/>
        <v>113</v>
      </c>
      <c r="AE495" s="16" t="str">
        <f t="shared" si="119"/>
        <v>[x]</v>
      </c>
      <c r="AF495" s="29" t="str">
        <f t="shared" si="120"/>
        <v>[x]</v>
      </c>
      <c r="AG495" s="29" t="str">
        <f t="shared" si="121"/>
        <v>[x]</v>
      </c>
    </row>
    <row r="496" spans="16:33" ht="16.5" x14ac:dyDescent="0.2">
      <c r="P496" s="15">
        <v>440</v>
      </c>
      <c r="Q496" s="16">
        <f t="shared" si="106"/>
        <v>24</v>
      </c>
      <c r="R496" s="16">
        <f t="shared" si="107"/>
        <v>1606030</v>
      </c>
      <c r="S496" s="16" t="str">
        <f t="shared" si="111"/>
        <v>神器5碎片4等级5</v>
      </c>
      <c r="T496" s="31" t="s">
        <v>877</v>
      </c>
      <c r="U496" s="16">
        <f t="shared" si="108"/>
        <v>5</v>
      </c>
      <c r="V496" s="106">
        <f t="shared" si="112"/>
        <v>0.45</v>
      </c>
      <c r="W496" s="19">
        <f t="shared" si="109"/>
        <v>9.0000000000000011E-3</v>
      </c>
      <c r="X496" s="16">
        <f t="shared" si="113"/>
        <v>2</v>
      </c>
      <c r="Y496" s="16">
        <f t="shared" si="114"/>
        <v>3</v>
      </c>
      <c r="Z496" s="16">
        <f t="shared" si="115"/>
        <v>0</v>
      </c>
      <c r="AA496" s="16" t="str">
        <f t="shared" si="116"/>
        <v>DefExt</v>
      </c>
      <c r="AB496" s="16">
        <f t="shared" si="110"/>
        <v>44</v>
      </c>
      <c r="AC496" s="16" t="str">
        <f t="shared" si="117"/>
        <v>HPExt</v>
      </c>
      <c r="AD496" s="16">
        <f t="shared" si="118"/>
        <v>133</v>
      </c>
      <c r="AE496" s="16" t="str">
        <f t="shared" si="119"/>
        <v>[x]</v>
      </c>
      <c r="AF496" s="29" t="str">
        <f t="shared" si="120"/>
        <v>[x]</v>
      </c>
      <c r="AG496" s="29" t="str">
        <f t="shared" si="121"/>
        <v>[x]</v>
      </c>
    </row>
    <row r="497" spans="16:33" ht="16.5" x14ac:dyDescent="0.2">
      <c r="P497" s="15">
        <v>441</v>
      </c>
      <c r="Q497" s="16">
        <f t="shared" si="106"/>
        <v>24</v>
      </c>
      <c r="R497" s="16">
        <f t="shared" si="107"/>
        <v>1606030</v>
      </c>
      <c r="S497" s="16" t="str">
        <f t="shared" si="111"/>
        <v>神器5碎片4等级6</v>
      </c>
      <c r="T497" s="31" t="s">
        <v>877</v>
      </c>
      <c r="U497" s="16">
        <f t="shared" si="108"/>
        <v>6</v>
      </c>
      <c r="V497" s="106">
        <f t="shared" si="112"/>
        <v>0.52200000000000002</v>
      </c>
      <c r="W497" s="19">
        <f t="shared" si="109"/>
        <v>1.0440000000000001E-2</v>
      </c>
      <c r="X497" s="16">
        <f t="shared" si="113"/>
        <v>2</v>
      </c>
      <c r="Y497" s="16">
        <f t="shared" si="114"/>
        <v>3</v>
      </c>
      <c r="Z497" s="16">
        <f t="shared" si="115"/>
        <v>0</v>
      </c>
      <c r="AA497" s="16" t="str">
        <f t="shared" si="116"/>
        <v>DefExt</v>
      </c>
      <c r="AB497" s="16">
        <f t="shared" si="110"/>
        <v>51</v>
      </c>
      <c r="AC497" s="16" t="str">
        <f t="shared" si="117"/>
        <v>HPExt</v>
      </c>
      <c r="AD497" s="16">
        <f t="shared" si="118"/>
        <v>155</v>
      </c>
      <c r="AE497" s="16" t="str">
        <f t="shared" si="119"/>
        <v>[x]</v>
      </c>
      <c r="AF497" s="29" t="str">
        <f t="shared" si="120"/>
        <v>[x]</v>
      </c>
      <c r="AG497" s="29" t="str">
        <f t="shared" si="121"/>
        <v>[x]</v>
      </c>
    </row>
    <row r="498" spans="16:33" ht="16.5" x14ac:dyDescent="0.2">
      <c r="P498" s="15">
        <v>442</v>
      </c>
      <c r="Q498" s="16">
        <f t="shared" si="106"/>
        <v>24</v>
      </c>
      <c r="R498" s="16">
        <f t="shared" si="107"/>
        <v>1606030</v>
      </c>
      <c r="S498" s="16" t="str">
        <f t="shared" si="111"/>
        <v>神器5碎片4等级7</v>
      </c>
      <c r="T498" s="31" t="s">
        <v>877</v>
      </c>
      <c r="U498" s="16">
        <f t="shared" si="108"/>
        <v>7</v>
      </c>
      <c r="V498" s="106">
        <f t="shared" si="112"/>
        <v>0.59799999999999998</v>
      </c>
      <c r="W498" s="19">
        <f t="shared" si="109"/>
        <v>1.196E-2</v>
      </c>
      <c r="X498" s="16">
        <f t="shared" si="113"/>
        <v>2</v>
      </c>
      <c r="Y498" s="16">
        <f t="shared" si="114"/>
        <v>3</v>
      </c>
      <c r="Z498" s="16">
        <f t="shared" si="115"/>
        <v>0</v>
      </c>
      <c r="AA498" s="16" t="str">
        <f t="shared" si="116"/>
        <v>DefExt</v>
      </c>
      <c r="AB498" s="16">
        <f t="shared" si="110"/>
        <v>58</v>
      </c>
      <c r="AC498" s="16" t="str">
        <f t="shared" si="117"/>
        <v>HPExt</v>
      </c>
      <c r="AD498" s="16">
        <f t="shared" si="118"/>
        <v>177</v>
      </c>
      <c r="AE498" s="16" t="str">
        <f t="shared" si="119"/>
        <v>[x]</v>
      </c>
      <c r="AF498" s="29" t="str">
        <f t="shared" si="120"/>
        <v>[x]</v>
      </c>
      <c r="AG498" s="29" t="str">
        <f t="shared" si="121"/>
        <v>[x]</v>
      </c>
    </row>
    <row r="499" spans="16:33" ht="16.5" x14ac:dyDescent="0.2">
      <c r="P499" s="15">
        <v>443</v>
      </c>
      <c r="Q499" s="16">
        <f t="shared" si="106"/>
        <v>24</v>
      </c>
      <c r="R499" s="16">
        <f t="shared" si="107"/>
        <v>1606030</v>
      </c>
      <c r="S499" s="16" t="str">
        <f t="shared" si="111"/>
        <v>神器5碎片4等级8</v>
      </c>
      <c r="T499" s="31" t="s">
        <v>877</v>
      </c>
      <c r="U499" s="16">
        <f t="shared" si="108"/>
        <v>8</v>
      </c>
      <c r="V499" s="106">
        <f t="shared" si="112"/>
        <v>0.67800000000000005</v>
      </c>
      <c r="W499" s="19">
        <f t="shared" si="109"/>
        <v>1.3560000000000001E-2</v>
      </c>
      <c r="X499" s="16">
        <f t="shared" si="113"/>
        <v>2</v>
      </c>
      <c r="Y499" s="16">
        <f t="shared" si="114"/>
        <v>3</v>
      </c>
      <c r="Z499" s="16">
        <f t="shared" si="115"/>
        <v>0</v>
      </c>
      <c r="AA499" s="16" t="str">
        <f t="shared" si="116"/>
        <v>DefExt</v>
      </c>
      <c r="AB499" s="16">
        <f t="shared" si="110"/>
        <v>66</v>
      </c>
      <c r="AC499" s="16" t="str">
        <f t="shared" si="117"/>
        <v>HPExt</v>
      </c>
      <c r="AD499" s="16">
        <f t="shared" si="118"/>
        <v>201</v>
      </c>
      <c r="AE499" s="16" t="str">
        <f t="shared" si="119"/>
        <v>[x]</v>
      </c>
      <c r="AF499" s="29" t="str">
        <f t="shared" si="120"/>
        <v>[x]</v>
      </c>
      <c r="AG499" s="29" t="str">
        <f t="shared" si="121"/>
        <v>[x]</v>
      </c>
    </row>
    <row r="500" spans="16:33" ht="16.5" x14ac:dyDescent="0.2">
      <c r="P500" s="15">
        <v>444</v>
      </c>
      <c r="Q500" s="16">
        <f t="shared" si="106"/>
        <v>24</v>
      </c>
      <c r="R500" s="16">
        <f t="shared" si="107"/>
        <v>1606030</v>
      </c>
      <c r="S500" s="16" t="str">
        <f t="shared" si="111"/>
        <v>神器5碎片4等级9</v>
      </c>
      <c r="T500" s="31" t="s">
        <v>877</v>
      </c>
      <c r="U500" s="16">
        <f t="shared" si="108"/>
        <v>9</v>
      </c>
      <c r="V500" s="106">
        <f t="shared" si="112"/>
        <v>0.76200000000000001</v>
      </c>
      <c r="W500" s="19">
        <f t="shared" si="109"/>
        <v>1.524E-2</v>
      </c>
      <c r="X500" s="16">
        <f t="shared" si="113"/>
        <v>2</v>
      </c>
      <c r="Y500" s="16">
        <f t="shared" si="114"/>
        <v>3</v>
      </c>
      <c r="Z500" s="16">
        <f t="shared" si="115"/>
        <v>0</v>
      </c>
      <c r="AA500" s="16" t="str">
        <f t="shared" si="116"/>
        <v>DefExt</v>
      </c>
      <c r="AB500" s="16">
        <f t="shared" si="110"/>
        <v>75</v>
      </c>
      <c r="AC500" s="16" t="str">
        <f t="shared" si="117"/>
        <v>HPExt</v>
      </c>
      <c r="AD500" s="16">
        <f t="shared" si="118"/>
        <v>226</v>
      </c>
      <c r="AE500" s="16" t="str">
        <f t="shared" si="119"/>
        <v>[x]</v>
      </c>
      <c r="AF500" s="29" t="str">
        <f t="shared" si="120"/>
        <v>[x]</v>
      </c>
      <c r="AG500" s="29" t="str">
        <f t="shared" si="121"/>
        <v>[x]</v>
      </c>
    </row>
    <row r="501" spans="16:33" ht="16.5" x14ac:dyDescent="0.2">
      <c r="P501" s="15">
        <v>445</v>
      </c>
      <c r="Q501" s="16">
        <f t="shared" si="106"/>
        <v>24</v>
      </c>
      <c r="R501" s="16">
        <f t="shared" si="107"/>
        <v>1606030</v>
      </c>
      <c r="S501" s="16" t="str">
        <f t="shared" si="111"/>
        <v>神器5碎片4等级10</v>
      </c>
      <c r="T501" s="31" t="s">
        <v>877</v>
      </c>
      <c r="U501" s="16">
        <f t="shared" si="108"/>
        <v>10</v>
      </c>
      <c r="V501" s="106">
        <f t="shared" si="112"/>
        <v>0.85000000000000009</v>
      </c>
      <c r="W501" s="19">
        <f t="shared" si="109"/>
        <v>1.7000000000000001E-2</v>
      </c>
      <c r="X501" s="16">
        <f t="shared" si="113"/>
        <v>2</v>
      </c>
      <c r="Y501" s="16">
        <f t="shared" si="114"/>
        <v>3</v>
      </c>
      <c r="Z501" s="16">
        <f t="shared" si="115"/>
        <v>0</v>
      </c>
      <c r="AA501" s="16" t="str">
        <f t="shared" si="116"/>
        <v>DefExt</v>
      </c>
      <c r="AB501" s="16">
        <f t="shared" si="110"/>
        <v>83</v>
      </c>
      <c r="AC501" s="16" t="str">
        <f t="shared" si="117"/>
        <v>HPExt</v>
      </c>
      <c r="AD501" s="16">
        <f t="shared" si="118"/>
        <v>252</v>
      </c>
      <c r="AE501" s="16" t="str">
        <f t="shared" si="119"/>
        <v>[x]</v>
      </c>
      <c r="AF501" s="29" t="str">
        <f t="shared" si="120"/>
        <v>[x]</v>
      </c>
      <c r="AG501" s="29" t="str">
        <f t="shared" si="121"/>
        <v>[x]</v>
      </c>
    </row>
    <row r="502" spans="16:33" ht="16.5" x14ac:dyDescent="0.2">
      <c r="P502" s="15">
        <v>446</v>
      </c>
      <c r="Q502" s="16">
        <f t="shared" si="106"/>
        <v>24</v>
      </c>
      <c r="R502" s="16">
        <f t="shared" si="107"/>
        <v>1606030</v>
      </c>
      <c r="S502" s="16" t="str">
        <f t="shared" si="111"/>
        <v>神器5碎片4等级11</v>
      </c>
      <c r="T502" s="31" t="s">
        <v>877</v>
      </c>
      <c r="U502" s="16">
        <f t="shared" si="108"/>
        <v>11</v>
      </c>
      <c r="V502" s="106">
        <f t="shared" si="112"/>
        <v>0.94200000000000006</v>
      </c>
      <c r="W502" s="19">
        <f t="shared" si="109"/>
        <v>1.8840000000000003E-2</v>
      </c>
      <c r="X502" s="16">
        <f t="shared" si="113"/>
        <v>2</v>
      </c>
      <c r="Y502" s="16">
        <f t="shared" si="114"/>
        <v>3</v>
      </c>
      <c r="Z502" s="16">
        <f t="shared" si="115"/>
        <v>0</v>
      </c>
      <c r="AA502" s="16" t="str">
        <f t="shared" si="116"/>
        <v>DefExt</v>
      </c>
      <c r="AB502" s="16">
        <f t="shared" si="110"/>
        <v>92</v>
      </c>
      <c r="AC502" s="16" t="str">
        <f t="shared" si="117"/>
        <v>HPExt</v>
      </c>
      <c r="AD502" s="16">
        <f t="shared" si="118"/>
        <v>280</v>
      </c>
      <c r="AE502" s="16" t="str">
        <f t="shared" si="119"/>
        <v>[x]</v>
      </c>
      <c r="AF502" s="29" t="str">
        <f t="shared" si="120"/>
        <v>[x]</v>
      </c>
      <c r="AG502" s="29" t="str">
        <f t="shared" si="121"/>
        <v>[x]</v>
      </c>
    </row>
    <row r="503" spans="16:33" ht="16.5" x14ac:dyDescent="0.2">
      <c r="P503" s="15">
        <v>447</v>
      </c>
      <c r="Q503" s="16">
        <f t="shared" si="106"/>
        <v>24</v>
      </c>
      <c r="R503" s="16">
        <f t="shared" si="107"/>
        <v>1606030</v>
      </c>
      <c r="S503" s="16" t="str">
        <f t="shared" si="111"/>
        <v>神器5碎片4等级12</v>
      </c>
      <c r="T503" s="31" t="s">
        <v>877</v>
      </c>
      <c r="U503" s="16">
        <f t="shared" si="108"/>
        <v>12</v>
      </c>
      <c r="V503" s="106">
        <f t="shared" si="112"/>
        <v>1.0380000000000003</v>
      </c>
      <c r="W503" s="19">
        <f t="shared" si="109"/>
        <v>2.0760000000000004E-2</v>
      </c>
      <c r="X503" s="16">
        <f t="shared" si="113"/>
        <v>2</v>
      </c>
      <c r="Y503" s="16">
        <f t="shared" si="114"/>
        <v>3</v>
      </c>
      <c r="Z503" s="16">
        <f t="shared" si="115"/>
        <v>0</v>
      </c>
      <c r="AA503" s="16" t="str">
        <f t="shared" si="116"/>
        <v>DefExt</v>
      </c>
      <c r="AB503" s="16">
        <f t="shared" si="110"/>
        <v>102</v>
      </c>
      <c r="AC503" s="16" t="str">
        <f t="shared" si="117"/>
        <v>HPExt</v>
      </c>
      <c r="AD503" s="16">
        <f t="shared" si="118"/>
        <v>308</v>
      </c>
      <c r="AE503" s="16" t="str">
        <f t="shared" si="119"/>
        <v>[x]</v>
      </c>
      <c r="AF503" s="29" t="str">
        <f t="shared" si="120"/>
        <v>[x]</v>
      </c>
      <c r="AG503" s="29" t="str">
        <f t="shared" si="121"/>
        <v>[x]</v>
      </c>
    </row>
    <row r="504" spans="16:33" ht="16.5" x14ac:dyDescent="0.2">
      <c r="P504" s="15">
        <v>448</v>
      </c>
      <c r="Q504" s="16">
        <f t="shared" si="106"/>
        <v>24</v>
      </c>
      <c r="R504" s="16">
        <f t="shared" si="107"/>
        <v>1606030</v>
      </c>
      <c r="S504" s="16" t="str">
        <f t="shared" si="111"/>
        <v>神器5碎片4等级13</v>
      </c>
      <c r="T504" s="31" t="s">
        <v>877</v>
      </c>
      <c r="U504" s="16">
        <f t="shared" si="108"/>
        <v>13</v>
      </c>
      <c r="V504" s="106">
        <f t="shared" si="112"/>
        <v>1.1380000000000001</v>
      </c>
      <c r="W504" s="19">
        <f t="shared" si="109"/>
        <v>2.2760000000000002E-2</v>
      </c>
      <c r="X504" s="16">
        <f t="shared" si="113"/>
        <v>2</v>
      </c>
      <c r="Y504" s="16">
        <f t="shared" si="114"/>
        <v>3</v>
      </c>
      <c r="Z504" s="16">
        <f t="shared" si="115"/>
        <v>0</v>
      </c>
      <c r="AA504" s="16" t="str">
        <f t="shared" si="116"/>
        <v>DefExt</v>
      </c>
      <c r="AB504" s="16">
        <f t="shared" si="110"/>
        <v>112</v>
      </c>
      <c r="AC504" s="16" t="str">
        <f t="shared" si="117"/>
        <v>HPExt</v>
      </c>
      <c r="AD504" s="16">
        <f t="shared" si="118"/>
        <v>338</v>
      </c>
      <c r="AE504" s="16" t="str">
        <f t="shared" si="119"/>
        <v>[x]</v>
      </c>
      <c r="AF504" s="29" t="str">
        <f t="shared" si="120"/>
        <v>[x]</v>
      </c>
      <c r="AG504" s="29" t="str">
        <f t="shared" si="121"/>
        <v>[x]</v>
      </c>
    </row>
    <row r="505" spans="16:33" ht="16.5" x14ac:dyDescent="0.2">
      <c r="P505" s="15">
        <v>449</v>
      </c>
      <c r="Q505" s="16">
        <f t="shared" ref="Q505:Q568" si="122">MATCH(P505-1,$X$4:$X$46,1)</f>
        <v>24</v>
      </c>
      <c r="R505" s="16">
        <f t="shared" ref="R505:R568" si="123">INDEX($S$5:$S$46,Q505)</f>
        <v>1606030</v>
      </c>
      <c r="S505" s="16" t="str">
        <f t="shared" si="111"/>
        <v>神器5碎片4等级14</v>
      </c>
      <c r="T505" s="31" t="s">
        <v>877</v>
      </c>
      <c r="U505" s="16">
        <f t="shared" ref="U505:U568" si="124">P505-INDEX($X$4:$X$46,Q505)</f>
        <v>14</v>
      </c>
      <c r="V505" s="106">
        <f t="shared" si="112"/>
        <v>1.242</v>
      </c>
      <c r="W505" s="19">
        <f t="shared" ref="W505:W568" si="125">INDEX($V$5:$V$46,Q505)*V505</f>
        <v>2.4840000000000001E-2</v>
      </c>
      <c r="X505" s="16">
        <f t="shared" si="113"/>
        <v>2</v>
      </c>
      <c r="Y505" s="16">
        <f t="shared" si="114"/>
        <v>3</v>
      </c>
      <c r="Z505" s="16">
        <f t="shared" si="115"/>
        <v>0</v>
      </c>
      <c r="AA505" s="16" t="str">
        <f t="shared" si="116"/>
        <v>DefExt</v>
      </c>
      <c r="AB505" s="16">
        <f t="shared" ref="AB505:AB568" si="126">INT(INDEX($E$4:$G$4,X505)*W505*INDEX($Y$5:$AA$46,Q505,X505))</f>
        <v>122</v>
      </c>
      <c r="AC505" s="16" t="str">
        <f t="shared" si="117"/>
        <v>HPExt</v>
      </c>
      <c r="AD505" s="16">
        <f t="shared" si="118"/>
        <v>369</v>
      </c>
      <c r="AE505" s="16" t="str">
        <f t="shared" si="119"/>
        <v>[x]</v>
      </c>
      <c r="AF505" s="29" t="str">
        <f t="shared" si="120"/>
        <v>[x]</v>
      </c>
      <c r="AG505" s="29" t="str">
        <f t="shared" si="121"/>
        <v>[x]</v>
      </c>
    </row>
    <row r="506" spans="16:33" ht="16.5" x14ac:dyDescent="0.2">
      <c r="P506" s="15">
        <v>450</v>
      </c>
      <c r="Q506" s="16">
        <f t="shared" si="122"/>
        <v>24</v>
      </c>
      <c r="R506" s="16">
        <f t="shared" si="123"/>
        <v>1606030</v>
      </c>
      <c r="S506" s="16" t="str">
        <f t="shared" ref="S506:S569" si="127">INDEX($P$5:$P$46,Q506)&amp;"碎片"&amp;INDEX($R$5:$R$46,Q506)&amp;"等级"&amp;U506</f>
        <v>神器5碎片4等级15</v>
      </c>
      <c r="T506" s="31" t="s">
        <v>877</v>
      </c>
      <c r="U506" s="16">
        <f t="shared" si="124"/>
        <v>15</v>
      </c>
      <c r="V506" s="106">
        <f t="shared" ref="V506:V569" si="128">15%+U506*5%+U506*U506*0.2%</f>
        <v>1.35</v>
      </c>
      <c r="W506" s="19">
        <f t="shared" si="125"/>
        <v>2.7000000000000003E-2</v>
      </c>
      <c r="X506" s="16">
        <f t="shared" ref="X506:X569" si="129">INDEX($AB$5:$AB$46,Q506)</f>
        <v>2</v>
      </c>
      <c r="Y506" s="16">
        <f t="shared" ref="Y506:Y569" si="130">INDEX(AC$5:AC$46,$Q506)</f>
        <v>3</v>
      </c>
      <c r="Z506" s="16">
        <f t="shared" ref="Z506:Z569" si="131">INDEX(AD$5:AD$46,$Q506)</f>
        <v>0</v>
      </c>
      <c r="AA506" s="16" t="str">
        <f t="shared" ref="AA506:AA569" si="132">INDEX($Y$3:$AA$3,X506)</f>
        <v>DefExt</v>
      </c>
      <c r="AB506" s="16">
        <f t="shared" si="126"/>
        <v>133</v>
      </c>
      <c r="AC506" s="16" t="str">
        <f t="shared" ref="AC506:AC569" si="133">IF(Y506&gt;0,INDEX($Y$3:$AA$3,Y506),"[x]")</f>
        <v>HPExt</v>
      </c>
      <c r="AD506" s="16">
        <f t="shared" ref="AD506:AD569" si="134">IF(Y506&gt;0,INT(INDEX($E$4:$G$4,Y506)*W506*INDEX($Y$5:$AA$46,Q506,Y506)),"[x]")</f>
        <v>401</v>
      </c>
      <c r="AE506" s="16" t="str">
        <f t="shared" ref="AE506:AE569" si="135">IF(Z506&gt;0,INDEX($Y$3:$AA$3,Z506),"[x]")</f>
        <v>[x]</v>
      </c>
      <c r="AF506" s="29" t="str">
        <f t="shared" ref="AF506:AF569" si="136">IF(Z506&gt;0,INT(INDEX($E$4:$G$4,Z506)*W506*INDEX($Y$5:$AA$46,Q506,Z506)),"[x]")</f>
        <v>[x]</v>
      </c>
      <c r="AG506" s="29" t="str">
        <f t="shared" ref="AG506:AG569" si="137">IF(INDEX($AE$4:$AE$46,Q506)&gt;0,INDEX($AE$4:$AE$46,Q506)*U506,"[x]")</f>
        <v>[x]</v>
      </c>
    </row>
    <row r="507" spans="16:33" ht="16.5" x14ac:dyDescent="0.2">
      <c r="P507" s="15">
        <v>451</v>
      </c>
      <c r="Q507" s="16">
        <f t="shared" si="122"/>
        <v>24</v>
      </c>
      <c r="R507" s="16">
        <f t="shared" si="123"/>
        <v>1606030</v>
      </c>
      <c r="S507" s="16" t="str">
        <f t="shared" si="127"/>
        <v>神器5碎片4等级16</v>
      </c>
      <c r="T507" s="31" t="s">
        <v>877</v>
      </c>
      <c r="U507" s="16">
        <f t="shared" si="124"/>
        <v>16</v>
      </c>
      <c r="V507" s="106">
        <f t="shared" si="128"/>
        <v>1.4620000000000002</v>
      </c>
      <c r="W507" s="19">
        <f t="shared" si="125"/>
        <v>2.9240000000000006E-2</v>
      </c>
      <c r="X507" s="16">
        <f t="shared" si="129"/>
        <v>2</v>
      </c>
      <c r="Y507" s="16">
        <f t="shared" si="130"/>
        <v>3</v>
      </c>
      <c r="Z507" s="16">
        <f t="shared" si="131"/>
        <v>0</v>
      </c>
      <c r="AA507" s="16" t="str">
        <f t="shared" si="132"/>
        <v>DefExt</v>
      </c>
      <c r="AB507" s="16">
        <f t="shared" si="126"/>
        <v>144</v>
      </c>
      <c r="AC507" s="16" t="str">
        <f t="shared" si="133"/>
        <v>HPExt</v>
      </c>
      <c r="AD507" s="16">
        <f t="shared" si="134"/>
        <v>435</v>
      </c>
      <c r="AE507" s="16" t="str">
        <f t="shared" si="135"/>
        <v>[x]</v>
      </c>
      <c r="AF507" s="29" t="str">
        <f t="shared" si="136"/>
        <v>[x]</v>
      </c>
      <c r="AG507" s="29" t="str">
        <f t="shared" si="137"/>
        <v>[x]</v>
      </c>
    </row>
    <row r="508" spans="16:33" ht="16.5" x14ac:dyDescent="0.2">
      <c r="P508" s="15">
        <v>452</v>
      </c>
      <c r="Q508" s="16">
        <f t="shared" si="122"/>
        <v>24</v>
      </c>
      <c r="R508" s="16">
        <f t="shared" si="123"/>
        <v>1606030</v>
      </c>
      <c r="S508" s="16" t="str">
        <f t="shared" si="127"/>
        <v>神器5碎片4等级17</v>
      </c>
      <c r="T508" s="31" t="s">
        <v>877</v>
      </c>
      <c r="U508" s="16">
        <f t="shared" si="124"/>
        <v>17</v>
      </c>
      <c r="V508" s="106">
        <f t="shared" si="128"/>
        <v>1.5779999999999998</v>
      </c>
      <c r="W508" s="19">
        <f t="shared" si="125"/>
        <v>3.1559999999999998E-2</v>
      </c>
      <c r="X508" s="16">
        <f t="shared" si="129"/>
        <v>2</v>
      </c>
      <c r="Y508" s="16">
        <f t="shared" si="130"/>
        <v>3</v>
      </c>
      <c r="Z508" s="16">
        <f t="shared" si="131"/>
        <v>0</v>
      </c>
      <c r="AA508" s="16" t="str">
        <f t="shared" si="132"/>
        <v>DefExt</v>
      </c>
      <c r="AB508" s="16">
        <f t="shared" si="126"/>
        <v>155</v>
      </c>
      <c r="AC508" s="16" t="str">
        <f t="shared" si="133"/>
        <v>HPExt</v>
      </c>
      <c r="AD508" s="16">
        <f t="shared" si="134"/>
        <v>469</v>
      </c>
      <c r="AE508" s="16" t="str">
        <f t="shared" si="135"/>
        <v>[x]</v>
      </c>
      <c r="AF508" s="29" t="str">
        <f t="shared" si="136"/>
        <v>[x]</v>
      </c>
      <c r="AG508" s="29" t="str">
        <f t="shared" si="137"/>
        <v>[x]</v>
      </c>
    </row>
    <row r="509" spans="16:33" ht="16.5" x14ac:dyDescent="0.2">
      <c r="P509" s="15">
        <v>453</v>
      </c>
      <c r="Q509" s="16">
        <f t="shared" si="122"/>
        <v>24</v>
      </c>
      <c r="R509" s="16">
        <f t="shared" si="123"/>
        <v>1606030</v>
      </c>
      <c r="S509" s="16" t="str">
        <f t="shared" si="127"/>
        <v>神器5碎片4等级18</v>
      </c>
      <c r="T509" s="31" t="s">
        <v>877</v>
      </c>
      <c r="U509" s="16">
        <f t="shared" si="124"/>
        <v>18</v>
      </c>
      <c r="V509" s="106">
        <f t="shared" si="128"/>
        <v>1.698</v>
      </c>
      <c r="W509" s="19">
        <f t="shared" si="125"/>
        <v>3.3959999999999997E-2</v>
      </c>
      <c r="X509" s="16">
        <f t="shared" si="129"/>
        <v>2</v>
      </c>
      <c r="Y509" s="16">
        <f t="shared" si="130"/>
        <v>3</v>
      </c>
      <c r="Z509" s="16">
        <f t="shared" si="131"/>
        <v>0</v>
      </c>
      <c r="AA509" s="16" t="str">
        <f t="shared" si="132"/>
        <v>DefExt</v>
      </c>
      <c r="AB509" s="16">
        <f t="shared" si="126"/>
        <v>167</v>
      </c>
      <c r="AC509" s="16" t="str">
        <f t="shared" si="133"/>
        <v>HPExt</v>
      </c>
      <c r="AD509" s="16">
        <f t="shared" si="134"/>
        <v>505</v>
      </c>
      <c r="AE509" s="16" t="str">
        <f t="shared" si="135"/>
        <v>[x]</v>
      </c>
      <c r="AF509" s="29" t="str">
        <f t="shared" si="136"/>
        <v>[x]</v>
      </c>
      <c r="AG509" s="29" t="str">
        <f t="shared" si="137"/>
        <v>[x]</v>
      </c>
    </row>
    <row r="510" spans="16:33" ht="16.5" x14ac:dyDescent="0.2">
      <c r="P510" s="15">
        <v>454</v>
      </c>
      <c r="Q510" s="16">
        <f t="shared" si="122"/>
        <v>24</v>
      </c>
      <c r="R510" s="16">
        <f t="shared" si="123"/>
        <v>1606030</v>
      </c>
      <c r="S510" s="16" t="str">
        <f t="shared" si="127"/>
        <v>神器5碎片4等级19</v>
      </c>
      <c r="T510" s="31" t="s">
        <v>877</v>
      </c>
      <c r="U510" s="16">
        <f t="shared" si="124"/>
        <v>19</v>
      </c>
      <c r="V510" s="106">
        <f t="shared" si="128"/>
        <v>1.8220000000000001</v>
      </c>
      <c r="W510" s="19">
        <f t="shared" si="125"/>
        <v>3.644E-2</v>
      </c>
      <c r="X510" s="16">
        <f t="shared" si="129"/>
        <v>2</v>
      </c>
      <c r="Y510" s="16">
        <f t="shared" si="130"/>
        <v>3</v>
      </c>
      <c r="Z510" s="16">
        <f t="shared" si="131"/>
        <v>0</v>
      </c>
      <c r="AA510" s="16" t="str">
        <f t="shared" si="132"/>
        <v>DefExt</v>
      </c>
      <c r="AB510" s="16">
        <f t="shared" si="126"/>
        <v>179</v>
      </c>
      <c r="AC510" s="16" t="str">
        <f t="shared" si="133"/>
        <v>HPExt</v>
      </c>
      <c r="AD510" s="16">
        <f t="shared" si="134"/>
        <v>542</v>
      </c>
      <c r="AE510" s="16" t="str">
        <f t="shared" si="135"/>
        <v>[x]</v>
      </c>
      <c r="AF510" s="29" t="str">
        <f t="shared" si="136"/>
        <v>[x]</v>
      </c>
      <c r="AG510" s="29" t="str">
        <f t="shared" si="137"/>
        <v>[x]</v>
      </c>
    </row>
    <row r="511" spans="16:33" ht="16.5" x14ac:dyDescent="0.2">
      <c r="P511" s="15">
        <v>455</v>
      </c>
      <c r="Q511" s="16">
        <f t="shared" si="122"/>
        <v>24</v>
      </c>
      <c r="R511" s="16">
        <f t="shared" si="123"/>
        <v>1606030</v>
      </c>
      <c r="S511" s="16" t="str">
        <f t="shared" si="127"/>
        <v>神器5碎片4等级20</v>
      </c>
      <c r="T511" s="31" t="s">
        <v>877</v>
      </c>
      <c r="U511" s="16">
        <f t="shared" si="124"/>
        <v>20</v>
      </c>
      <c r="V511" s="106">
        <f t="shared" si="128"/>
        <v>1.95</v>
      </c>
      <c r="W511" s="19">
        <f t="shared" si="125"/>
        <v>3.9E-2</v>
      </c>
      <c r="X511" s="16">
        <f t="shared" si="129"/>
        <v>2</v>
      </c>
      <c r="Y511" s="16">
        <f t="shared" si="130"/>
        <v>3</v>
      </c>
      <c r="Z511" s="16">
        <f t="shared" si="131"/>
        <v>0</v>
      </c>
      <c r="AA511" s="16" t="str">
        <f t="shared" si="132"/>
        <v>DefExt</v>
      </c>
      <c r="AB511" s="16">
        <f t="shared" si="126"/>
        <v>192</v>
      </c>
      <c r="AC511" s="16" t="str">
        <f t="shared" si="133"/>
        <v>HPExt</v>
      </c>
      <c r="AD511" s="16">
        <f t="shared" si="134"/>
        <v>580</v>
      </c>
      <c r="AE511" s="16" t="str">
        <f t="shared" si="135"/>
        <v>[x]</v>
      </c>
      <c r="AF511" s="29" t="str">
        <f t="shared" si="136"/>
        <v>[x]</v>
      </c>
      <c r="AG511" s="29" t="str">
        <f t="shared" si="137"/>
        <v>[x]</v>
      </c>
    </row>
    <row r="512" spans="16:33" ht="16.5" x14ac:dyDescent="0.2">
      <c r="P512" s="15">
        <v>456</v>
      </c>
      <c r="Q512" s="16">
        <f t="shared" si="122"/>
        <v>24</v>
      </c>
      <c r="R512" s="16">
        <f t="shared" si="123"/>
        <v>1606030</v>
      </c>
      <c r="S512" s="16" t="str">
        <f t="shared" si="127"/>
        <v>神器5碎片4等级21</v>
      </c>
      <c r="T512" s="31" t="s">
        <v>877</v>
      </c>
      <c r="U512" s="16">
        <f t="shared" si="124"/>
        <v>21</v>
      </c>
      <c r="V512" s="106">
        <f t="shared" si="128"/>
        <v>2.0819999999999999</v>
      </c>
      <c r="W512" s="19">
        <f t="shared" si="125"/>
        <v>4.1639999999999996E-2</v>
      </c>
      <c r="X512" s="16">
        <f t="shared" si="129"/>
        <v>2</v>
      </c>
      <c r="Y512" s="16">
        <f t="shared" si="130"/>
        <v>3</v>
      </c>
      <c r="Z512" s="16">
        <f t="shared" si="131"/>
        <v>0</v>
      </c>
      <c r="AA512" s="16" t="str">
        <f t="shared" si="132"/>
        <v>DefExt</v>
      </c>
      <c r="AB512" s="16">
        <f t="shared" si="126"/>
        <v>205</v>
      </c>
      <c r="AC512" s="16" t="str">
        <f t="shared" si="133"/>
        <v>HPExt</v>
      </c>
      <c r="AD512" s="16">
        <f t="shared" si="134"/>
        <v>619</v>
      </c>
      <c r="AE512" s="16" t="str">
        <f t="shared" si="135"/>
        <v>[x]</v>
      </c>
      <c r="AF512" s="29" t="str">
        <f t="shared" si="136"/>
        <v>[x]</v>
      </c>
      <c r="AG512" s="29" t="str">
        <f t="shared" si="137"/>
        <v>[x]</v>
      </c>
    </row>
    <row r="513" spans="16:33" ht="16.5" x14ac:dyDescent="0.2">
      <c r="P513" s="15">
        <v>457</v>
      </c>
      <c r="Q513" s="16">
        <f t="shared" si="122"/>
        <v>25</v>
      </c>
      <c r="R513" s="16">
        <f t="shared" si="123"/>
        <v>1606031</v>
      </c>
      <c r="S513" s="16" t="str">
        <f t="shared" si="127"/>
        <v>神器5碎片5等级1</v>
      </c>
      <c r="T513" s="31" t="s">
        <v>877</v>
      </c>
      <c r="U513" s="16">
        <f t="shared" si="124"/>
        <v>1</v>
      </c>
      <c r="V513" s="106">
        <f t="shared" si="128"/>
        <v>0.20200000000000001</v>
      </c>
      <c r="W513" s="19">
        <f t="shared" si="125"/>
        <v>4.0400000000000002E-3</v>
      </c>
      <c r="X513" s="16">
        <f t="shared" si="129"/>
        <v>1</v>
      </c>
      <c r="Y513" s="16">
        <f t="shared" si="130"/>
        <v>2</v>
      </c>
      <c r="Z513" s="16">
        <f t="shared" si="131"/>
        <v>3</v>
      </c>
      <c r="AA513" s="16" t="str">
        <f t="shared" si="132"/>
        <v>AtkExt</v>
      </c>
      <c r="AB513" s="16">
        <f t="shared" si="126"/>
        <v>19</v>
      </c>
      <c r="AC513" s="16" t="str">
        <f t="shared" si="133"/>
        <v>DefExt</v>
      </c>
      <c r="AD513" s="16">
        <f t="shared" si="134"/>
        <v>9</v>
      </c>
      <c r="AE513" s="16" t="str">
        <f t="shared" si="135"/>
        <v>HPExt</v>
      </c>
      <c r="AF513" s="29">
        <f t="shared" si="136"/>
        <v>60</v>
      </c>
      <c r="AG513" s="29" t="str">
        <f t="shared" si="137"/>
        <v>[x]</v>
      </c>
    </row>
    <row r="514" spans="16:33" ht="16.5" x14ac:dyDescent="0.2">
      <c r="P514" s="15">
        <v>458</v>
      </c>
      <c r="Q514" s="16">
        <f t="shared" si="122"/>
        <v>25</v>
      </c>
      <c r="R514" s="16">
        <f t="shared" si="123"/>
        <v>1606031</v>
      </c>
      <c r="S514" s="16" t="str">
        <f t="shared" si="127"/>
        <v>神器5碎片5等级2</v>
      </c>
      <c r="T514" s="31" t="s">
        <v>877</v>
      </c>
      <c r="U514" s="16">
        <f t="shared" si="124"/>
        <v>2</v>
      </c>
      <c r="V514" s="106">
        <f t="shared" si="128"/>
        <v>0.25800000000000001</v>
      </c>
      <c r="W514" s="19">
        <f t="shared" si="125"/>
        <v>5.1600000000000005E-3</v>
      </c>
      <c r="X514" s="16">
        <f t="shared" si="129"/>
        <v>1</v>
      </c>
      <c r="Y514" s="16">
        <f t="shared" si="130"/>
        <v>2</v>
      </c>
      <c r="Z514" s="16">
        <f t="shared" si="131"/>
        <v>3</v>
      </c>
      <c r="AA514" s="16" t="str">
        <f t="shared" si="132"/>
        <v>AtkExt</v>
      </c>
      <c r="AB514" s="16">
        <f t="shared" si="126"/>
        <v>25</v>
      </c>
      <c r="AC514" s="16" t="str">
        <f t="shared" si="133"/>
        <v>DefExt</v>
      </c>
      <c r="AD514" s="16">
        <f t="shared" si="134"/>
        <v>12</v>
      </c>
      <c r="AE514" s="16" t="str">
        <f t="shared" si="135"/>
        <v>HPExt</v>
      </c>
      <c r="AF514" s="29">
        <f t="shared" si="136"/>
        <v>76</v>
      </c>
      <c r="AG514" s="29" t="str">
        <f t="shared" si="137"/>
        <v>[x]</v>
      </c>
    </row>
    <row r="515" spans="16:33" ht="16.5" x14ac:dyDescent="0.2">
      <c r="P515" s="15">
        <v>459</v>
      </c>
      <c r="Q515" s="16">
        <f t="shared" si="122"/>
        <v>25</v>
      </c>
      <c r="R515" s="16">
        <f t="shared" si="123"/>
        <v>1606031</v>
      </c>
      <c r="S515" s="16" t="str">
        <f t="shared" si="127"/>
        <v>神器5碎片5等级3</v>
      </c>
      <c r="T515" s="31" t="s">
        <v>877</v>
      </c>
      <c r="U515" s="16">
        <f t="shared" si="124"/>
        <v>3</v>
      </c>
      <c r="V515" s="106">
        <f t="shared" si="128"/>
        <v>0.31800000000000006</v>
      </c>
      <c r="W515" s="19">
        <f t="shared" si="125"/>
        <v>6.3600000000000011E-3</v>
      </c>
      <c r="X515" s="16">
        <f t="shared" si="129"/>
        <v>1</v>
      </c>
      <c r="Y515" s="16">
        <f t="shared" si="130"/>
        <v>2</v>
      </c>
      <c r="Z515" s="16">
        <f t="shared" si="131"/>
        <v>3</v>
      </c>
      <c r="AA515" s="16" t="str">
        <f t="shared" si="132"/>
        <v>AtkExt</v>
      </c>
      <c r="AB515" s="16">
        <f t="shared" si="126"/>
        <v>31</v>
      </c>
      <c r="AC515" s="16" t="str">
        <f t="shared" si="133"/>
        <v>DefExt</v>
      </c>
      <c r="AD515" s="16">
        <f t="shared" si="134"/>
        <v>15</v>
      </c>
      <c r="AE515" s="16" t="str">
        <f t="shared" si="135"/>
        <v>HPExt</v>
      </c>
      <c r="AF515" s="29">
        <f t="shared" si="136"/>
        <v>94</v>
      </c>
      <c r="AG515" s="29" t="str">
        <f t="shared" si="137"/>
        <v>[x]</v>
      </c>
    </row>
    <row r="516" spans="16:33" ht="16.5" x14ac:dyDescent="0.2">
      <c r="P516" s="15">
        <v>460</v>
      </c>
      <c r="Q516" s="16">
        <f t="shared" si="122"/>
        <v>25</v>
      </c>
      <c r="R516" s="16">
        <f t="shared" si="123"/>
        <v>1606031</v>
      </c>
      <c r="S516" s="16" t="str">
        <f t="shared" si="127"/>
        <v>神器5碎片5等级4</v>
      </c>
      <c r="T516" s="31" t="s">
        <v>877</v>
      </c>
      <c r="U516" s="16">
        <f t="shared" si="124"/>
        <v>4</v>
      </c>
      <c r="V516" s="106">
        <f t="shared" si="128"/>
        <v>0.38200000000000001</v>
      </c>
      <c r="W516" s="19">
        <f t="shared" si="125"/>
        <v>7.6400000000000001E-3</v>
      </c>
      <c r="X516" s="16">
        <f t="shared" si="129"/>
        <v>1</v>
      </c>
      <c r="Y516" s="16">
        <f t="shared" si="130"/>
        <v>2</v>
      </c>
      <c r="Z516" s="16">
        <f t="shared" si="131"/>
        <v>3</v>
      </c>
      <c r="AA516" s="16" t="str">
        <f t="shared" si="132"/>
        <v>AtkExt</v>
      </c>
      <c r="AB516" s="16">
        <f t="shared" si="126"/>
        <v>37</v>
      </c>
      <c r="AC516" s="16" t="str">
        <f t="shared" si="133"/>
        <v>DefExt</v>
      </c>
      <c r="AD516" s="16">
        <f t="shared" si="134"/>
        <v>18</v>
      </c>
      <c r="AE516" s="16" t="str">
        <f t="shared" si="135"/>
        <v>HPExt</v>
      </c>
      <c r="AF516" s="29">
        <f t="shared" si="136"/>
        <v>113</v>
      </c>
      <c r="AG516" s="29" t="str">
        <f t="shared" si="137"/>
        <v>[x]</v>
      </c>
    </row>
    <row r="517" spans="16:33" ht="16.5" x14ac:dyDescent="0.2">
      <c r="P517" s="15">
        <v>461</v>
      </c>
      <c r="Q517" s="16">
        <f t="shared" si="122"/>
        <v>25</v>
      </c>
      <c r="R517" s="16">
        <f t="shared" si="123"/>
        <v>1606031</v>
      </c>
      <c r="S517" s="16" t="str">
        <f t="shared" si="127"/>
        <v>神器5碎片5等级5</v>
      </c>
      <c r="T517" s="31" t="s">
        <v>877</v>
      </c>
      <c r="U517" s="16">
        <f t="shared" si="124"/>
        <v>5</v>
      </c>
      <c r="V517" s="106">
        <f t="shared" si="128"/>
        <v>0.45</v>
      </c>
      <c r="W517" s="19">
        <f t="shared" si="125"/>
        <v>9.0000000000000011E-3</v>
      </c>
      <c r="X517" s="16">
        <f t="shared" si="129"/>
        <v>1</v>
      </c>
      <c r="Y517" s="16">
        <f t="shared" si="130"/>
        <v>2</v>
      </c>
      <c r="Z517" s="16">
        <f t="shared" si="131"/>
        <v>3</v>
      </c>
      <c r="AA517" s="16" t="str">
        <f t="shared" si="132"/>
        <v>AtkExt</v>
      </c>
      <c r="AB517" s="16">
        <f t="shared" si="126"/>
        <v>44</v>
      </c>
      <c r="AC517" s="16" t="str">
        <f t="shared" si="133"/>
        <v>DefExt</v>
      </c>
      <c r="AD517" s="16">
        <f t="shared" si="134"/>
        <v>22</v>
      </c>
      <c r="AE517" s="16" t="str">
        <f t="shared" si="135"/>
        <v>HPExt</v>
      </c>
      <c r="AF517" s="29">
        <f t="shared" si="136"/>
        <v>133</v>
      </c>
      <c r="AG517" s="29" t="str">
        <f t="shared" si="137"/>
        <v>[x]</v>
      </c>
    </row>
    <row r="518" spans="16:33" ht="16.5" x14ac:dyDescent="0.2">
      <c r="P518" s="15">
        <v>462</v>
      </c>
      <c r="Q518" s="16">
        <f t="shared" si="122"/>
        <v>25</v>
      </c>
      <c r="R518" s="16">
        <f t="shared" si="123"/>
        <v>1606031</v>
      </c>
      <c r="S518" s="16" t="str">
        <f t="shared" si="127"/>
        <v>神器5碎片5等级6</v>
      </c>
      <c r="T518" s="31" t="s">
        <v>877</v>
      </c>
      <c r="U518" s="16">
        <f t="shared" si="124"/>
        <v>6</v>
      </c>
      <c r="V518" s="106">
        <f t="shared" si="128"/>
        <v>0.52200000000000002</v>
      </c>
      <c r="W518" s="19">
        <f t="shared" si="125"/>
        <v>1.0440000000000001E-2</v>
      </c>
      <c r="X518" s="16">
        <f t="shared" si="129"/>
        <v>1</v>
      </c>
      <c r="Y518" s="16">
        <f t="shared" si="130"/>
        <v>2</v>
      </c>
      <c r="Z518" s="16">
        <f t="shared" si="131"/>
        <v>3</v>
      </c>
      <c r="AA518" s="16" t="str">
        <f t="shared" si="132"/>
        <v>AtkExt</v>
      </c>
      <c r="AB518" s="16">
        <f t="shared" si="126"/>
        <v>51</v>
      </c>
      <c r="AC518" s="16" t="str">
        <f t="shared" si="133"/>
        <v>DefExt</v>
      </c>
      <c r="AD518" s="16">
        <f t="shared" si="134"/>
        <v>25</v>
      </c>
      <c r="AE518" s="16" t="str">
        <f t="shared" si="135"/>
        <v>HPExt</v>
      </c>
      <c r="AF518" s="29">
        <f t="shared" si="136"/>
        <v>155</v>
      </c>
      <c r="AG518" s="29" t="str">
        <f t="shared" si="137"/>
        <v>[x]</v>
      </c>
    </row>
    <row r="519" spans="16:33" ht="16.5" x14ac:dyDescent="0.2">
      <c r="P519" s="15">
        <v>463</v>
      </c>
      <c r="Q519" s="16">
        <f t="shared" si="122"/>
        <v>25</v>
      </c>
      <c r="R519" s="16">
        <f t="shared" si="123"/>
        <v>1606031</v>
      </c>
      <c r="S519" s="16" t="str">
        <f t="shared" si="127"/>
        <v>神器5碎片5等级7</v>
      </c>
      <c r="T519" s="31" t="s">
        <v>877</v>
      </c>
      <c r="U519" s="16">
        <f t="shared" si="124"/>
        <v>7</v>
      </c>
      <c r="V519" s="106">
        <f t="shared" si="128"/>
        <v>0.59799999999999998</v>
      </c>
      <c r="W519" s="19">
        <f t="shared" si="125"/>
        <v>1.196E-2</v>
      </c>
      <c r="X519" s="16">
        <f t="shared" si="129"/>
        <v>1</v>
      </c>
      <c r="Y519" s="16">
        <f t="shared" si="130"/>
        <v>2</v>
      </c>
      <c r="Z519" s="16">
        <f t="shared" si="131"/>
        <v>3</v>
      </c>
      <c r="AA519" s="16" t="str">
        <f t="shared" si="132"/>
        <v>AtkExt</v>
      </c>
      <c r="AB519" s="16">
        <f t="shared" si="126"/>
        <v>59</v>
      </c>
      <c r="AC519" s="16" t="str">
        <f t="shared" si="133"/>
        <v>DefExt</v>
      </c>
      <c r="AD519" s="16">
        <f t="shared" si="134"/>
        <v>29</v>
      </c>
      <c r="AE519" s="16" t="str">
        <f t="shared" si="135"/>
        <v>HPExt</v>
      </c>
      <c r="AF519" s="29">
        <f t="shared" si="136"/>
        <v>177</v>
      </c>
      <c r="AG519" s="29" t="str">
        <f t="shared" si="137"/>
        <v>[x]</v>
      </c>
    </row>
    <row r="520" spans="16:33" ht="16.5" x14ac:dyDescent="0.2">
      <c r="P520" s="15">
        <v>464</v>
      </c>
      <c r="Q520" s="16">
        <f t="shared" si="122"/>
        <v>25</v>
      </c>
      <c r="R520" s="16">
        <f t="shared" si="123"/>
        <v>1606031</v>
      </c>
      <c r="S520" s="16" t="str">
        <f t="shared" si="127"/>
        <v>神器5碎片5等级8</v>
      </c>
      <c r="T520" s="31" t="s">
        <v>877</v>
      </c>
      <c r="U520" s="16">
        <f t="shared" si="124"/>
        <v>8</v>
      </c>
      <c r="V520" s="106">
        <f t="shared" si="128"/>
        <v>0.67800000000000005</v>
      </c>
      <c r="W520" s="19">
        <f t="shared" si="125"/>
        <v>1.3560000000000001E-2</v>
      </c>
      <c r="X520" s="16">
        <f t="shared" si="129"/>
        <v>1</v>
      </c>
      <c r="Y520" s="16">
        <f t="shared" si="130"/>
        <v>2</v>
      </c>
      <c r="Z520" s="16">
        <f t="shared" si="131"/>
        <v>3</v>
      </c>
      <c r="AA520" s="16" t="str">
        <f t="shared" si="132"/>
        <v>AtkExt</v>
      </c>
      <c r="AB520" s="16">
        <f t="shared" si="126"/>
        <v>67</v>
      </c>
      <c r="AC520" s="16" t="str">
        <f t="shared" si="133"/>
        <v>DefExt</v>
      </c>
      <c r="AD520" s="16">
        <f t="shared" si="134"/>
        <v>33</v>
      </c>
      <c r="AE520" s="16" t="str">
        <f t="shared" si="135"/>
        <v>HPExt</v>
      </c>
      <c r="AF520" s="29">
        <f t="shared" si="136"/>
        <v>201</v>
      </c>
      <c r="AG520" s="29" t="str">
        <f t="shared" si="137"/>
        <v>[x]</v>
      </c>
    </row>
    <row r="521" spans="16:33" ht="16.5" x14ac:dyDescent="0.2">
      <c r="P521" s="15">
        <v>465</v>
      </c>
      <c r="Q521" s="16">
        <f t="shared" si="122"/>
        <v>25</v>
      </c>
      <c r="R521" s="16">
        <f t="shared" si="123"/>
        <v>1606031</v>
      </c>
      <c r="S521" s="16" t="str">
        <f t="shared" si="127"/>
        <v>神器5碎片5等级9</v>
      </c>
      <c r="T521" s="31" t="s">
        <v>877</v>
      </c>
      <c r="U521" s="16">
        <f t="shared" si="124"/>
        <v>9</v>
      </c>
      <c r="V521" s="106">
        <f t="shared" si="128"/>
        <v>0.76200000000000001</v>
      </c>
      <c r="W521" s="19">
        <f t="shared" si="125"/>
        <v>1.524E-2</v>
      </c>
      <c r="X521" s="16">
        <f t="shared" si="129"/>
        <v>1</v>
      </c>
      <c r="Y521" s="16">
        <f t="shared" si="130"/>
        <v>2</v>
      </c>
      <c r="Z521" s="16">
        <f t="shared" si="131"/>
        <v>3</v>
      </c>
      <c r="AA521" s="16" t="str">
        <f t="shared" si="132"/>
        <v>AtkExt</v>
      </c>
      <c r="AB521" s="16">
        <f t="shared" si="126"/>
        <v>75</v>
      </c>
      <c r="AC521" s="16" t="str">
        <f t="shared" si="133"/>
        <v>DefExt</v>
      </c>
      <c r="AD521" s="16">
        <f t="shared" si="134"/>
        <v>37</v>
      </c>
      <c r="AE521" s="16" t="str">
        <f t="shared" si="135"/>
        <v>HPExt</v>
      </c>
      <c r="AF521" s="29">
        <f t="shared" si="136"/>
        <v>226</v>
      </c>
      <c r="AG521" s="29" t="str">
        <f t="shared" si="137"/>
        <v>[x]</v>
      </c>
    </row>
    <row r="522" spans="16:33" ht="16.5" x14ac:dyDescent="0.2">
      <c r="P522" s="15">
        <v>466</v>
      </c>
      <c r="Q522" s="16">
        <f t="shared" si="122"/>
        <v>25</v>
      </c>
      <c r="R522" s="16">
        <f t="shared" si="123"/>
        <v>1606031</v>
      </c>
      <c r="S522" s="16" t="str">
        <f t="shared" si="127"/>
        <v>神器5碎片5等级10</v>
      </c>
      <c r="T522" s="31" t="s">
        <v>877</v>
      </c>
      <c r="U522" s="16">
        <f t="shared" si="124"/>
        <v>10</v>
      </c>
      <c r="V522" s="106">
        <f t="shared" si="128"/>
        <v>0.85000000000000009</v>
      </c>
      <c r="W522" s="19">
        <f t="shared" si="125"/>
        <v>1.7000000000000001E-2</v>
      </c>
      <c r="X522" s="16">
        <f t="shared" si="129"/>
        <v>1</v>
      </c>
      <c r="Y522" s="16">
        <f t="shared" si="130"/>
        <v>2</v>
      </c>
      <c r="Z522" s="16">
        <f t="shared" si="131"/>
        <v>3</v>
      </c>
      <c r="AA522" s="16" t="str">
        <f t="shared" si="132"/>
        <v>AtkExt</v>
      </c>
      <c r="AB522" s="16">
        <f t="shared" si="126"/>
        <v>84</v>
      </c>
      <c r="AC522" s="16" t="str">
        <f t="shared" si="133"/>
        <v>DefExt</v>
      </c>
      <c r="AD522" s="16">
        <f t="shared" si="134"/>
        <v>41</v>
      </c>
      <c r="AE522" s="16" t="str">
        <f t="shared" si="135"/>
        <v>HPExt</v>
      </c>
      <c r="AF522" s="29">
        <f t="shared" si="136"/>
        <v>252</v>
      </c>
      <c r="AG522" s="29" t="str">
        <f t="shared" si="137"/>
        <v>[x]</v>
      </c>
    </row>
    <row r="523" spans="16:33" ht="16.5" x14ac:dyDescent="0.2">
      <c r="P523" s="15">
        <v>467</v>
      </c>
      <c r="Q523" s="16">
        <f t="shared" si="122"/>
        <v>25</v>
      </c>
      <c r="R523" s="16">
        <f t="shared" si="123"/>
        <v>1606031</v>
      </c>
      <c r="S523" s="16" t="str">
        <f t="shared" si="127"/>
        <v>神器5碎片5等级11</v>
      </c>
      <c r="T523" s="31" t="s">
        <v>877</v>
      </c>
      <c r="U523" s="16">
        <f t="shared" si="124"/>
        <v>11</v>
      </c>
      <c r="V523" s="106">
        <f t="shared" si="128"/>
        <v>0.94200000000000006</v>
      </c>
      <c r="W523" s="19">
        <f t="shared" si="125"/>
        <v>1.8840000000000003E-2</v>
      </c>
      <c r="X523" s="16">
        <f t="shared" si="129"/>
        <v>1</v>
      </c>
      <c r="Y523" s="16">
        <f t="shared" si="130"/>
        <v>2</v>
      </c>
      <c r="Z523" s="16">
        <f t="shared" si="131"/>
        <v>3</v>
      </c>
      <c r="AA523" s="16" t="str">
        <f t="shared" si="132"/>
        <v>AtkExt</v>
      </c>
      <c r="AB523" s="16">
        <f t="shared" si="126"/>
        <v>93</v>
      </c>
      <c r="AC523" s="16" t="str">
        <f t="shared" si="133"/>
        <v>DefExt</v>
      </c>
      <c r="AD523" s="16">
        <f t="shared" si="134"/>
        <v>46</v>
      </c>
      <c r="AE523" s="16" t="str">
        <f t="shared" si="135"/>
        <v>HPExt</v>
      </c>
      <c r="AF523" s="29">
        <f t="shared" si="136"/>
        <v>280</v>
      </c>
      <c r="AG523" s="29" t="str">
        <f t="shared" si="137"/>
        <v>[x]</v>
      </c>
    </row>
    <row r="524" spans="16:33" ht="16.5" x14ac:dyDescent="0.2">
      <c r="P524" s="15">
        <v>468</v>
      </c>
      <c r="Q524" s="16">
        <f t="shared" si="122"/>
        <v>25</v>
      </c>
      <c r="R524" s="16">
        <f t="shared" si="123"/>
        <v>1606031</v>
      </c>
      <c r="S524" s="16" t="str">
        <f t="shared" si="127"/>
        <v>神器5碎片5等级12</v>
      </c>
      <c r="T524" s="31" t="s">
        <v>877</v>
      </c>
      <c r="U524" s="16">
        <f t="shared" si="124"/>
        <v>12</v>
      </c>
      <c r="V524" s="106">
        <f t="shared" si="128"/>
        <v>1.0380000000000003</v>
      </c>
      <c r="W524" s="19">
        <f t="shared" si="125"/>
        <v>2.0760000000000004E-2</v>
      </c>
      <c r="X524" s="16">
        <f t="shared" si="129"/>
        <v>1</v>
      </c>
      <c r="Y524" s="16">
        <f t="shared" si="130"/>
        <v>2</v>
      </c>
      <c r="Z524" s="16">
        <f t="shared" si="131"/>
        <v>3</v>
      </c>
      <c r="AA524" s="16" t="str">
        <f t="shared" si="132"/>
        <v>AtkExt</v>
      </c>
      <c r="AB524" s="16">
        <f t="shared" si="126"/>
        <v>102</v>
      </c>
      <c r="AC524" s="16" t="str">
        <f t="shared" si="133"/>
        <v>DefExt</v>
      </c>
      <c r="AD524" s="16">
        <f t="shared" si="134"/>
        <v>51</v>
      </c>
      <c r="AE524" s="16" t="str">
        <f t="shared" si="135"/>
        <v>HPExt</v>
      </c>
      <c r="AF524" s="29">
        <f t="shared" si="136"/>
        <v>308</v>
      </c>
      <c r="AG524" s="29" t="str">
        <f t="shared" si="137"/>
        <v>[x]</v>
      </c>
    </row>
    <row r="525" spans="16:33" ht="16.5" x14ac:dyDescent="0.2">
      <c r="P525" s="15">
        <v>469</v>
      </c>
      <c r="Q525" s="16">
        <f t="shared" si="122"/>
        <v>25</v>
      </c>
      <c r="R525" s="16">
        <f t="shared" si="123"/>
        <v>1606031</v>
      </c>
      <c r="S525" s="16" t="str">
        <f t="shared" si="127"/>
        <v>神器5碎片5等级13</v>
      </c>
      <c r="T525" s="31" t="s">
        <v>877</v>
      </c>
      <c r="U525" s="16">
        <f t="shared" si="124"/>
        <v>13</v>
      </c>
      <c r="V525" s="106">
        <f t="shared" si="128"/>
        <v>1.1380000000000001</v>
      </c>
      <c r="W525" s="19">
        <f t="shared" si="125"/>
        <v>2.2760000000000002E-2</v>
      </c>
      <c r="X525" s="16">
        <f t="shared" si="129"/>
        <v>1</v>
      </c>
      <c r="Y525" s="16">
        <f t="shared" si="130"/>
        <v>2</v>
      </c>
      <c r="Z525" s="16">
        <f t="shared" si="131"/>
        <v>3</v>
      </c>
      <c r="AA525" s="16" t="str">
        <f t="shared" si="132"/>
        <v>AtkExt</v>
      </c>
      <c r="AB525" s="16">
        <f t="shared" si="126"/>
        <v>112</v>
      </c>
      <c r="AC525" s="16" t="str">
        <f t="shared" si="133"/>
        <v>DefExt</v>
      </c>
      <c r="AD525" s="16">
        <f t="shared" si="134"/>
        <v>56</v>
      </c>
      <c r="AE525" s="16" t="str">
        <f t="shared" si="135"/>
        <v>HPExt</v>
      </c>
      <c r="AF525" s="29">
        <f t="shared" si="136"/>
        <v>338</v>
      </c>
      <c r="AG525" s="29" t="str">
        <f t="shared" si="137"/>
        <v>[x]</v>
      </c>
    </row>
    <row r="526" spans="16:33" ht="16.5" x14ac:dyDescent="0.2">
      <c r="P526" s="15">
        <v>470</v>
      </c>
      <c r="Q526" s="16">
        <f t="shared" si="122"/>
        <v>25</v>
      </c>
      <c r="R526" s="16">
        <f t="shared" si="123"/>
        <v>1606031</v>
      </c>
      <c r="S526" s="16" t="str">
        <f t="shared" si="127"/>
        <v>神器5碎片5等级14</v>
      </c>
      <c r="T526" s="31" t="s">
        <v>877</v>
      </c>
      <c r="U526" s="16">
        <f t="shared" si="124"/>
        <v>14</v>
      </c>
      <c r="V526" s="106">
        <f t="shared" si="128"/>
        <v>1.242</v>
      </c>
      <c r="W526" s="19">
        <f t="shared" si="125"/>
        <v>2.4840000000000001E-2</v>
      </c>
      <c r="X526" s="16">
        <f t="shared" si="129"/>
        <v>1</v>
      </c>
      <c r="Y526" s="16">
        <f t="shared" si="130"/>
        <v>2</v>
      </c>
      <c r="Z526" s="16">
        <f t="shared" si="131"/>
        <v>3</v>
      </c>
      <c r="AA526" s="16" t="str">
        <f t="shared" si="132"/>
        <v>AtkExt</v>
      </c>
      <c r="AB526" s="16">
        <f t="shared" si="126"/>
        <v>122</v>
      </c>
      <c r="AC526" s="16" t="str">
        <f t="shared" si="133"/>
        <v>DefExt</v>
      </c>
      <c r="AD526" s="16">
        <f t="shared" si="134"/>
        <v>61</v>
      </c>
      <c r="AE526" s="16" t="str">
        <f t="shared" si="135"/>
        <v>HPExt</v>
      </c>
      <c r="AF526" s="29">
        <f t="shared" si="136"/>
        <v>369</v>
      </c>
      <c r="AG526" s="29" t="str">
        <f t="shared" si="137"/>
        <v>[x]</v>
      </c>
    </row>
    <row r="527" spans="16:33" ht="16.5" x14ac:dyDescent="0.2">
      <c r="P527" s="15">
        <v>471</v>
      </c>
      <c r="Q527" s="16">
        <f t="shared" si="122"/>
        <v>25</v>
      </c>
      <c r="R527" s="16">
        <f t="shared" si="123"/>
        <v>1606031</v>
      </c>
      <c r="S527" s="16" t="str">
        <f t="shared" si="127"/>
        <v>神器5碎片5等级15</v>
      </c>
      <c r="T527" s="31" t="s">
        <v>877</v>
      </c>
      <c r="U527" s="16">
        <f t="shared" si="124"/>
        <v>15</v>
      </c>
      <c r="V527" s="106">
        <f t="shared" si="128"/>
        <v>1.35</v>
      </c>
      <c r="W527" s="19">
        <f t="shared" si="125"/>
        <v>2.7000000000000003E-2</v>
      </c>
      <c r="X527" s="16">
        <f t="shared" si="129"/>
        <v>1</v>
      </c>
      <c r="Y527" s="16">
        <f t="shared" si="130"/>
        <v>2</v>
      </c>
      <c r="Z527" s="16">
        <f t="shared" si="131"/>
        <v>3</v>
      </c>
      <c r="AA527" s="16" t="str">
        <f t="shared" si="132"/>
        <v>AtkExt</v>
      </c>
      <c r="AB527" s="16">
        <f t="shared" si="126"/>
        <v>133</v>
      </c>
      <c r="AC527" s="16" t="str">
        <f t="shared" si="133"/>
        <v>DefExt</v>
      </c>
      <c r="AD527" s="16">
        <f t="shared" si="134"/>
        <v>66</v>
      </c>
      <c r="AE527" s="16" t="str">
        <f t="shared" si="135"/>
        <v>HPExt</v>
      </c>
      <c r="AF527" s="29">
        <f t="shared" si="136"/>
        <v>401</v>
      </c>
      <c r="AG527" s="29" t="str">
        <f t="shared" si="137"/>
        <v>[x]</v>
      </c>
    </row>
    <row r="528" spans="16:33" ht="16.5" x14ac:dyDescent="0.2">
      <c r="P528" s="15">
        <v>472</v>
      </c>
      <c r="Q528" s="16">
        <f t="shared" si="122"/>
        <v>25</v>
      </c>
      <c r="R528" s="16">
        <f t="shared" si="123"/>
        <v>1606031</v>
      </c>
      <c r="S528" s="16" t="str">
        <f t="shared" si="127"/>
        <v>神器5碎片5等级16</v>
      </c>
      <c r="T528" s="31" t="s">
        <v>877</v>
      </c>
      <c r="U528" s="16">
        <f t="shared" si="124"/>
        <v>16</v>
      </c>
      <c r="V528" s="106">
        <f t="shared" si="128"/>
        <v>1.4620000000000002</v>
      </c>
      <c r="W528" s="19">
        <f t="shared" si="125"/>
        <v>2.9240000000000006E-2</v>
      </c>
      <c r="X528" s="16">
        <f t="shared" si="129"/>
        <v>1</v>
      </c>
      <c r="Y528" s="16">
        <f t="shared" si="130"/>
        <v>2</v>
      </c>
      <c r="Z528" s="16">
        <f t="shared" si="131"/>
        <v>3</v>
      </c>
      <c r="AA528" s="16" t="str">
        <f t="shared" si="132"/>
        <v>AtkExt</v>
      </c>
      <c r="AB528" s="16">
        <f t="shared" si="126"/>
        <v>144</v>
      </c>
      <c r="AC528" s="16" t="str">
        <f t="shared" si="133"/>
        <v>DefExt</v>
      </c>
      <c r="AD528" s="16">
        <f t="shared" si="134"/>
        <v>72</v>
      </c>
      <c r="AE528" s="16" t="str">
        <f t="shared" si="135"/>
        <v>HPExt</v>
      </c>
      <c r="AF528" s="29">
        <f t="shared" si="136"/>
        <v>435</v>
      </c>
      <c r="AG528" s="29" t="str">
        <f t="shared" si="137"/>
        <v>[x]</v>
      </c>
    </row>
    <row r="529" spans="16:33" ht="16.5" x14ac:dyDescent="0.2">
      <c r="P529" s="15">
        <v>473</v>
      </c>
      <c r="Q529" s="16">
        <f t="shared" si="122"/>
        <v>25</v>
      </c>
      <c r="R529" s="16">
        <f t="shared" si="123"/>
        <v>1606031</v>
      </c>
      <c r="S529" s="16" t="str">
        <f t="shared" si="127"/>
        <v>神器5碎片5等级17</v>
      </c>
      <c r="T529" s="31" t="s">
        <v>877</v>
      </c>
      <c r="U529" s="16">
        <f t="shared" si="124"/>
        <v>17</v>
      </c>
      <c r="V529" s="106">
        <f t="shared" si="128"/>
        <v>1.5779999999999998</v>
      </c>
      <c r="W529" s="19">
        <f t="shared" si="125"/>
        <v>3.1559999999999998E-2</v>
      </c>
      <c r="X529" s="16">
        <f t="shared" si="129"/>
        <v>1</v>
      </c>
      <c r="Y529" s="16">
        <f t="shared" si="130"/>
        <v>2</v>
      </c>
      <c r="Z529" s="16">
        <f t="shared" si="131"/>
        <v>3</v>
      </c>
      <c r="AA529" s="16" t="str">
        <f t="shared" si="132"/>
        <v>AtkExt</v>
      </c>
      <c r="AB529" s="16">
        <f t="shared" si="126"/>
        <v>156</v>
      </c>
      <c r="AC529" s="16" t="str">
        <f t="shared" si="133"/>
        <v>DefExt</v>
      </c>
      <c r="AD529" s="16">
        <f t="shared" si="134"/>
        <v>77</v>
      </c>
      <c r="AE529" s="16" t="str">
        <f t="shared" si="135"/>
        <v>HPExt</v>
      </c>
      <c r="AF529" s="29">
        <f t="shared" si="136"/>
        <v>469</v>
      </c>
      <c r="AG529" s="29" t="str">
        <f t="shared" si="137"/>
        <v>[x]</v>
      </c>
    </row>
    <row r="530" spans="16:33" ht="16.5" x14ac:dyDescent="0.2">
      <c r="P530" s="15">
        <v>474</v>
      </c>
      <c r="Q530" s="16">
        <f t="shared" si="122"/>
        <v>25</v>
      </c>
      <c r="R530" s="16">
        <f t="shared" si="123"/>
        <v>1606031</v>
      </c>
      <c r="S530" s="16" t="str">
        <f t="shared" si="127"/>
        <v>神器5碎片5等级18</v>
      </c>
      <c r="T530" s="31" t="s">
        <v>877</v>
      </c>
      <c r="U530" s="16">
        <f t="shared" si="124"/>
        <v>18</v>
      </c>
      <c r="V530" s="106">
        <f t="shared" si="128"/>
        <v>1.698</v>
      </c>
      <c r="W530" s="19">
        <f t="shared" si="125"/>
        <v>3.3959999999999997E-2</v>
      </c>
      <c r="X530" s="16">
        <f t="shared" si="129"/>
        <v>1</v>
      </c>
      <c r="Y530" s="16">
        <f t="shared" si="130"/>
        <v>2</v>
      </c>
      <c r="Z530" s="16">
        <f t="shared" si="131"/>
        <v>3</v>
      </c>
      <c r="AA530" s="16" t="str">
        <f t="shared" si="132"/>
        <v>AtkExt</v>
      </c>
      <c r="AB530" s="16">
        <f t="shared" si="126"/>
        <v>168</v>
      </c>
      <c r="AC530" s="16" t="str">
        <f t="shared" si="133"/>
        <v>DefExt</v>
      </c>
      <c r="AD530" s="16">
        <f t="shared" si="134"/>
        <v>83</v>
      </c>
      <c r="AE530" s="16" t="str">
        <f t="shared" si="135"/>
        <v>HPExt</v>
      </c>
      <c r="AF530" s="29">
        <f t="shared" si="136"/>
        <v>505</v>
      </c>
      <c r="AG530" s="29" t="str">
        <f t="shared" si="137"/>
        <v>[x]</v>
      </c>
    </row>
    <row r="531" spans="16:33" ht="16.5" x14ac:dyDescent="0.2">
      <c r="P531" s="15">
        <v>475</v>
      </c>
      <c r="Q531" s="16">
        <f t="shared" si="122"/>
        <v>25</v>
      </c>
      <c r="R531" s="16">
        <f t="shared" si="123"/>
        <v>1606031</v>
      </c>
      <c r="S531" s="16" t="str">
        <f t="shared" si="127"/>
        <v>神器5碎片5等级19</v>
      </c>
      <c r="T531" s="31" t="s">
        <v>877</v>
      </c>
      <c r="U531" s="16">
        <f t="shared" si="124"/>
        <v>19</v>
      </c>
      <c r="V531" s="106">
        <f t="shared" si="128"/>
        <v>1.8220000000000001</v>
      </c>
      <c r="W531" s="19">
        <f t="shared" si="125"/>
        <v>3.644E-2</v>
      </c>
      <c r="X531" s="16">
        <f t="shared" si="129"/>
        <v>1</v>
      </c>
      <c r="Y531" s="16">
        <f t="shared" si="130"/>
        <v>2</v>
      </c>
      <c r="Z531" s="16">
        <f t="shared" si="131"/>
        <v>3</v>
      </c>
      <c r="AA531" s="16" t="str">
        <f t="shared" si="132"/>
        <v>AtkExt</v>
      </c>
      <c r="AB531" s="16">
        <f t="shared" si="126"/>
        <v>180</v>
      </c>
      <c r="AC531" s="16" t="str">
        <f t="shared" si="133"/>
        <v>DefExt</v>
      </c>
      <c r="AD531" s="16">
        <f t="shared" si="134"/>
        <v>89</v>
      </c>
      <c r="AE531" s="16" t="str">
        <f t="shared" si="135"/>
        <v>HPExt</v>
      </c>
      <c r="AF531" s="29">
        <f t="shared" si="136"/>
        <v>542</v>
      </c>
      <c r="AG531" s="29" t="str">
        <f t="shared" si="137"/>
        <v>[x]</v>
      </c>
    </row>
    <row r="532" spans="16:33" ht="16.5" x14ac:dyDescent="0.2">
      <c r="P532" s="15">
        <v>476</v>
      </c>
      <c r="Q532" s="16">
        <f t="shared" si="122"/>
        <v>25</v>
      </c>
      <c r="R532" s="16">
        <f t="shared" si="123"/>
        <v>1606031</v>
      </c>
      <c r="S532" s="16" t="str">
        <f t="shared" si="127"/>
        <v>神器5碎片5等级20</v>
      </c>
      <c r="T532" s="31" t="s">
        <v>877</v>
      </c>
      <c r="U532" s="16">
        <f t="shared" si="124"/>
        <v>20</v>
      </c>
      <c r="V532" s="106">
        <f t="shared" si="128"/>
        <v>1.95</v>
      </c>
      <c r="W532" s="19">
        <f t="shared" si="125"/>
        <v>3.9E-2</v>
      </c>
      <c r="X532" s="16">
        <f t="shared" si="129"/>
        <v>1</v>
      </c>
      <c r="Y532" s="16">
        <f t="shared" si="130"/>
        <v>2</v>
      </c>
      <c r="Z532" s="16">
        <f t="shared" si="131"/>
        <v>3</v>
      </c>
      <c r="AA532" s="16" t="str">
        <f t="shared" si="132"/>
        <v>AtkExt</v>
      </c>
      <c r="AB532" s="16">
        <f t="shared" si="126"/>
        <v>192</v>
      </c>
      <c r="AC532" s="16" t="str">
        <f t="shared" si="133"/>
        <v>DefExt</v>
      </c>
      <c r="AD532" s="16">
        <f t="shared" si="134"/>
        <v>96</v>
      </c>
      <c r="AE532" s="16" t="str">
        <f t="shared" si="135"/>
        <v>HPExt</v>
      </c>
      <c r="AF532" s="29">
        <f t="shared" si="136"/>
        <v>580</v>
      </c>
      <c r="AG532" s="29" t="str">
        <f t="shared" si="137"/>
        <v>[x]</v>
      </c>
    </row>
    <row r="533" spans="16:33" ht="16.5" x14ac:dyDescent="0.2">
      <c r="P533" s="15">
        <v>477</v>
      </c>
      <c r="Q533" s="16">
        <f t="shared" si="122"/>
        <v>25</v>
      </c>
      <c r="R533" s="16">
        <f t="shared" si="123"/>
        <v>1606031</v>
      </c>
      <c r="S533" s="16" t="str">
        <f t="shared" si="127"/>
        <v>神器5碎片5等级21</v>
      </c>
      <c r="T533" s="31" t="s">
        <v>877</v>
      </c>
      <c r="U533" s="16">
        <f t="shared" si="124"/>
        <v>21</v>
      </c>
      <c r="V533" s="106">
        <f t="shared" si="128"/>
        <v>2.0819999999999999</v>
      </c>
      <c r="W533" s="19">
        <f t="shared" si="125"/>
        <v>4.1639999999999996E-2</v>
      </c>
      <c r="X533" s="16">
        <f t="shared" si="129"/>
        <v>1</v>
      </c>
      <c r="Y533" s="16">
        <f t="shared" si="130"/>
        <v>2</v>
      </c>
      <c r="Z533" s="16">
        <f t="shared" si="131"/>
        <v>3</v>
      </c>
      <c r="AA533" s="16" t="str">
        <f t="shared" si="132"/>
        <v>AtkExt</v>
      </c>
      <c r="AB533" s="16">
        <f t="shared" si="126"/>
        <v>206</v>
      </c>
      <c r="AC533" s="16" t="str">
        <f t="shared" si="133"/>
        <v>DefExt</v>
      </c>
      <c r="AD533" s="16">
        <f t="shared" si="134"/>
        <v>102</v>
      </c>
      <c r="AE533" s="16" t="str">
        <f t="shared" si="135"/>
        <v>HPExt</v>
      </c>
      <c r="AF533" s="29">
        <f t="shared" si="136"/>
        <v>619</v>
      </c>
      <c r="AG533" s="29" t="str">
        <f t="shared" si="137"/>
        <v>[x]</v>
      </c>
    </row>
    <row r="534" spans="16:33" ht="16.5" x14ac:dyDescent="0.2">
      <c r="P534" s="15">
        <v>478</v>
      </c>
      <c r="Q534" s="16">
        <f t="shared" si="122"/>
        <v>26</v>
      </c>
      <c r="R534" s="16">
        <f t="shared" si="123"/>
        <v>1606032</v>
      </c>
      <c r="S534" s="16" t="str">
        <f t="shared" si="127"/>
        <v>神器5碎片6等级1</v>
      </c>
      <c r="T534" s="31" t="s">
        <v>877</v>
      </c>
      <c r="U534" s="16">
        <f t="shared" si="124"/>
        <v>1</v>
      </c>
      <c r="V534" s="106">
        <f t="shared" si="128"/>
        <v>0.20200000000000001</v>
      </c>
      <c r="W534" s="19">
        <f t="shared" si="125"/>
        <v>6.0600000000000003E-3</v>
      </c>
      <c r="X534" s="16">
        <f t="shared" si="129"/>
        <v>2</v>
      </c>
      <c r="Y534" s="16">
        <f t="shared" si="130"/>
        <v>0</v>
      </c>
      <c r="Z534" s="16">
        <f t="shared" si="131"/>
        <v>0</v>
      </c>
      <c r="AA534" s="16" t="str">
        <f t="shared" si="132"/>
        <v>DefExt</v>
      </c>
      <c r="AB534" s="16">
        <f t="shared" si="126"/>
        <v>44</v>
      </c>
      <c r="AC534" s="16" t="str">
        <f t="shared" si="133"/>
        <v>[x]</v>
      </c>
      <c r="AD534" s="16" t="str">
        <f t="shared" si="134"/>
        <v>[x]</v>
      </c>
      <c r="AE534" s="16" t="str">
        <f t="shared" si="135"/>
        <v>[x]</v>
      </c>
      <c r="AF534" s="29" t="str">
        <f t="shared" si="136"/>
        <v>[x]</v>
      </c>
      <c r="AG534" s="29" t="str">
        <f t="shared" si="137"/>
        <v>[x]</v>
      </c>
    </row>
    <row r="535" spans="16:33" ht="16.5" x14ac:dyDescent="0.2">
      <c r="P535" s="15">
        <v>479</v>
      </c>
      <c r="Q535" s="16">
        <f t="shared" si="122"/>
        <v>26</v>
      </c>
      <c r="R535" s="16">
        <f t="shared" si="123"/>
        <v>1606032</v>
      </c>
      <c r="S535" s="16" t="str">
        <f t="shared" si="127"/>
        <v>神器5碎片6等级2</v>
      </c>
      <c r="T535" s="31" t="s">
        <v>877</v>
      </c>
      <c r="U535" s="16">
        <f t="shared" si="124"/>
        <v>2</v>
      </c>
      <c r="V535" s="106">
        <f t="shared" si="128"/>
        <v>0.25800000000000001</v>
      </c>
      <c r="W535" s="19">
        <f t="shared" si="125"/>
        <v>7.7400000000000004E-3</v>
      </c>
      <c r="X535" s="16">
        <f t="shared" si="129"/>
        <v>2</v>
      </c>
      <c r="Y535" s="16">
        <f t="shared" si="130"/>
        <v>0</v>
      </c>
      <c r="Z535" s="16">
        <f t="shared" si="131"/>
        <v>0</v>
      </c>
      <c r="AA535" s="16" t="str">
        <f t="shared" si="132"/>
        <v>DefExt</v>
      </c>
      <c r="AB535" s="16">
        <f t="shared" si="126"/>
        <v>57</v>
      </c>
      <c r="AC535" s="16" t="str">
        <f t="shared" si="133"/>
        <v>[x]</v>
      </c>
      <c r="AD535" s="16" t="str">
        <f t="shared" si="134"/>
        <v>[x]</v>
      </c>
      <c r="AE535" s="16" t="str">
        <f t="shared" si="135"/>
        <v>[x]</v>
      </c>
      <c r="AF535" s="29" t="str">
        <f t="shared" si="136"/>
        <v>[x]</v>
      </c>
      <c r="AG535" s="29" t="str">
        <f t="shared" si="137"/>
        <v>[x]</v>
      </c>
    </row>
    <row r="536" spans="16:33" ht="16.5" x14ac:dyDescent="0.2">
      <c r="P536" s="15">
        <v>480</v>
      </c>
      <c r="Q536" s="16">
        <f t="shared" si="122"/>
        <v>26</v>
      </c>
      <c r="R536" s="16">
        <f t="shared" si="123"/>
        <v>1606032</v>
      </c>
      <c r="S536" s="16" t="str">
        <f t="shared" si="127"/>
        <v>神器5碎片6等级3</v>
      </c>
      <c r="T536" s="31" t="s">
        <v>877</v>
      </c>
      <c r="U536" s="16">
        <f t="shared" si="124"/>
        <v>3</v>
      </c>
      <c r="V536" s="106">
        <f t="shared" si="128"/>
        <v>0.31800000000000006</v>
      </c>
      <c r="W536" s="19">
        <f t="shared" si="125"/>
        <v>9.5400000000000016E-3</v>
      </c>
      <c r="X536" s="16">
        <f t="shared" si="129"/>
        <v>2</v>
      </c>
      <c r="Y536" s="16">
        <f t="shared" si="130"/>
        <v>0</v>
      </c>
      <c r="Z536" s="16">
        <f t="shared" si="131"/>
        <v>0</v>
      </c>
      <c r="AA536" s="16" t="str">
        <f t="shared" si="132"/>
        <v>DefExt</v>
      </c>
      <c r="AB536" s="16">
        <f t="shared" si="126"/>
        <v>70</v>
      </c>
      <c r="AC536" s="16" t="str">
        <f t="shared" si="133"/>
        <v>[x]</v>
      </c>
      <c r="AD536" s="16" t="str">
        <f t="shared" si="134"/>
        <v>[x]</v>
      </c>
      <c r="AE536" s="16" t="str">
        <f t="shared" si="135"/>
        <v>[x]</v>
      </c>
      <c r="AF536" s="29" t="str">
        <f t="shared" si="136"/>
        <v>[x]</v>
      </c>
      <c r="AG536" s="29" t="str">
        <f t="shared" si="137"/>
        <v>[x]</v>
      </c>
    </row>
    <row r="537" spans="16:33" ht="16.5" x14ac:dyDescent="0.2">
      <c r="P537" s="15">
        <v>481</v>
      </c>
      <c r="Q537" s="16">
        <f t="shared" si="122"/>
        <v>26</v>
      </c>
      <c r="R537" s="16">
        <f t="shared" si="123"/>
        <v>1606032</v>
      </c>
      <c r="S537" s="16" t="str">
        <f t="shared" si="127"/>
        <v>神器5碎片6等级4</v>
      </c>
      <c r="T537" s="31" t="s">
        <v>877</v>
      </c>
      <c r="U537" s="16">
        <f t="shared" si="124"/>
        <v>4</v>
      </c>
      <c r="V537" s="106">
        <f t="shared" si="128"/>
        <v>0.38200000000000001</v>
      </c>
      <c r="W537" s="19">
        <f t="shared" si="125"/>
        <v>1.146E-2</v>
      </c>
      <c r="X537" s="16">
        <f t="shared" si="129"/>
        <v>2</v>
      </c>
      <c r="Y537" s="16">
        <f t="shared" si="130"/>
        <v>0</v>
      </c>
      <c r="Z537" s="16">
        <f t="shared" si="131"/>
        <v>0</v>
      </c>
      <c r="AA537" s="16" t="str">
        <f t="shared" si="132"/>
        <v>DefExt</v>
      </c>
      <c r="AB537" s="16">
        <f t="shared" si="126"/>
        <v>84</v>
      </c>
      <c r="AC537" s="16" t="str">
        <f t="shared" si="133"/>
        <v>[x]</v>
      </c>
      <c r="AD537" s="16" t="str">
        <f t="shared" si="134"/>
        <v>[x]</v>
      </c>
      <c r="AE537" s="16" t="str">
        <f t="shared" si="135"/>
        <v>[x]</v>
      </c>
      <c r="AF537" s="29" t="str">
        <f t="shared" si="136"/>
        <v>[x]</v>
      </c>
      <c r="AG537" s="29" t="str">
        <f t="shared" si="137"/>
        <v>[x]</v>
      </c>
    </row>
    <row r="538" spans="16:33" ht="16.5" x14ac:dyDescent="0.2">
      <c r="P538" s="15">
        <v>482</v>
      </c>
      <c r="Q538" s="16">
        <f t="shared" si="122"/>
        <v>26</v>
      </c>
      <c r="R538" s="16">
        <f t="shared" si="123"/>
        <v>1606032</v>
      </c>
      <c r="S538" s="16" t="str">
        <f t="shared" si="127"/>
        <v>神器5碎片6等级5</v>
      </c>
      <c r="T538" s="31" t="s">
        <v>877</v>
      </c>
      <c r="U538" s="16">
        <f t="shared" si="124"/>
        <v>5</v>
      </c>
      <c r="V538" s="106">
        <f t="shared" si="128"/>
        <v>0.45</v>
      </c>
      <c r="W538" s="19">
        <f t="shared" si="125"/>
        <v>1.35E-2</v>
      </c>
      <c r="X538" s="16">
        <f t="shared" si="129"/>
        <v>2</v>
      </c>
      <c r="Y538" s="16">
        <f t="shared" si="130"/>
        <v>0</v>
      </c>
      <c r="Z538" s="16">
        <f t="shared" si="131"/>
        <v>0</v>
      </c>
      <c r="AA538" s="16" t="str">
        <f t="shared" si="132"/>
        <v>DefExt</v>
      </c>
      <c r="AB538" s="16">
        <f t="shared" si="126"/>
        <v>99</v>
      </c>
      <c r="AC538" s="16" t="str">
        <f t="shared" si="133"/>
        <v>[x]</v>
      </c>
      <c r="AD538" s="16" t="str">
        <f t="shared" si="134"/>
        <v>[x]</v>
      </c>
      <c r="AE538" s="16" t="str">
        <f t="shared" si="135"/>
        <v>[x]</v>
      </c>
      <c r="AF538" s="29" t="str">
        <f t="shared" si="136"/>
        <v>[x]</v>
      </c>
      <c r="AG538" s="29" t="str">
        <f t="shared" si="137"/>
        <v>[x]</v>
      </c>
    </row>
    <row r="539" spans="16:33" ht="16.5" x14ac:dyDescent="0.2">
      <c r="P539" s="15">
        <v>483</v>
      </c>
      <c r="Q539" s="16">
        <f t="shared" si="122"/>
        <v>26</v>
      </c>
      <c r="R539" s="16">
        <f t="shared" si="123"/>
        <v>1606032</v>
      </c>
      <c r="S539" s="16" t="str">
        <f t="shared" si="127"/>
        <v>神器5碎片6等级6</v>
      </c>
      <c r="T539" s="31" t="s">
        <v>877</v>
      </c>
      <c r="U539" s="16">
        <f t="shared" si="124"/>
        <v>6</v>
      </c>
      <c r="V539" s="106">
        <f t="shared" si="128"/>
        <v>0.52200000000000002</v>
      </c>
      <c r="W539" s="19">
        <f t="shared" si="125"/>
        <v>1.566E-2</v>
      </c>
      <c r="X539" s="16">
        <f t="shared" si="129"/>
        <v>2</v>
      </c>
      <c r="Y539" s="16">
        <f t="shared" si="130"/>
        <v>0</v>
      </c>
      <c r="Z539" s="16">
        <f t="shared" si="131"/>
        <v>0</v>
      </c>
      <c r="AA539" s="16" t="str">
        <f t="shared" si="132"/>
        <v>DefExt</v>
      </c>
      <c r="AB539" s="16">
        <f t="shared" si="126"/>
        <v>115</v>
      </c>
      <c r="AC539" s="16" t="str">
        <f t="shared" si="133"/>
        <v>[x]</v>
      </c>
      <c r="AD539" s="16" t="str">
        <f t="shared" si="134"/>
        <v>[x]</v>
      </c>
      <c r="AE539" s="16" t="str">
        <f t="shared" si="135"/>
        <v>[x]</v>
      </c>
      <c r="AF539" s="29" t="str">
        <f t="shared" si="136"/>
        <v>[x]</v>
      </c>
      <c r="AG539" s="29" t="str">
        <f t="shared" si="137"/>
        <v>[x]</v>
      </c>
    </row>
    <row r="540" spans="16:33" ht="16.5" x14ac:dyDescent="0.2">
      <c r="P540" s="15">
        <v>484</v>
      </c>
      <c r="Q540" s="16">
        <f t="shared" si="122"/>
        <v>26</v>
      </c>
      <c r="R540" s="16">
        <f t="shared" si="123"/>
        <v>1606032</v>
      </c>
      <c r="S540" s="16" t="str">
        <f t="shared" si="127"/>
        <v>神器5碎片6等级7</v>
      </c>
      <c r="T540" s="31" t="s">
        <v>877</v>
      </c>
      <c r="U540" s="16">
        <f t="shared" si="124"/>
        <v>7</v>
      </c>
      <c r="V540" s="106">
        <f t="shared" si="128"/>
        <v>0.59799999999999998</v>
      </c>
      <c r="W540" s="19">
        <f t="shared" si="125"/>
        <v>1.7939999999999998E-2</v>
      </c>
      <c r="X540" s="16">
        <f t="shared" si="129"/>
        <v>2</v>
      </c>
      <c r="Y540" s="16">
        <f t="shared" si="130"/>
        <v>0</v>
      </c>
      <c r="Z540" s="16">
        <f t="shared" si="131"/>
        <v>0</v>
      </c>
      <c r="AA540" s="16" t="str">
        <f t="shared" si="132"/>
        <v>DefExt</v>
      </c>
      <c r="AB540" s="16">
        <f t="shared" si="126"/>
        <v>132</v>
      </c>
      <c r="AC540" s="16" t="str">
        <f t="shared" si="133"/>
        <v>[x]</v>
      </c>
      <c r="AD540" s="16" t="str">
        <f t="shared" si="134"/>
        <v>[x]</v>
      </c>
      <c r="AE540" s="16" t="str">
        <f t="shared" si="135"/>
        <v>[x]</v>
      </c>
      <c r="AF540" s="29" t="str">
        <f t="shared" si="136"/>
        <v>[x]</v>
      </c>
      <c r="AG540" s="29" t="str">
        <f t="shared" si="137"/>
        <v>[x]</v>
      </c>
    </row>
    <row r="541" spans="16:33" ht="16.5" x14ac:dyDescent="0.2">
      <c r="P541" s="15">
        <v>485</v>
      </c>
      <c r="Q541" s="16">
        <f t="shared" si="122"/>
        <v>26</v>
      </c>
      <c r="R541" s="16">
        <f t="shared" si="123"/>
        <v>1606032</v>
      </c>
      <c r="S541" s="16" t="str">
        <f t="shared" si="127"/>
        <v>神器5碎片6等级8</v>
      </c>
      <c r="T541" s="31" t="s">
        <v>877</v>
      </c>
      <c r="U541" s="16">
        <f t="shared" si="124"/>
        <v>8</v>
      </c>
      <c r="V541" s="106">
        <f t="shared" si="128"/>
        <v>0.67800000000000005</v>
      </c>
      <c r="W541" s="19">
        <f t="shared" si="125"/>
        <v>2.034E-2</v>
      </c>
      <c r="X541" s="16">
        <f t="shared" si="129"/>
        <v>2</v>
      </c>
      <c r="Y541" s="16">
        <f t="shared" si="130"/>
        <v>0</v>
      </c>
      <c r="Z541" s="16">
        <f t="shared" si="131"/>
        <v>0</v>
      </c>
      <c r="AA541" s="16" t="str">
        <f t="shared" si="132"/>
        <v>DefExt</v>
      </c>
      <c r="AB541" s="16">
        <f t="shared" si="126"/>
        <v>150</v>
      </c>
      <c r="AC541" s="16" t="str">
        <f t="shared" si="133"/>
        <v>[x]</v>
      </c>
      <c r="AD541" s="16" t="str">
        <f t="shared" si="134"/>
        <v>[x]</v>
      </c>
      <c r="AE541" s="16" t="str">
        <f t="shared" si="135"/>
        <v>[x]</v>
      </c>
      <c r="AF541" s="29" t="str">
        <f t="shared" si="136"/>
        <v>[x]</v>
      </c>
      <c r="AG541" s="29" t="str">
        <f t="shared" si="137"/>
        <v>[x]</v>
      </c>
    </row>
    <row r="542" spans="16:33" ht="16.5" x14ac:dyDescent="0.2">
      <c r="P542" s="15">
        <v>486</v>
      </c>
      <c r="Q542" s="16">
        <f t="shared" si="122"/>
        <v>26</v>
      </c>
      <c r="R542" s="16">
        <f t="shared" si="123"/>
        <v>1606032</v>
      </c>
      <c r="S542" s="16" t="str">
        <f t="shared" si="127"/>
        <v>神器5碎片6等级9</v>
      </c>
      <c r="T542" s="31" t="s">
        <v>877</v>
      </c>
      <c r="U542" s="16">
        <f t="shared" si="124"/>
        <v>9</v>
      </c>
      <c r="V542" s="106">
        <f t="shared" si="128"/>
        <v>0.76200000000000001</v>
      </c>
      <c r="W542" s="19">
        <f t="shared" si="125"/>
        <v>2.2859999999999998E-2</v>
      </c>
      <c r="X542" s="16">
        <f t="shared" si="129"/>
        <v>2</v>
      </c>
      <c r="Y542" s="16">
        <f t="shared" si="130"/>
        <v>0</v>
      </c>
      <c r="Z542" s="16">
        <f t="shared" si="131"/>
        <v>0</v>
      </c>
      <c r="AA542" s="16" t="str">
        <f t="shared" si="132"/>
        <v>DefExt</v>
      </c>
      <c r="AB542" s="16">
        <f t="shared" si="126"/>
        <v>168</v>
      </c>
      <c r="AC542" s="16" t="str">
        <f t="shared" si="133"/>
        <v>[x]</v>
      </c>
      <c r="AD542" s="16" t="str">
        <f t="shared" si="134"/>
        <v>[x]</v>
      </c>
      <c r="AE542" s="16" t="str">
        <f t="shared" si="135"/>
        <v>[x]</v>
      </c>
      <c r="AF542" s="29" t="str">
        <f t="shared" si="136"/>
        <v>[x]</v>
      </c>
      <c r="AG542" s="29" t="str">
        <f t="shared" si="137"/>
        <v>[x]</v>
      </c>
    </row>
    <row r="543" spans="16:33" ht="16.5" x14ac:dyDescent="0.2">
      <c r="P543" s="15">
        <v>487</v>
      </c>
      <c r="Q543" s="16">
        <f t="shared" si="122"/>
        <v>26</v>
      </c>
      <c r="R543" s="16">
        <f t="shared" si="123"/>
        <v>1606032</v>
      </c>
      <c r="S543" s="16" t="str">
        <f t="shared" si="127"/>
        <v>神器5碎片6等级10</v>
      </c>
      <c r="T543" s="31" t="s">
        <v>877</v>
      </c>
      <c r="U543" s="16">
        <f t="shared" si="124"/>
        <v>10</v>
      </c>
      <c r="V543" s="106">
        <f t="shared" si="128"/>
        <v>0.85000000000000009</v>
      </c>
      <c r="W543" s="19">
        <f t="shared" si="125"/>
        <v>2.5500000000000002E-2</v>
      </c>
      <c r="X543" s="16">
        <f t="shared" si="129"/>
        <v>2</v>
      </c>
      <c r="Y543" s="16">
        <f t="shared" si="130"/>
        <v>0</v>
      </c>
      <c r="Z543" s="16">
        <f t="shared" si="131"/>
        <v>0</v>
      </c>
      <c r="AA543" s="16" t="str">
        <f t="shared" si="132"/>
        <v>DefExt</v>
      </c>
      <c r="AB543" s="16">
        <f t="shared" si="126"/>
        <v>188</v>
      </c>
      <c r="AC543" s="16" t="str">
        <f t="shared" si="133"/>
        <v>[x]</v>
      </c>
      <c r="AD543" s="16" t="str">
        <f t="shared" si="134"/>
        <v>[x]</v>
      </c>
      <c r="AE543" s="16" t="str">
        <f t="shared" si="135"/>
        <v>[x]</v>
      </c>
      <c r="AF543" s="29" t="str">
        <f t="shared" si="136"/>
        <v>[x]</v>
      </c>
      <c r="AG543" s="29" t="str">
        <f t="shared" si="137"/>
        <v>[x]</v>
      </c>
    </row>
    <row r="544" spans="16:33" ht="16.5" x14ac:dyDescent="0.2">
      <c r="P544" s="15">
        <v>488</v>
      </c>
      <c r="Q544" s="16">
        <f t="shared" si="122"/>
        <v>26</v>
      </c>
      <c r="R544" s="16">
        <f t="shared" si="123"/>
        <v>1606032</v>
      </c>
      <c r="S544" s="16" t="str">
        <f t="shared" si="127"/>
        <v>神器5碎片6等级11</v>
      </c>
      <c r="T544" s="31" t="s">
        <v>877</v>
      </c>
      <c r="U544" s="16">
        <f t="shared" si="124"/>
        <v>11</v>
      </c>
      <c r="V544" s="106">
        <f t="shared" si="128"/>
        <v>0.94200000000000006</v>
      </c>
      <c r="W544" s="19">
        <f t="shared" si="125"/>
        <v>2.826E-2</v>
      </c>
      <c r="X544" s="16">
        <f t="shared" si="129"/>
        <v>2</v>
      </c>
      <c r="Y544" s="16">
        <f t="shared" si="130"/>
        <v>0</v>
      </c>
      <c r="Z544" s="16">
        <f t="shared" si="131"/>
        <v>0</v>
      </c>
      <c r="AA544" s="16" t="str">
        <f t="shared" si="132"/>
        <v>DefExt</v>
      </c>
      <c r="AB544" s="16">
        <f t="shared" si="126"/>
        <v>208</v>
      </c>
      <c r="AC544" s="16" t="str">
        <f t="shared" si="133"/>
        <v>[x]</v>
      </c>
      <c r="AD544" s="16" t="str">
        <f t="shared" si="134"/>
        <v>[x]</v>
      </c>
      <c r="AE544" s="16" t="str">
        <f t="shared" si="135"/>
        <v>[x]</v>
      </c>
      <c r="AF544" s="29" t="str">
        <f t="shared" si="136"/>
        <v>[x]</v>
      </c>
      <c r="AG544" s="29" t="str">
        <f t="shared" si="137"/>
        <v>[x]</v>
      </c>
    </row>
    <row r="545" spans="16:33" ht="16.5" x14ac:dyDescent="0.2">
      <c r="P545" s="15">
        <v>489</v>
      </c>
      <c r="Q545" s="16">
        <f t="shared" si="122"/>
        <v>26</v>
      </c>
      <c r="R545" s="16">
        <f t="shared" si="123"/>
        <v>1606032</v>
      </c>
      <c r="S545" s="16" t="str">
        <f t="shared" si="127"/>
        <v>神器5碎片6等级12</v>
      </c>
      <c r="T545" s="31" t="s">
        <v>877</v>
      </c>
      <c r="U545" s="16">
        <f t="shared" si="124"/>
        <v>12</v>
      </c>
      <c r="V545" s="106">
        <f t="shared" si="128"/>
        <v>1.0380000000000003</v>
      </c>
      <c r="W545" s="19">
        <f t="shared" si="125"/>
        <v>3.1140000000000008E-2</v>
      </c>
      <c r="X545" s="16">
        <f t="shared" si="129"/>
        <v>2</v>
      </c>
      <c r="Y545" s="16">
        <f t="shared" si="130"/>
        <v>0</v>
      </c>
      <c r="Z545" s="16">
        <f t="shared" si="131"/>
        <v>0</v>
      </c>
      <c r="AA545" s="16" t="str">
        <f t="shared" si="132"/>
        <v>DefExt</v>
      </c>
      <c r="AB545" s="16">
        <f t="shared" si="126"/>
        <v>230</v>
      </c>
      <c r="AC545" s="16" t="str">
        <f t="shared" si="133"/>
        <v>[x]</v>
      </c>
      <c r="AD545" s="16" t="str">
        <f t="shared" si="134"/>
        <v>[x]</v>
      </c>
      <c r="AE545" s="16" t="str">
        <f t="shared" si="135"/>
        <v>[x]</v>
      </c>
      <c r="AF545" s="29" t="str">
        <f t="shared" si="136"/>
        <v>[x]</v>
      </c>
      <c r="AG545" s="29" t="str">
        <f t="shared" si="137"/>
        <v>[x]</v>
      </c>
    </row>
    <row r="546" spans="16:33" ht="16.5" x14ac:dyDescent="0.2">
      <c r="P546" s="15">
        <v>490</v>
      </c>
      <c r="Q546" s="16">
        <f t="shared" si="122"/>
        <v>26</v>
      </c>
      <c r="R546" s="16">
        <f t="shared" si="123"/>
        <v>1606032</v>
      </c>
      <c r="S546" s="16" t="str">
        <f t="shared" si="127"/>
        <v>神器5碎片6等级13</v>
      </c>
      <c r="T546" s="31" t="s">
        <v>877</v>
      </c>
      <c r="U546" s="16">
        <f t="shared" si="124"/>
        <v>13</v>
      </c>
      <c r="V546" s="106">
        <f t="shared" si="128"/>
        <v>1.1380000000000001</v>
      </c>
      <c r="W546" s="19">
        <f t="shared" si="125"/>
        <v>3.4140000000000004E-2</v>
      </c>
      <c r="X546" s="16">
        <f t="shared" si="129"/>
        <v>2</v>
      </c>
      <c r="Y546" s="16">
        <f t="shared" si="130"/>
        <v>0</v>
      </c>
      <c r="Z546" s="16">
        <f t="shared" si="131"/>
        <v>0</v>
      </c>
      <c r="AA546" s="16" t="str">
        <f t="shared" si="132"/>
        <v>DefExt</v>
      </c>
      <c r="AB546" s="16">
        <f t="shared" si="126"/>
        <v>252</v>
      </c>
      <c r="AC546" s="16" t="str">
        <f t="shared" si="133"/>
        <v>[x]</v>
      </c>
      <c r="AD546" s="16" t="str">
        <f t="shared" si="134"/>
        <v>[x]</v>
      </c>
      <c r="AE546" s="16" t="str">
        <f t="shared" si="135"/>
        <v>[x]</v>
      </c>
      <c r="AF546" s="29" t="str">
        <f t="shared" si="136"/>
        <v>[x]</v>
      </c>
      <c r="AG546" s="29" t="str">
        <f t="shared" si="137"/>
        <v>[x]</v>
      </c>
    </row>
    <row r="547" spans="16:33" ht="16.5" x14ac:dyDescent="0.2">
      <c r="P547" s="15">
        <v>491</v>
      </c>
      <c r="Q547" s="16">
        <f t="shared" si="122"/>
        <v>26</v>
      </c>
      <c r="R547" s="16">
        <f t="shared" si="123"/>
        <v>1606032</v>
      </c>
      <c r="S547" s="16" t="str">
        <f t="shared" si="127"/>
        <v>神器5碎片6等级14</v>
      </c>
      <c r="T547" s="31" t="s">
        <v>877</v>
      </c>
      <c r="U547" s="16">
        <f t="shared" si="124"/>
        <v>14</v>
      </c>
      <c r="V547" s="106">
        <f t="shared" si="128"/>
        <v>1.242</v>
      </c>
      <c r="W547" s="19">
        <f t="shared" si="125"/>
        <v>3.7260000000000001E-2</v>
      </c>
      <c r="X547" s="16">
        <f t="shared" si="129"/>
        <v>2</v>
      </c>
      <c r="Y547" s="16">
        <f t="shared" si="130"/>
        <v>0</v>
      </c>
      <c r="Z547" s="16">
        <f t="shared" si="131"/>
        <v>0</v>
      </c>
      <c r="AA547" s="16" t="str">
        <f t="shared" si="132"/>
        <v>DefExt</v>
      </c>
      <c r="AB547" s="16">
        <f t="shared" si="126"/>
        <v>275</v>
      </c>
      <c r="AC547" s="16" t="str">
        <f t="shared" si="133"/>
        <v>[x]</v>
      </c>
      <c r="AD547" s="16" t="str">
        <f t="shared" si="134"/>
        <v>[x]</v>
      </c>
      <c r="AE547" s="16" t="str">
        <f t="shared" si="135"/>
        <v>[x]</v>
      </c>
      <c r="AF547" s="29" t="str">
        <f t="shared" si="136"/>
        <v>[x]</v>
      </c>
      <c r="AG547" s="29" t="str">
        <f t="shared" si="137"/>
        <v>[x]</v>
      </c>
    </row>
    <row r="548" spans="16:33" ht="16.5" x14ac:dyDescent="0.2">
      <c r="P548" s="15">
        <v>492</v>
      </c>
      <c r="Q548" s="16">
        <f t="shared" si="122"/>
        <v>26</v>
      </c>
      <c r="R548" s="16">
        <f t="shared" si="123"/>
        <v>1606032</v>
      </c>
      <c r="S548" s="16" t="str">
        <f t="shared" si="127"/>
        <v>神器5碎片6等级15</v>
      </c>
      <c r="T548" s="31" t="s">
        <v>877</v>
      </c>
      <c r="U548" s="16">
        <f t="shared" si="124"/>
        <v>15</v>
      </c>
      <c r="V548" s="106">
        <f t="shared" si="128"/>
        <v>1.35</v>
      </c>
      <c r="W548" s="19">
        <f t="shared" si="125"/>
        <v>4.0500000000000001E-2</v>
      </c>
      <c r="X548" s="16">
        <f t="shared" si="129"/>
        <v>2</v>
      </c>
      <c r="Y548" s="16">
        <f t="shared" si="130"/>
        <v>0</v>
      </c>
      <c r="Z548" s="16">
        <f t="shared" si="131"/>
        <v>0</v>
      </c>
      <c r="AA548" s="16" t="str">
        <f t="shared" si="132"/>
        <v>DefExt</v>
      </c>
      <c r="AB548" s="16">
        <f t="shared" si="126"/>
        <v>299</v>
      </c>
      <c r="AC548" s="16" t="str">
        <f t="shared" si="133"/>
        <v>[x]</v>
      </c>
      <c r="AD548" s="16" t="str">
        <f t="shared" si="134"/>
        <v>[x]</v>
      </c>
      <c r="AE548" s="16" t="str">
        <f t="shared" si="135"/>
        <v>[x]</v>
      </c>
      <c r="AF548" s="29" t="str">
        <f t="shared" si="136"/>
        <v>[x]</v>
      </c>
      <c r="AG548" s="29" t="str">
        <f t="shared" si="137"/>
        <v>[x]</v>
      </c>
    </row>
    <row r="549" spans="16:33" ht="16.5" x14ac:dyDescent="0.2">
      <c r="P549" s="15">
        <v>493</v>
      </c>
      <c r="Q549" s="16">
        <f t="shared" si="122"/>
        <v>26</v>
      </c>
      <c r="R549" s="16">
        <f t="shared" si="123"/>
        <v>1606032</v>
      </c>
      <c r="S549" s="16" t="str">
        <f t="shared" si="127"/>
        <v>神器5碎片6等级16</v>
      </c>
      <c r="T549" s="31" t="s">
        <v>877</v>
      </c>
      <c r="U549" s="16">
        <f t="shared" si="124"/>
        <v>16</v>
      </c>
      <c r="V549" s="106">
        <f t="shared" si="128"/>
        <v>1.4620000000000002</v>
      </c>
      <c r="W549" s="19">
        <f t="shared" si="125"/>
        <v>4.3860000000000003E-2</v>
      </c>
      <c r="X549" s="16">
        <f t="shared" si="129"/>
        <v>2</v>
      </c>
      <c r="Y549" s="16">
        <f t="shared" si="130"/>
        <v>0</v>
      </c>
      <c r="Z549" s="16">
        <f t="shared" si="131"/>
        <v>0</v>
      </c>
      <c r="AA549" s="16" t="str">
        <f t="shared" si="132"/>
        <v>DefExt</v>
      </c>
      <c r="AB549" s="16">
        <f t="shared" si="126"/>
        <v>324</v>
      </c>
      <c r="AC549" s="16" t="str">
        <f t="shared" si="133"/>
        <v>[x]</v>
      </c>
      <c r="AD549" s="16" t="str">
        <f t="shared" si="134"/>
        <v>[x]</v>
      </c>
      <c r="AE549" s="16" t="str">
        <f t="shared" si="135"/>
        <v>[x]</v>
      </c>
      <c r="AF549" s="29" t="str">
        <f t="shared" si="136"/>
        <v>[x]</v>
      </c>
      <c r="AG549" s="29" t="str">
        <f t="shared" si="137"/>
        <v>[x]</v>
      </c>
    </row>
    <row r="550" spans="16:33" ht="16.5" x14ac:dyDescent="0.2">
      <c r="P550" s="15">
        <v>494</v>
      </c>
      <c r="Q550" s="16">
        <f t="shared" si="122"/>
        <v>26</v>
      </c>
      <c r="R550" s="16">
        <f t="shared" si="123"/>
        <v>1606032</v>
      </c>
      <c r="S550" s="16" t="str">
        <f t="shared" si="127"/>
        <v>神器5碎片6等级17</v>
      </c>
      <c r="T550" s="31" t="s">
        <v>877</v>
      </c>
      <c r="U550" s="16">
        <f t="shared" si="124"/>
        <v>17</v>
      </c>
      <c r="V550" s="106">
        <f t="shared" si="128"/>
        <v>1.5779999999999998</v>
      </c>
      <c r="W550" s="19">
        <f t="shared" si="125"/>
        <v>4.7339999999999993E-2</v>
      </c>
      <c r="X550" s="16">
        <f t="shared" si="129"/>
        <v>2</v>
      </c>
      <c r="Y550" s="16">
        <f t="shared" si="130"/>
        <v>0</v>
      </c>
      <c r="Z550" s="16">
        <f t="shared" si="131"/>
        <v>0</v>
      </c>
      <c r="AA550" s="16" t="str">
        <f t="shared" si="132"/>
        <v>DefExt</v>
      </c>
      <c r="AB550" s="16">
        <f t="shared" si="126"/>
        <v>349</v>
      </c>
      <c r="AC550" s="16" t="str">
        <f t="shared" si="133"/>
        <v>[x]</v>
      </c>
      <c r="AD550" s="16" t="str">
        <f t="shared" si="134"/>
        <v>[x]</v>
      </c>
      <c r="AE550" s="16" t="str">
        <f t="shared" si="135"/>
        <v>[x]</v>
      </c>
      <c r="AF550" s="29" t="str">
        <f t="shared" si="136"/>
        <v>[x]</v>
      </c>
      <c r="AG550" s="29" t="str">
        <f t="shared" si="137"/>
        <v>[x]</v>
      </c>
    </row>
    <row r="551" spans="16:33" ht="16.5" x14ac:dyDescent="0.2">
      <c r="P551" s="15">
        <v>495</v>
      </c>
      <c r="Q551" s="16">
        <f t="shared" si="122"/>
        <v>26</v>
      </c>
      <c r="R551" s="16">
        <f t="shared" si="123"/>
        <v>1606032</v>
      </c>
      <c r="S551" s="16" t="str">
        <f t="shared" si="127"/>
        <v>神器5碎片6等级18</v>
      </c>
      <c r="T551" s="31" t="s">
        <v>877</v>
      </c>
      <c r="U551" s="16">
        <f t="shared" si="124"/>
        <v>18</v>
      </c>
      <c r="V551" s="106">
        <f t="shared" si="128"/>
        <v>1.698</v>
      </c>
      <c r="W551" s="19">
        <f t="shared" si="125"/>
        <v>5.0939999999999999E-2</v>
      </c>
      <c r="X551" s="16">
        <f t="shared" si="129"/>
        <v>2</v>
      </c>
      <c r="Y551" s="16">
        <f t="shared" si="130"/>
        <v>0</v>
      </c>
      <c r="Z551" s="16">
        <f t="shared" si="131"/>
        <v>0</v>
      </c>
      <c r="AA551" s="16" t="str">
        <f t="shared" si="132"/>
        <v>DefExt</v>
      </c>
      <c r="AB551" s="16">
        <f t="shared" si="126"/>
        <v>376</v>
      </c>
      <c r="AC551" s="16" t="str">
        <f t="shared" si="133"/>
        <v>[x]</v>
      </c>
      <c r="AD551" s="16" t="str">
        <f t="shared" si="134"/>
        <v>[x]</v>
      </c>
      <c r="AE551" s="16" t="str">
        <f t="shared" si="135"/>
        <v>[x]</v>
      </c>
      <c r="AF551" s="29" t="str">
        <f t="shared" si="136"/>
        <v>[x]</v>
      </c>
      <c r="AG551" s="29" t="str">
        <f t="shared" si="137"/>
        <v>[x]</v>
      </c>
    </row>
    <row r="552" spans="16:33" ht="16.5" x14ac:dyDescent="0.2">
      <c r="P552" s="15">
        <v>496</v>
      </c>
      <c r="Q552" s="16">
        <f t="shared" si="122"/>
        <v>26</v>
      </c>
      <c r="R552" s="16">
        <f t="shared" si="123"/>
        <v>1606032</v>
      </c>
      <c r="S552" s="16" t="str">
        <f t="shared" si="127"/>
        <v>神器5碎片6等级19</v>
      </c>
      <c r="T552" s="31" t="s">
        <v>877</v>
      </c>
      <c r="U552" s="16">
        <f t="shared" si="124"/>
        <v>19</v>
      </c>
      <c r="V552" s="106">
        <f t="shared" si="128"/>
        <v>1.8220000000000001</v>
      </c>
      <c r="W552" s="19">
        <f t="shared" si="125"/>
        <v>5.466E-2</v>
      </c>
      <c r="X552" s="16">
        <f t="shared" si="129"/>
        <v>2</v>
      </c>
      <c r="Y552" s="16">
        <f t="shared" si="130"/>
        <v>0</v>
      </c>
      <c r="Z552" s="16">
        <f t="shared" si="131"/>
        <v>0</v>
      </c>
      <c r="AA552" s="16" t="str">
        <f t="shared" si="132"/>
        <v>DefExt</v>
      </c>
      <c r="AB552" s="16">
        <f t="shared" si="126"/>
        <v>403</v>
      </c>
      <c r="AC552" s="16" t="str">
        <f t="shared" si="133"/>
        <v>[x]</v>
      </c>
      <c r="AD552" s="16" t="str">
        <f t="shared" si="134"/>
        <v>[x]</v>
      </c>
      <c r="AE552" s="16" t="str">
        <f t="shared" si="135"/>
        <v>[x]</v>
      </c>
      <c r="AF552" s="29" t="str">
        <f t="shared" si="136"/>
        <v>[x]</v>
      </c>
      <c r="AG552" s="29" t="str">
        <f t="shared" si="137"/>
        <v>[x]</v>
      </c>
    </row>
    <row r="553" spans="16:33" ht="16.5" x14ac:dyDescent="0.2">
      <c r="P553" s="15">
        <v>497</v>
      </c>
      <c r="Q553" s="16">
        <f t="shared" si="122"/>
        <v>26</v>
      </c>
      <c r="R553" s="16">
        <f t="shared" si="123"/>
        <v>1606032</v>
      </c>
      <c r="S553" s="16" t="str">
        <f t="shared" si="127"/>
        <v>神器5碎片6等级20</v>
      </c>
      <c r="T553" s="31" t="s">
        <v>877</v>
      </c>
      <c r="U553" s="16">
        <f t="shared" si="124"/>
        <v>20</v>
      </c>
      <c r="V553" s="106">
        <f t="shared" si="128"/>
        <v>1.95</v>
      </c>
      <c r="W553" s="19">
        <f t="shared" si="125"/>
        <v>5.8499999999999996E-2</v>
      </c>
      <c r="X553" s="16">
        <f t="shared" si="129"/>
        <v>2</v>
      </c>
      <c r="Y553" s="16">
        <f t="shared" si="130"/>
        <v>0</v>
      </c>
      <c r="Z553" s="16">
        <f t="shared" si="131"/>
        <v>0</v>
      </c>
      <c r="AA553" s="16" t="str">
        <f t="shared" si="132"/>
        <v>DefExt</v>
      </c>
      <c r="AB553" s="16">
        <f t="shared" si="126"/>
        <v>432</v>
      </c>
      <c r="AC553" s="16" t="str">
        <f t="shared" si="133"/>
        <v>[x]</v>
      </c>
      <c r="AD553" s="16" t="str">
        <f t="shared" si="134"/>
        <v>[x]</v>
      </c>
      <c r="AE553" s="16" t="str">
        <f t="shared" si="135"/>
        <v>[x]</v>
      </c>
      <c r="AF553" s="29" t="str">
        <f t="shared" si="136"/>
        <v>[x]</v>
      </c>
      <c r="AG553" s="29" t="str">
        <f t="shared" si="137"/>
        <v>[x]</v>
      </c>
    </row>
    <row r="554" spans="16:33" ht="16.5" x14ac:dyDescent="0.2">
      <c r="P554" s="15">
        <v>498</v>
      </c>
      <c r="Q554" s="16">
        <f t="shared" si="122"/>
        <v>26</v>
      </c>
      <c r="R554" s="16">
        <f t="shared" si="123"/>
        <v>1606032</v>
      </c>
      <c r="S554" s="16" t="str">
        <f t="shared" si="127"/>
        <v>神器5碎片6等级21</v>
      </c>
      <c r="T554" s="31" t="s">
        <v>877</v>
      </c>
      <c r="U554" s="16">
        <f t="shared" si="124"/>
        <v>21</v>
      </c>
      <c r="V554" s="106">
        <f t="shared" si="128"/>
        <v>2.0819999999999999</v>
      </c>
      <c r="W554" s="19">
        <f t="shared" si="125"/>
        <v>6.2459999999999995E-2</v>
      </c>
      <c r="X554" s="16">
        <f t="shared" si="129"/>
        <v>2</v>
      </c>
      <c r="Y554" s="16">
        <f t="shared" si="130"/>
        <v>0</v>
      </c>
      <c r="Z554" s="16">
        <f t="shared" si="131"/>
        <v>0</v>
      </c>
      <c r="AA554" s="16" t="str">
        <f t="shared" si="132"/>
        <v>DefExt</v>
      </c>
      <c r="AB554" s="16">
        <f t="shared" si="126"/>
        <v>461</v>
      </c>
      <c r="AC554" s="16" t="str">
        <f t="shared" si="133"/>
        <v>[x]</v>
      </c>
      <c r="AD554" s="16" t="str">
        <f t="shared" si="134"/>
        <v>[x]</v>
      </c>
      <c r="AE554" s="16" t="str">
        <f t="shared" si="135"/>
        <v>[x]</v>
      </c>
      <c r="AF554" s="29" t="str">
        <f t="shared" si="136"/>
        <v>[x]</v>
      </c>
      <c r="AG554" s="29" t="str">
        <f t="shared" si="137"/>
        <v>[x]</v>
      </c>
    </row>
    <row r="555" spans="16:33" ht="16.5" x14ac:dyDescent="0.2">
      <c r="P555" s="15">
        <v>499</v>
      </c>
      <c r="Q555" s="16">
        <f t="shared" si="122"/>
        <v>27</v>
      </c>
      <c r="R555" s="16">
        <f t="shared" si="123"/>
        <v>1606035</v>
      </c>
      <c r="S555" s="16" t="str">
        <f t="shared" si="127"/>
        <v>神器6碎片1等级1</v>
      </c>
      <c r="T555" s="31" t="s">
        <v>877</v>
      </c>
      <c r="U555" s="16">
        <f t="shared" si="124"/>
        <v>1</v>
      </c>
      <c r="V555" s="106">
        <f t="shared" si="128"/>
        <v>0.20200000000000001</v>
      </c>
      <c r="W555" s="19">
        <f t="shared" si="125"/>
        <v>4.0400000000000002E-3</v>
      </c>
      <c r="X555" s="16">
        <f t="shared" si="129"/>
        <v>1</v>
      </c>
      <c r="Y555" s="16">
        <f t="shared" si="130"/>
        <v>2</v>
      </c>
      <c r="Z555" s="16">
        <f t="shared" si="131"/>
        <v>0</v>
      </c>
      <c r="AA555" s="16" t="str">
        <f t="shared" si="132"/>
        <v>AtkExt</v>
      </c>
      <c r="AB555" s="16">
        <f t="shared" si="126"/>
        <v>39</v>
      </c>
      <c r="AC555" s="16" t="str">
        <f t="shared" si="133"/>
        <v>DefExt</v>
      </c>
      <c r="AD555" s="16">
        <f t="shared" si="134"/>
        <v>9</v>
      </c>
      <c r="AE555" s="16" t="str">
        <f t="shared" si="135"/>
        <v>[x]</v>
      </c>
      <c r="AF555" s="29" t="str">
        <f t="shared" si="136"/>
        <v>[x]</v>
      </c>
      <c r="AG555" s="29">
        <f t="shared" si="137"/>
        <v>2</v>
      </c>
    </row>
    <row r="556" spans="16:33" ht="16.5" x14ac:dyDescent="0.2">
      <c r="P556" s="15">
        <v>500</v>
      </c>
      <c r="Q556" s="16">
        <f t="shared" si="122"/>
        <v>27</v>
      </c>
      <c r="R556" s="16">
        <f t="shared" si="123"/>
        <v>1606035</v>
      </c>
      <c r="S556" s="16" t="str">
        <f t="shared" si="127"/>
        <v>神器6碎片1等级2</v>
      </c>
      <c r="T556" s="31" t="s">
        <v>877</v>
      </c>
      <c r="U556" s="16">
        <f t="shared" si="124"/>
        <v>2</v>
      </c>
      <c r="V556" s="106">
        <f t="shared" si="128"/>
        <v>0.25800000000000001</v>
      </c>
      <c r="W556" s="19">
        <f t="shared" si="125"/>
        <v>5.1600000000000005E-3</v>
      </c>
      <c r="X556" s="16">
        <f t="shared" si="129"/>
        <v>1</v>
      </c>
      <c r="Y556" s="16">
        <f t="shared" si="130"/>
        <v>2</v>
      </c>
      <c r="Z556" s="16">
        <f t="shared" si="131"/>
        <v>0</v>
      </c>
      <c r="AA556" s="16" t="str">
        <f t="shared" si="132"/>
        <v>AtkExt</v>
      </c>
      <c r="AB556" s="16">
        <f t="shared" si="126"/>
        <v>51</v>
      </c>
      <c r="AC556" s="16" t="str">
        <f t="shared" si="133"/>
        <v>DefExt</v>
      </c>
      <c r="AD556" s="16">
        <f t="shared" si="134"/>
        <v>12</v>
      </c>
      <c r="AE556" s="16" t="str">
        <f t="shared" si="135"/>
        <v>[x]</v>
      </c>
      <c r="AF556" s="29" t="str">
        <f t="shared" si="136"/>
        <v>[x]</v>
      </c>
      <c r="AG556" s="29">
        <f t="shared" si="137"/>
        <v>4</v>
      </c>
    </row>
    <row r="557" spans="16:33" ht="16.5" x14ac:dyDescent="0.2">
      <c r="P557" s="15">
        <v>501</v>
      </c>
      <c r="Q557" s="16">
        <f t="shared" si="122"/>
        <v>27</v>
      </c>
      <c r="R557" s="16">
        <f t="shared" si="123"/>
        <v>1606035</v>
      </c>
      <c r="S557" s="16" t="str">
        <f t="shared" si="127"/>
        <v>神器6碎片1等级3</v>
      </c>
      <c r="T557" s="31" t="s">
        <v>877</v>
      </c>
      <c r="U557" s="16">
        <f t="shared" si="124"/>
        <v>3</v>
      </c>
      <c r="V557" s="106">
        <f t="shared" si="128"/>
        <v>0.31800000000000006</v>
      </c>
      <c r="W557" s="19">
        <f t="shared" si="125"/>
        <v>6.3600000000000011E-3</v>
      </c>
      <c r="X557" s="16">
        <f t="shared" si="129"/>
        <v>1</v>
      </c>
      <c r="Y557" s="16">
        <f t="shared" si="130"/>
        <v>2</v>
      </c>
      <c r="Z557" s="16">
        <f t="shared" si="131"/>
        <v>0</v>
      </c>
      <c r="AA557" s="16" t="str">
        <f t="shared" si="132"/>
        <v>AtkExt</v>
      </c>
      <c r="AB557" s="16">
        <f t="shared" si="126"/>
        <v>62</v>
      </c>
      <c r="AC557" s="16" t="str">
        <f t="shared" si="133"/>
        <v>DefExt</v>
      </c>
      <c r="AD557" s="16">
        <f t="shared" si="134"/>
        <v>15</v>
      </c>
      <c r="AE557" s="16" t="str">
        <f t="shared" si="135"/>
        <v>[x]</v>
      </c>
      <c r="AF557" s="29" t="str">
        <f t="shared" si="136"/>
        <v>[x]</v>
      </c>
      <c r="AG557" s="29">
        <f t="shared" si="137"/>
        <v>6</v>
      </c>
    </row>
    <row r="558" spans="16:33" ht="16.5" x14ac:dyDescent="0.2">
      <c r="P558" s="15">
        <v>502</v>
      </c>
      <c r="Q558" s="16">
        <f t="shared" si="122"/>
        <v>27</v>
      </c>
      <c r="R558" s="16">
        <f t="shared" si="123"/>
        <v>1606035</v>
      </c>
      <c r="S558" s="16" t="str">
        <f t="shared" si="127"/>
        <v>神器6碎片1等级4</v>
      </c>
      <c r="T558" s="31" t="s">
        <v>877</v>
      </c>
      <c r="U558" s="16">
        <f t="shared" si="124"/>
        <v>4</v>
      </c>
      <c r="V558" s="106">
        <f t="shared" si="128"/>
        <v>0.38200000000000001</v>
      </c>
      <c r="W558" s="19">
        <f t="shared" si="125"/>
        <v>7.6400000000000001E-3</v>
      </c>
      <c r="X558" s="16">
        <f t="shared" si="129"/>
        <v>1</v>
      </c>
      <c r="Y558" s="16">
        <f t="shared" si="130"/>
        <v>2</v>
      </c>
      <c r="Z558" s="16">
        <f t="shared" si="131"/>
        <v>0</v>
      </c>
      <c r="AA558" s="16" t="str">
        <f t="shared" si="132"/>
        <v>AtkExt</v>
      </c>
      <c r="AB558" s="16">
        <f t="shared" si="126"/>
        <v>75</v>
      </c>
      <c r="AC558" s="16" t="str">
        <f t="shared" si="133"/>
        <v>DefExt</v>
      </c>
      <c r="AD558" s="16">
        <f t="shared" si="134"/>
        <v>18</v>
      </c>
      <c r="AE558" s="16" t="str">
        <f t="shared" si="135"/>
        <v>[x]</v>
      </c>
      <c r="AF558" s="29" t="str">
        <f t="shared" si="136"/>
        <v>[x]</v>
      </c>
      <c r="AG558" s="29">
        <f t="shared" si="137"/>
        <v>8</v>
      </c>
    </row>
    <row r="559" spans="16:33" ht="16.5" x14ac:dyDescent="0.2">
      <c r="P559" s="15">
        <v>503</v>
      </c>
      <c r="Q559" s="16">
        <f t="shared" si="122"/>
        <v>27</v>
      </c>
      <c r="R559" s="16">
        <f t="shared" si="123"/>
        <v>1606035</v>
      </c>
      <c r="S559" s="16" t="str">
        <f t="shared" si="127"/>
        <v>神器6碎片1等级5</v>
      </c>
      <c r="T559" s="31" t="s">
        <v>877</v>
      </c>
      <c r="U559" s="16">
        <f t="shared" si="124"/>
        <v>5</v>
      </c>
      <c r="V559" s="106">
        <f t="shared" si="128"/>
        <v>0.45</v>
      </c>
      <c r="W559" s="19">
        <f t="shared" si="125"/>
        <v>9.0000000000000011E-3</v>
      </c>
      <c r="X559" s="16">
        <f t="shared" si="129"/>
        <v>1</v>
      </c>
      <c r="Y559" s="16">
        <f t="shared" si="130"/>
        <v>2</v>
      </c>
      <c r="Z559" s="16">
        <f t="shared" si="131"/>
        <v>0</v>
      </c>
      <c r="AA559" s="16" t="str">
        <f t="shared" si="132"/>
        <v>AtkExt</v>
      </c>
      <c r="AB559" s="16">
        <f t="shared" si="126"/>
        <v>89</v>
      </c>
      <c r="AC559" s="16" t="str">
        <f t="shared" si="133"/>
        <v>DefExt</v>
      </c>
      <c r="AD559" s="16">
        <f t="shared" si="134"/>
        <v>22</v>
      </c>
      <c r="AE559" s="16" t="str">
        <f t="shared" si="135"/>
        <v>[x]</v>
      </c>
      <c r="AF559" s="29" t="str">
        <f t="shared" si="136"/>
        <v>[x]</v>
      </c>
      <c r="AG559" s="29">
        <f t="shared" si="137"/>
        <v>10</v>
      </c>
    </row>
    <row r="560" spans="16:33" ht="16.5" x14ac:dyDescent="0.2">
      <c r="P560" s="15">
        <v>504</v>
      </c>
      <c r="Q560" s="16">
        <f t="shared" si="122"/>
        <v>27</v>
      </c>
      <c r="R560" s="16">
        <f t="shared" si="123"/>
        <v>1606035</v>
      </c>
      <c r="S560" s="16" t="str">
        <f t="shared" si="127"/>
        <v>神器6碎片1等级6</v>
      </c>
      <c r="T560" s="31" t="s">
        <v>877</v>
      </c>
      <c r="U560" s="16">
        <f t="shared" si="124"/>
        <v>6</v>
      </c>
      <c r="V560" s="106">
        <f t="shared" si="128"/>
        <v>0.52200000000000002</v>
      </c>
      <c r="W560" s="19">
        <f t="shared" si="125"/>
        <v>1.0440000000000001E-2</v>
      </c>
      <c r="X560" s="16">
        <f t="shared" si="129"/>
        <v>1</v>
      </c>
      <c r="Y560" s="16">
        <f t="shared" si="130"/>
        <v>2</v>
      </c>
      <c r="Z560" s="16">
        <f t="shared" si="131"/>
        <v>0</v>
      </c>
      <c r="AA560" s="16" t="str">
        <f t="shared" si="132"/>
        <v>AtkExt</v>
      </c>
      <c r="AB560" s="16">
        <f t="shared" si="126"/>
        <v>103</v>
      </c>
      <c r="AC560" s="16" t="str">
        <f t="shared" si="133"/>
        <v>DefExt</v>
      </c>
      <c r="AD560" s="16">
        <f t="shared" si="134"/>
        <v>25</v>
      </c>
      <c r="AE560" s="16" t="str">
        <f t="shared" si="135"/>
        <v>[x]</v>
      </c>
      <c r="AF560" s="29" t="str">
        <f t="shared" si="136"/>
        <v>[x]</v>
      </c>
      <c r="AG560" s="29">
        <f t="shared" si="137"/>
        <v>12</v>
      </c>
    </row>
    <row r="561" spans="16:33" ht="16.5" x14ac:dyDescent="0.2">
      <c r="P561" s="15">
        <v>505</v>
      </c>
      <c r="Q561" s="16">
        <f t="shared" si="122"/>
        <v>27</v>
      </c>
      <c r="R561" s="16">
        <f t="shared" si="123"/>
        <v>1606035</v>
      </c>
      <c r="S561" s="16" t="str">
        <f t="shared" si="127"/>
        <v>神器6碎片1等级7</v>
      </c>
      <c r="T561" s="31" t="s">
        <v>877</v>
      </c>
      <c r="U561" s="16">
        <f t="shared" si="124"/>
        <v>7</v>
      </c>
      <c r="V561" s="106">
        <f t="shared" si="128"/>
        <v>0.59799999999999998</v>
      </c>
      <c r="W561" s="19">
        <f t="shared" si="125"/>
        <v>1.196E-2</v>
      </c>
      <c r="X561" s="16">
        <f t="shared" si="129"/>
        <v>1</v>
      </c>
      <c r="Y561" s="16">
        <f t="shared" si="130"/>
        <v>2</v>
      </c>
      <c r="Z561" s="16">
        <f t="shared" si="131"/>
        <v>0</v>
      </c>
      <c r="AA561" s="16" t="str">
        <f t="shared" si="132"/>
        <v>AtkExt</v>
      </c>
      <c r="AB561" s="16">
        <f t="shared" si="126"/>
        <v>118</v>
      </c>
      <c r="AC561" s="16" t="str">
        <f t="shared" si="133"/>
        <v>DefExt</v>
      </c>
      <c r="AD561" s="16">
        <f t="shared" si="134"/>
        <v>29</v>
      </c>
      <c r="AE561" s="16" t="str">
        <f t="shared" si="135"/>
        <v>[x]</v>
      </c>
      <c r="AF561" s="29" t="str">
        <f t="shared" si="136"/>
        <v>[x]</v>
      </c>
      <c r="AG561" s="29">
        <f t="shared" si="137"/>
        <v>14</v>
      </c>
    </row>
    <row r="562" spans="16:33" ht="16.5" x14ac:dyDescent="0.2">
      <c r="P562" s="15">
        <v>506</v>
      </c>
      <c r="Q562" s="16">
        <f t="shared" si="122"/>
        <v>27</v>
      </c>
      <c r="R562" s="16">
        <f t="shared" si="123"/>
        <v>1606035</v>
      </c>
      <c r="S562" s="16" t="str">
        <f t="shared" si="127"/>
        <v>神器6碎片1等级8</v>
      </c>
      <c r="T562" s="31" t="s">
        <v>877</v>
      </c>
      <c r="U562" s="16">
        <f t="shared" si="124"/>
        <v>8</v>
      </c>
      <c r="V562" s="106">
        <f t="shared" si="128"/>
        <v>0.67800000000000005</v>
      </c>
      <c r="W562" s="19">
        <f t="shared" si="125"/>
        <v>1.3560000000000001E-2</v>
      </c>
      <c r="X562" s="16">
        <f t="shared" si="129"/>
        <v>1</v>
      </c>
      <c r="Y562" s="16">
        <f t="shared" si="130"/>
        <v>2</v>
      </c>
      <c r="Z562" s="16">
        <f t="shared" si="131"/>
        <v>0</v>
      </c>
      <c r="AA562" s="16" t="str">
        <f t="shared" si="132"/>
        <v>AtkExt</v>
      </c>
      <c r="AB562" s="16">
        <f t="shared" si="126"/>
        <v>134</v>
      </c>
      <c r="AC562" s="16" t="str">
        <f t="shared" si="133"/>
        <v>DefExt</v>
      </c>
      <c r="AD562" s="16">
        <f t="shared" si="134"/>
        <v>33</v>
      </c>
      <c r="AE562" s="16" t="str">
        <f t="shared" si="135"/>
        <v>[x]</v>
      </c>
      <c r="AF562" s="29" t="str">
        <f t="shared" si="136"/>
        <v>[x]</v>
      </c>
      <c r="AG562" s="29">
        <f t="shared" si="137"/>
        <v>16</v>
      </c>
    </row>
    <row r="563" spans="16:33" ht="16.5" x14ac:dyDescent="0.2">
      <c r="P563" s="15">
        <v>507</v>
      </c>
      <c r="Q563" s="16">
        <f t="shared" si="122"/>
        <v>27</v>
      </c>
      <c r="R563" s="16">
        <f t="shared" si="123"/>
        <v>1606035</v>
      </c>
      <c r="S563" s="16" t="str">
        <f t="shared" si="127"/>
        <v>神器6碎片1等级9</v>
      </c>
      <c r="T563" s="31" t="s">
        <v>877</v>
      </c>
      <c r="U563" s="16">
        <f t="shared" si="124"/>
        <v>9</v>
      </c>
      <c r="V563" s="106">
        <f t="shared" si="128"/>
        <v>0.76200000000000001</v>
      </c>
      <c r="W563" s="19">
        <f t="shared" si="125"/>
        <v>1.524E-2</v>
      </c>
      <c r="X563" s="16">
        <f t="shared" si="129"/>
        <v>1</v>
      </c>
      <c r="Y563" s="16">
        <f t="shared" si="130"/>
        <v>2</v>
      </c>
      <c r="Z563" s="16">
        <f t="shared" si="131"/>
        <v>0</v>
      </c>
      <c r="AA563" s="16" t="str">
        <f t="shared" si="132"/>
        <v>AtkExt</v>
      </c>
      <c r="AB563" s="16">
        <f t="shared" si="126"/>
        <v>150</v>
      </c>
      <c r="AC563" s="16" t="str">
        <f t="shared" si="133"/>
        <v>DefExt</v>
      </c>
      <c r="AD563" s="16">
        <f t="shared" si="134"/>
        <v>37</v>
      </c>
      <c r="AE563" s="16" t="str">
        <f t="shared" si="135"/>
        <v>[x]</v>
      </c>
      <c r="AF563" s="29" t="str">
        <f t="shared" si="136"/>
        <v>[x]</v>
      </c>
      <c r="AG563" s="29">
        <f t="shared" si="137"/>
        <v>18</v>
      </c>
    </row>
    <row r="564" spans="16:33" ht="16.5" x14ac:dyDescent="0.2">
      <c r="P564" s="15">
        <v>508</v>
      </c>
      <c r="Q564" s="16">
        <f t="shared" si="122"/>
        <v>27</v>
      </c>
      <c r="R564" s="16">
        <f t="shared" si="123"/>
        <v>1606035</v>
      </c>
      <c r="S564" s="16" t="str">
        <f t="shared" si="127"/>
        <v>神器6碎片1等级10</v>
      </c>
      <c r="T564" s="31" t="s">
        <v>877</v>
      </c>
      <c r="U564" s="16">
        <f t="shared" si="124"/>
        <v>10</v>
      </c>
      <c r="V564" s="106">
        <f t="shared" si="128"/>
        <v>0.85000000000000009</v>
      </c>
      <c r="W564" s="19">
        <f t="shared" si="125"/>
        <v>1.7000000000000001E-2</v>
      </c>
      <c r="X564" s="16">
        <f t="shared" si="129"/>
        <v>1</v>
      </c>
      <c r="Y564" s="16">
        <f t="shared" si="130"/>
        <v>2</v>
      </c>
      <c r="Z564" s="16">
        <f t="shared" si="131"/>
        <v>0</v>
      </c>
      <c r="AA564" s="16" t="str">
        <f t="shared" si="132"/>
        <v>AtkExt</v>
      </c>
      <c r="AB564" s="16">
        <f t="shared" si="126"/>
        <v>168</v>
      </c>
      <c r="AC564" s="16" t="str">
        <f t="shared" si="133"/>
        <v>DefExt</v>
      </c>
      <c r="AD564" s="16">
        <f t="shared" si="134"/>
        <v>41</v>
      </c>
      <c r="AE564" s="16" t="str">
        <f t="shared" si="135"/>
        <v>[x]</v>
      </c>
      <c r="AF564" s="29" t="str">
        <f t="shared" si="136"/>
        <v>[x]</v>
      </c>
      <c r="AG564" s="29">
        <f t="shared" si="137"/>
        <v>20</v>
      </c>
    </row>
    <row r="565" spans="16:33" ht="16.5" x14ac:dyDescent="0.2">
      <c r="P565" s="15">
        <v>509</v>
      </c>
      <c r="Q565" s="16">
        <f t="shared" si="122"/>
        <v>27</v>
      </c>
      <c r="R565" s="16">
        <f t="shared" si="123"/>
        <v>1606035</v>
      </c>
      <c r="S565" s="16" t="str">
        <f t="shared" si="127"/>
        <v>神器6碎片1等级11</v>
      </c>
      <c r="T565" s="31" t="s">
        <v>877</v>
      </c>
      <c r="U565" s="16">
        <f t="shared" si="124"/>
        <v>11</v>
      </c>
      <c r="V565" s="106">
        <f t="shared" si="128"/>
        <v>0.94200000000000006</v>
      </c>
      <c r="W565" s="19">
        <f t="shared" si="125"/>
        <v>1.8840000000000003E-2</v>
      </c>
      <c r="X565" s="16">
        <f t="shared" si="129"/>
        <v>1</v>
      </c>
      <c r="Y565" s="16">
        <f t="shared" si="130"/>
        <v>2</v>
      </c>
      <c r="Z565" s="16">
        <f t="shared" si="131"/>
        <v>0</v>
      </c>
      <c r="AA565" s="16" t="str">
        <f t="shared" si="132"/>
        <v>AtkExt</v>
      </c>
      <c r="AB565" s="16">
        <f t="shared" si="126"/>
        <v>186</v>
      </c>
      <c r="AC565" s="16" t="str">
        <f t="shared" si="133"/>
        <v>DefExt</v>
      </c>
      <c r="AD565" s="16">
        <f t="shared" si="134"/>
        <v>46</v>
      </c>
      <c r="AE565" s="16" t="str">
        <f t="shared" si="135"/>
        <v>[x]</v>
      </c>
      <c r="AF565" s="29" t="str">
        <f t="shared" si="136"/>
        <v>[x]</v>
      </c>
      <c r="AG565" s="29">
        <f t="shared" si="137"/>
        <v>22</v>
      </c>
    </row>
    <row r="566" spans="16:33" ht="16.5" x14ac:dyDescent="0.2">
      <c r="P566" s="15">
        <v>510</v>
      </c>
      <c r="Q566" s="16">
        <f t="shared" si="122"/>
        <v>27</v>
      </c>
      <c r="R566" s="16">
        <f t="shared" si="123"/>
        <v>1606035</v>
      </c>
      <c r="S566" s="16" t="str">
        <f t="shared" si="127"/>
        <v>神器6碎片1等级12</v>
      </c>
      <c r="T566" s="31" t="s">
        <v>877</v>
      </c>
      <c r="U566" s="16">
        <f t="shared" si="124"/>
        <v>12</v>
      </c>
      <c r="V566" s="106">
        <f t="shared" si="128"/>
        <v>1.0380000000000003</v>
      </c>
      <c r="W566" s="19">
        <f t="shared" si="125"/>
        <v>2.0760000000000004E-2</v>
      </c>
      <c r="X566" s="16">
        <f t="shared" si="129"/>
        <v>1</v>
      </c>
      <c r="Y566" s="16">
        <f t="shared" si="130"/>
        <v>2</v>
      </c>
      <c r="Z566" s="16">
        <f t="shared" si="131"/>
        <v>0</v>
      </c>
      <c r="AA566" s="16" t="str">
        <f t="shared" si="132"/>
        <v>AtkExt</v>
      </c>
      <c r="AB566" s="16">
        <f t="shared" si="126"/>
        <v>205</v>
      </c>
      <c r="AC566" s="16" t="str">
        <f t="shared" si="133"/>
        <v>DefExt</v>
      </c>
      <c r="AD566" s="16">
        <f t="shared" si="134"/>
        <v>51</v>
      </c>
      <c r="AE566" s="16" t="str">
        <f t="shared" si="135"/>
        <v>[x]</v>
      </c>
      <c r="AF566" s="29" t="str">
        <f t="shared" si="136"/>
        <v>[x]</v>
      </c>
      <c r="AG566" s="29">
        <f t="shared" si="137"/>
        <v>24</v>
      </c>
    </row>
    <row r="567" spans="16:33" ht="16.5" x14ac:dyDescent="0.2">
      <c r="P567" s="15">
        <v>511</v>
      </c>
      <c r="Q567" s="16">
        <f t="shared" si="122"/>
        <v>27</v>
      </c>
      <c r="R567" s="16">
        <f t="shared" si="123"/>
        <v>1606035</v>
      </c>
      <c r="S567" s="16" t="str">
        <f t="shared" si="127"/>
        <v>神器6碎片1等级13</v>
      </c>
      <c r="T567" s="31" t="s">
        <v>877</v>
      </c>
      <c r="U567" s="16">
        <f t="shared" si="124"/>
        <v>13</v>
      </c>
      <c r="V567" s="106">
        <f t="shared" si="128"/>
        <v>1.1380000000000001</v>
      </c>
      <c r="W567" s="19">
        <f t="shared" si="125"/>
        <v>2.2760000000000002E-2</v>
      </c>
      <c r="X567" s="16">
        <f t="shared" si="129"/>
        <v>1</v>
      </c>
      <c r="Y567" s="16">
        <f t="shared" si="130"/>
        <v>2</v>
      </c>
      <c r="Z567" s="16">
        <f t="shared" si="131"/>
        <v>0</v>
      </c>
      <c r="AA567" s="16" t="str">
        <f t="shared" si="132"/>
        <v>AtkExt</v>
      </c>
      <c r="AB567" s="16">
        <f t="shared" si="126"/>
        <v>225</v>
      </c>
      <c r="AC567" s="16" t="str">
        <f t="shared" si="133"/>
        <v>DefExt</v>
      </c>
      <c r="AD567" s="16">
        <f t="shared" si="134"/>
        <v>56</v>
      </c>
      <c r="AE567" s="16" t="str">
        <f t="shared" si="135"/>
        <v>[x]</v>
      </c>
      <c r="AF567" s="29" t="str">
        <f t="shared" si="136"/>
        <v>[x]</v>
      </c>
      <c r="AG567" s="29">
        <f t="shared" si="137"/>
        <v>26</v>
      </c>
    </row>
    <row r="568" spans="16:33" ht="16.5" x14ac:dyDescent="0.2">
      <c r="P568" s="15">
        <v>512</v>
      </c>
      <c r="Q568" s="16">
        <f t="shared" si="122"/>
        <v>27</v>
      </c>
      <c r="R568" s="16">
        <f t="shared" si="123"/>
        <v>1606035</v>
      </c>
      <c r="S568" s="16" t="str">
        <f t="shared" si="127"/>
        <v>神器6碎片1等级14</v>
      </c>
      <c r="T568" s="31" t="s">
        <v>877</v>
      </c>
      <c r="U568" s="16">
        <f t="shared" si="124"/>
        <v>14</v>
      </c>
      <c r="V568" s="106">
        <f t="shared" si="128"/>
        <v>1.242</v>
      </c>
      <c r="W568" s="19">
        <f t="shared" si="125"/>
        <v>2.4840000000000001E-2</v>
      </c>
      <c r="X568" s="16">
        <f t="shared" si="129"/>
        <v>1</v>
      </c>
      <c r="Y568" s="16">
        <f t="shared" si="130"/>
        <v>2</v>
      </c>
      <c r="Z568" s="16">
        <f t="shared" si="131"/>
        <v>0</v>
      </c>
      <c r="AA568" s="16" t="str">
        <f t="shared" si="132"/>
        <v>AtkExt</v>
      </c>
      <c r="AB568" s="16">
        <f t="shared" si="126"/>
        <v>245</v>
      </c>
      <c r="AC568" s="16" t="str">
        <f t="shared" si="133"/>
        <v>DefExt</v>
      </c>
      <c r="AD568" s="16">
        <f t="shared" si="134"/>
        <v>61</v>
      </c>
      <c r="AE568" s="16" t="str">
        <f t="shared" si="135"/>
        <v>[x]</v>
      </c>
      <c r="AF568" s="29" t="str">
        <f t="shared" si="136"/>
        <v>[x]</v>
      </c>
      <c r="AG568" s="29">
        <f t="shared" si="137"/>
        <v>28</v>
      </c>
    </row>
    <row r="569" spans="16:33" ht="16.5" x14ac:dyDescent="0.2">
      <c r="P569" s="15">
        <v>513</v>
      </c>
      <c r="Q569" s="16">
        <f t="shared" ref="Q569:Q632" si="138">MATCH(P569-1,$X$4:$X$46,1)</f>
        <v>27</v>
      </c>
      <c r="R569" s="16">
        <f t="shared" ref="R569:R632" si="139">INDEX($S$5:$S$46,Q569)</f>
        <v>1606035</v>
      </c>
      <c r="S569" s="16" t="str">
        <f t="shared" si="127"/>
        <v>神器6碎片1等级15</v>
      </c>
      <c r="T569" s="31" t="s">
        <v>877</v>
      </c>
      <c r="U569" s="16">
        <f t="shared" ref="U569:U632" si="140">P569-INDEX($X$4:$X$46,Q569)</f>
        <v>15</v>
      </c>
      <c r="V569" s="106">
        <f t="shared" si="128"/>
        <v>1.35</v>
      </c>
      <c r="W569" s="19">
        <f t="shared" ref="W569:W632" si="141">INDEX($V$5:$V$46,Q569)*V569</f>
        <v>2.7000000000000003E-2</v>
      </c>
      <c r="X569" s="16">
        <f t="shared" si="129"/>
        <v>1</v>
      </c>
      <c r="Y569" s="16">
        <f t="shared" si="130"/>
        <v>2</v>
      </c>
      <c r="Z569" s="16">
        <f t="shared" si="131"/>
        <v>0</v>
      </c>
      <c r="AA569" s="16" t="str">
        <f t="shared" si="132"/>
        <v>AtkExt</v>
      </c>
      <c r="AB569" s="16">
        <f t="shared" ref="AB569:AB632" si="142">INT(INDEX($E$4:$G$4,X569)*W569*INDEX($Y$5:$AA$46,Q569,X569))</f>
        <v>267</v>
      </c>
      <c r="AC569" s="16" t="str">
        <f t="shared" si="133"/>
        <v>DefExt</v>
      </c>
      <c r="AD569" s="16">
        <f t="shared" si="134"/>
        <v>66</v>
      </c>
      <c r="AE569" s="16" t="str">
        <f t="shared" si="135"/>
        <v>[x]</v>
      </c>
      <c r="AF569" s="29" t="str">
        <f t="shared" si="136"/>
        <v>[x]</v>
      </c>
      <c r="AG569" s="29">
        <f t="shared" si="137"/>
        <v>30</v>
      </c>
    </row>
    <row r="570" spans="16:33" ht="16.5" x14ac:dyDescent="0.2">
      <c r="P570" s="15">
        <v>514</v>
      </c>
      <c r="Q570" s="16">
        <f t="shared" si="138"/>
        <v>27</v>
      </c>
      <c r="R570" s="16">
        <f t="shared" si="139"/>
        <v>1606035</v>
      </c>
      <c r="S570" s="16" t="str">
        <f t="shared" ref="S570:S633" si="143">INDEX($P$5:$P$46,Q570)&amp;"碎片"&amp;INDEX($R$5:$R$46,Q570)&amp;"等级"&amp;U570</f>
        <v>神器6碎片1等级16</v>
      </c>
      <c r="T570" s="31" t="s">
        <v>877</v>
      </c>
      <c r="U570" s="16">
        <f t="shared" si="140"/>
        <v>16</v>
      </c>
      <c r="V570" s="106">
        <f t="shared" ref="V570:V633" si="144">15%+U570*5%+U570*U570*0.2%</f>
        <v>1.4620000000000002</v>
      </c>
      <c r="W570" s="19">
        <f t="shared" si="141"/>
        <v>2.9240000000000006E-2</v>
      </c>
      <c r="X570" s="16">
        <f t="shared" ref="X570:X633" si="145">INDEX($AB$5:$AB$46,Q570)</f>
        <v>1</v>
      </c>
      <c r="Y570" s="16">
        <f t="shared" ref="Y570:Y633" si="146">INDEX(AC$5:AC$46,$Q570)</f>
        <v>2</v>
      </c>
      <c r="Z570" s="16">
        <f t="shared" ref="Z570:Z633" si="147">INDEX(AD$5:AD$46,$Q570)</f>
        <v>0</v>
      </c>
      <c r="AA570" s="16" t="str">
        <f t="shared" ref="AA570:AA633" si="148">INDEX($Y$3:$AA$3,X570)</f>
        <v>AtkExt</v>
      </c>
      <c r="AB570" s="16">
        <f t="shared" si="142"/>
        <v>289</v>
      </c>
      <c r="AC570" s="16" t="str">
        <f t="shared" ref="AC570:AC633" si="149">IF(Y570&gt;0,INDEX($Y$3:$AA$3,Y570),"[x]")</f>
        <v>DefExt</v>
      </c>
      <c r="AD570" s="16">
        <f t="shared" ref="AD570:AD633" si="150">IF(Y570&gt;0,INT(INDEX($E$4:$G$4,Y570)*W570*INDEX($Y$5:$AA$46,Q570,Y570)),"[x]")</f>
        <v>72</v>
      </c>
      <c r="AE570" s="16" t="str">
        <f t="shared" ref="AE570:AE633" si="151">IF(Z570&gt;0,INDEX($Y$3:$AA$3,Z570),"[x]")</f>
        <v>[x]</v>
      </c>
      <c r="AF570" s="29" t="str">
        <f t="shared" ref="AF570:AF633" si="152">IF(Z570&gt;0,INT(INDEX($E$4:$G$4,Z570)*W570*INDEX($Y$5:$AA$46,Q570,Z570)),"[x]")</f>
        <v>[x]</v>
      </c>
      <c r="AG570" s="29">
        <f t="shared" ref="AG570:AG633" si="153">IF(INDEX($AE$4:$AE$46,Q570)&gt;0,INDEX($AE$4:$AE$46,Q570)*U570,"[x]")</f>
        <v>32</v>
      </c>
    </row>
    <row r="571" spans="16:33" ht="16.5" x14ac:dyDescent="0.2">
      <c r="P571" s="15">
        <v>515</v>
      </c>
      <c r="Q571" s="16">
        <f t="shared" si="138"/>
        <v>27</v>
      </c>
      <c r="R571" s="16">
        <f t="shared" si="139"/>
        <v>1606035</v>
      </c>
      <c r="S571" s="16" t="str">
        <f t="shared" si="143"/>
        <v>神器6碎片1等级17</v>
      </c>
      <c r="T571" s="31" t="s">
        <v>877</v>
      </c>
      <c r="U571" s="16">
        <f t="shared" si="140"/>
        <v>17</v>
      </c>
      <c r="V571" s="106">
        <f t="shared" si="144"/>
        <v>1.5779999999999998</v>
      </c>
      <c r="W571" s="19">
        <f t="shared" si="141"/>
        <v>3.1559999999999998E-2</v>
      </c>
      <c r="X571" s="16">
        <f t="shared" si="145"/>
        <v>1</v>
      </c>
      <c r="Y571" s="16">
        <f t="shared" si="146"/>
        <v>2</v>
      </c>
      <c r="Z571" s="16">
        <f t="shared" si="147"/>
        <v>0</v>
      </c>
      <c r="AA571" s="16" t="str">
        <f t="shared" si="148"/>
        <v>AtkExt</v>
      </c>
      <c r="AB571" s="16">
        <f t="shared" si="142"/>
        <v>312</v>
      </c>
      <c r="AC571" s="16" t="str">
        <f t="shared" si="149"/>
        <v>DefExt</v>
      </c>
      <c r="AD571" s="16">
        <f t="shared" si="150"/>
        <v>77</v>
      </c>
      <c r="AE571" s="16" t="str">
        <f t="shared" si="151"/>
        <v>[x]</v>
      </c>
      <c r="AF571" s="29" t="str">
        <f t="shared" si="152"/>
        <v>[x]</v>
      </c>
      <c r="AG571" s="29">
        <f t="shared" si="153"/>
        <v>34</v>
      </c>
    </row>
    <row r="572" spans="16:33" ht="16.5" x14ac:dyDescent="0.2">
      <c r="P572" s="15">
        <v>516</v>
      </c>
      <c r="Q572" s="16">
        <f t="shared" si="138"/>
        <v>27</v>
      </c>
      <c r="R572" s="16">
        <f t="shared" si="139"/>
        <v>1606035</v>
      </c>
      <c r="S572" s="16" t="str">
        <f t="shared" si="143"/>
        <v>神器6碎片1等级18</v>
      </c>
      <c r="T572" s="31" t="s">
        <v>877</v>
      </c>
      <c r="U572" s="16">
        <f t="shared" si="140"/>
        <v>18</v>
      </c>
      <c r="V572" s="106">
        <f t="shared" si="144"/>
        <v>1.698</v>
      </c>
      <c r="W572" s="19">
        <f t="shared" si="141"/>
        <v>3.3959999999999997E-2</v>
      </c>
      <c r="X572" s="16">
        <f t="shared" si="145"/>
        <v>1</v>
      </c>
      <c r="Y572" s="16">
        <f t="shared" si="146"/>
        <v>2</v>
      </c>
      <c r="Z572" s="16">
        <f t="shared" si="147"/>
        <v>0</v>
      </c>
      <c r="AA572" s="16" t="str">
        <f t="shared" si="148"/>
        <v>AtkExt</v>
      </c>
      <c r="AB572" s="16">
        <f t="shared" si="142"/>
        <v>336</v>
      </c>
      <c r="AC572" s="16" t="str">
        <f t="shared" si="149"/>
        <v>DefExt</v>
      </c>
      <c r="AD572" s="16">
        <f t="shared" si="150"/>
        <v>83</v>
      </c>
      <c r="AE572" s="16" t="str">
        <f t="shared" si="151"/>
        <v>[x]</v>
      </c>
      <c r="AF572" s="29" t="str">
        <f t="shared" si="152"/>
        <v>[x]</v>
      </c>
      <c r="AG572" s="29">
        <f t="shared" si="153"/>
        <v>36</v>
      </c>
    </row>
    <row r="573" spans="16:33" ht="16.5" x14ac:dyDescent="0.2">
      <c r="P573" s="15">
        <v>517</v>
      </c>
      <c r="Q573" s="16">
        <f t="shared" si="138"/>
        <v>27</v>
      </c>
      <c r="R573" s="16">
        <f t="shared" si="139"/>
        <v>1606035</v>
      </c>
      <c r="S573" s="16" t="str">
        <f t="shared" si="143"/>
        <v>神器6碎片1等级19</v>
      </c>
      <c r="T573" s="31" t="s">
        <v>877</v>
      </c>
      <c r="U573" s="16">
        <f t="shared" si="140"/>
        <v>19</v>
      </c>
      <c r="V573" s="106">
        <f t="shared" si="144"/>
        <v>1.8220000000000001</v>
      </c>
      <c r="W573" s="19">
        <f t="shared" si="141"/>
        <v>3.644E-2</v>
      </c>
      <c r="X573" s="16">
        <f t="shared" si="145"/>
        <v>1</v>
      </c>
      <c r="Y573" s="16">
        <f t="shared" si="146"/>
        <v>2</v>
      </c>
      <c r="Z573" s="16">
        <f t="shared" si="147"/>
        <v>0</v>
      </c>
      <c r="AA573" s="16" t="str">
        <f t="shared" si="148"/>
        <v>AtkExt</v>
      </c>
      <c r="AB573" s="16">
        <f t="shared" si="142"/>
        <v>360</v>
      </c>
      <c r="AC573" s="16" t="str">
        <f t="shared" si="149"/>
        <v>DefExt</v>
      </c>
      <c r="AD573" s="16">
        <f t="shared" si="150"/>
        <v>89</v>
      </c>
      <c r="AE573" s="16" t="str">
        <f t="shared" si="151"/>
        <v>[x]</v>
      </c>
      <c r="AF573" s="29" t="str">
        <f t="shared" si="152"/>
        <v>[x]</v>
      </c>
      <c r="AG573" s="29">
        <f t="shared" si="153"/>
        <v>38</v>
      </c>
    </row>
    <row r="574" spans="16:33" ht="16.5" x14ac:dyDescent="0.2">
      <c r="P574" s="15">
        <v>518</v>
      </c>
      <c r="Q574" s="16">
        <f t="shared" si="138"/>
        <v>27</v>
      </c>
      <c r="R574" s="16">
        <f t="shared" si="139"/>
        <v>1606035</v>
      </c>
      <c r="S574" s="16" t="str">
        <f t="shared" si="143"/>
        <v>神器6碎片1等级20</v>
      </c>
      <c r="T574" s="31" t="s">
        <v>877</v>
      </c>
      <c r="U574" s="16">
        <f t="shared" si="140"/>
        <v>20</v>
      </c>
      <c r="V574" s="106">
        <f t="shared" si="144"/>
        <v>1.95</v>
      </c>
      <c r="W574" s="19">
        <f t="shared" si="141"/>
        <v>3.9E-2</v>
      </c>
      <c r="X574" s="16">
        <f t="shared" si="145"/>
        <v>1</v>
      </c>
      <c r="Y574" s="16">
        <f t="shared" si="146"/>
        <v>2</v>
      </c>
      <c r="Z574" s="16">
        <f t="shared" si="147"/>
        <v>0</v>
      </c>
      <c r="AA574" s="16" t="str">
        <f t="shared" si="148"/>
        <v>AtkExt</v>
      </c>
      <c r="AB574" s="16">
        <f t="shared" si="142"/>
        <v>385</v>
      </c>
      <c r="AC574" s="16" t="str">
        <f t="shared" si="149"/>
        <v>DefExt</v>
      </c>
      <c r="AD574" s="16">
        <f t="shared" si="150"/>
        <v>96</v>
      </c>
      <c r="AE574" s="16" t="str">
        <f t="shared" si="151"/>
        <v>[x]</v>
      </c>
      <c r="AF574" s="29" t="str">
        <f t="shared" si="152"/>
        <v>[x]</v>
      </c>
      <c r="AG574" s="29">
        <f t="shared" si="153"/>
        <v>40</v>
      </c>
    </row>
    <row r="575" spans="16:33" ht="16.5" x14ac:dyDescent="0.2">
      <c r="P575" s="15">
        <v>519</v>
      </c>
      <c r="Q575" s="16">
        <f t="shared" si="138"/>
        <v>27</v>
      </c>
      <c r="R575" s="16">
        <f t="shared" si="139"/>
        <v>1606035</v>
      </c>
      <c r="S575" s="16" t="str">
        <f t="shared" si="143"/>
        <v>神器6碎片1等级21</v>
      </c>
      <c r="T575" s="31" t="s">
        <v>877</v>
      </c>
      <c r="U575" s="16">
        <f t="shared" si="140"/>
        <v>21</v>
      </c>
      <c r="V575" s="106">
        <f t="shared" si="144"/>
        <v>2.0819999999999999</v>
      </c>
      <c r="W575" s="19">
        <f t="shared" si="141"/>
        <v>4.1639999999999996E-2</v>
      </c>
      <c r="X575" s="16">
        <f t="shared" si="145"/>
        <v>1</v>
      </c>
      <c r="Y575" s="16">
        <f t="shared" si="146"/>
        <v>2</v>
      </c>
      <c r="Z575" s="16">
        <f t="shared" si="147"/>
        <v>0</v>
      </c>
      <c r="AA575" s="16" t="str">
        <f t="shared" si="148"/>
        <v>AtkExt</v>
      </c>
      <c r="AB575" s="16">
        <f t="shared" si="142"/>
        <v>412</v>
      </c>
      <c r="AC575" s="16" t="str">
        <f t="shared" si="149"/>
        <v>DefExt</v>
      </c>
      <c r="AD575" s="16">
        <f t="shared" si="150"/>
        <v>102</v>
      </c>
      <c r="AE575" s="16" t="str">
        <f t="shared" si="151"/>
        <v>[x]</v>
      </c>
      <c r="AF575" s="29" t="str">
        <f t="shared" si="152"/>
        <v>[x]</v>
      </c>
      <c r="AG575" s="29">
        <f t="shared" si="153"/>
        <v>42</v>
      </c>
    </row>
    <row r="576" spans="16:33" ht="16.5" x14ac:dyDescent="0.2">
      <c r="P576" s="15">
        <v>520</v>
      </c>
      <c r="Q576" s="16">
        <f t="shared" si="138"/>
        <v>28</v>
      </c>
      <c r="R576" s="16">
        <f t="shared" si="139"/>
        <v>1606036</v>
      </c>
      <c r="S576" s="16" t="str">
        <f t="shared" si="143"/>
        <v>神器6碎片2等级1</v>
      </c>
      <c r="T576" s="31" t="s">
        <v>877</v>
      </c>
      <c r="U576" s="16">
        <f t="shared" si="140"/>
        <v>1</v>
      </c>
      <c r="V576" s="106">
        <f t="shared" si="144"/>
        <v>0.20200000000000001</v>
      </c>
      <c r="W576" s="19">
        <f t="shared" si="141"/>
        <v>4.0400000000000002E-3</v>
      </c>
      <c r="X576" s="16">
        <f t="shared" si="145"/>
        <v>2</v>
      </c>
      <c r="Y576" s="16">
        <f t="shared" si="146"/>
        <v>3</v>
      </c>
      <c r="Z576" s="16">
        <f t="shared" si="147"/>
        <v>0</v>
      </c>
      <c r="AA576" s="16" t="str">
        <f t="shared" si="148"/>
        <v>DefExt</v>
      </c>
      <c r="AB576" s="16">
        <f t="shared" si="142"/>
        <v>19</v>
      </c>
      <c r="AC576" s="16" t="str">
        <f t="shared" si="149"/>
        <v>HPExt</v>
      </c>
      <c r="AD576" s="16">
        <f t="shared" si="150"/>
        <v>60</v>
      </c>
      <c r="AE576" s="16" t="str">
        <f t="shared" si="151"/>
        <v>[x]</v>
      </c>
      <c r="AF576" s="29" t="str">
        <f t="shared" si="152"/>
        <v>[x]</v>
      </c>
      <c r="AG576" s="29" t="str">
        <f t="shared" si="153"/>
        <v>[x]</v>
      </c>
    </row>
    <row r="577" spans="16:33" ht="16.5" x14ac:dyDescent="0.2">
      <c r="P577" s="15">
        <v>521</v>
      </c>
      <c r="Q577" s="16">
        <f t="shared" si="138"/>
        <v>28</v>
      </c>
      <c r="R577" s="16">
        <f t="shared" si="139"/>
        <v>1606036</v>
      </c>
      <c r="S577" s="16" t="str">
        <f t="shared" si="143"/>
        <v>神器6碎片2等级2</v>
      </c>
      <c r="T577" s="31" t="s">
        <v>877</v>
      </c>
      <c r="U577" s="16">
        <f t="shared" si="140"/>
        <v>2</v>
      </c>
      <c r="V577" s="106">
        <f t="shared" si="144"/>
        <v>0.25800000000000001</v>
      </c>
      <c r="W577" s="19">
        <f t="shared" si="141"/>
        <v>5.1600000000000005E-3</v>
      </c>
      <c r="X577" s="16">
        <f t="shared" si="145"/>
        <v>2</v>
      </c>
      <c r="Y577" s="16">
        <f t="shared" si="146"/>
        <v>3</v>
      </c>
      <c r="Z577" s="16">
        <f t="shared" si="147"/>
        <v>0</v>
      </c>
      <c r="AA577" s="16" t="str">
        <f t="shared" si="148"/>
        <v>DefExt</v>
      </c>
      <c r="AB577" s="16">
        <f t="shared" si="142"/>
        <v>25</v>
      </c>
      <c r="AC577" s="16" t="str">
        <f t="shared" si="149"/>
        <v>HPExt</v>
      </c>
      <c r="AD577" s="16">
        <f t="shared" si="150"/>
        <v>76</v>
      </c>
      <c r="AE577" s="16" t="str">
        <f t="shared" si="151"/>
        <v>[x]</v>
      </c>
      <c r="AF577" s="29" t="str">
        <f t="shared" si="152"/>
        <v>[x]</v>
      </c>
      <c r="AG577" s="29" t="str">
        <f t="shared" si="153"/>
        <v>[x]</v>
      </c>
    </row>
    <row r="578" spans="16:33" ht="16.5" x14ac:dyDescent="0.2">
      <c r="P578" s="15">
        <v>522</v>
      </c>
      <c r="Q578" s="16">
        <f t="shared" si="138"/>
        <v>28</v>
      </c>
      <c r="R578" s="16">
        <f t="shared" si="139"/>
        <v>1606036</v>
      </c>
      <c r="S578" s="16" t="str">
        <f t="shared" si="143"/>
        <v>神器6碎片2等级3</v>
      </c>
      <c r="T578" s="31" t="s">
        <v>877</v>
      </c>
      <c r="U578" s="16">
        <f t="shared" si="140"/>
        <v>3</v>
      </c>
      <c r="V578" s="106">
        <f t="shared" si="144"/>
        <v>0.31800000000000006</v>
      </c>
      <c r="W578" s="19">
        <f t="shared" si="141"/>
        <v>6.3600000000000011E-3</v>
      </c>
      <c r="X578" s="16">
        <f t="shared" si="145"/>
        <v>2</v>
      </c>
      <c r="Y578" s="16">
        <f t="shared" si="146"/>
        <v>3</v>
      </c>
      <c r="Z578" s="16">
        <f t="shared" si="147"/>
        <v>0</v>
      </c>
      <c r="AA578" s="16" t="str">
        <f t="shared" si="148"/>
        <v>DefExt</v>
      </c>
      <c r="AB578" s="16">
        <f t="shared" si="142"/>
        <v>31</v>
      </c>
      <c r="AC578" s="16" t="str">
        <f t="shared" si="149"/>
        <v>HPExt</v>
      </c>
      <c r="AD578" s="16">
        <f t="shared" si="150"/>
        <v>94</v>
      </c>
      <c r="AE578" s="16" t="str">
        <f t="shared" si="151"/>
        <v>[x]</v>
      </c>
      <c r="AF578" s="29" t="str">
        <f t="shared" si="152"/>
        <v>[x]</v>
      </c>
      <c r="AG578" s="29" t="str">
        <f t="shared" si="153"/>
        <v>[x]</v>
      </c>
    </row>
    <row r="579" spans="16:33" ht="16.5" x14ac:dyDescent="0.2">
      <c r="P579" s="15">
        <v>523</v>
      </c>
      <c r="Q579" s="16">
        <f t="shared" si="138"/>
        <v>28</v>
      </c>
      <c r="R579" s="16">
        <f t="shared" si="139"/>
        <v>1606036</v>
      </c>
      <c r="S579" s="16" t="str">
        <f t="shared" si="143"/>
        <v>神器6碎片2等级4</v>
      </c>
      <c r="T579" s="31" t="s">
        <v>877</v>
      </c>
      <c r="U579" s="16">
        <f t="shared" si="140"/>
        <v>4</v>
      </c>
      <c r="V579" s="106">
        <f t="shared" si="144"/>
        <v>0.38200000000000001</v>
      </c>
      <c r="W579" s="19">
        <f t="shared" si="141"/>
        <v>7.6400000000000001E-3</v>
      </c>
      <c r="X579" s="16">
        <f t="shared" si="145"/>
        <v>2</v>
      </c>
      <c r="Y579" s="16">
        <f t="shared" si="146"/>
        <v>3</v>
      </c>
      <c r="Z579" s="16">
        <f t="shared" si="147"/>
        <v>0</v>
      </c>
      <c r="AA579" s="16" t="str">
        <f t="shared" si="148"/>
        <v>DefExt</v>
      </c>
      <c r="AB579" s="16">
        <f t="shared" si="142"/>
        <v>37</v>
      </c>
      <c r="AC579" s="16" t="str">
        <f t="shared" si="149"/>
        <v>HPExt</v>
      </c>
      <c r="AD579" s="16">
        <f t="shared" si="150"/>
        <v>113</v>
      </c>
      <c r="AE579" s="16" t="str">
        <f t="shared" si="151"/>
        <v>[x]</v>
      </c>
      <c r="AF579" s="29" t="str">
        <f t="shared" si="152"/>
        <v>[x]</v>
      </c>
      <c r="AG579" s="29" t="str">
        <f t="shared" si="153"/>
        <v>[x]</v>
      </c>
    </row>
    <row r="580" spans="16:33" ht="16.5" x14ac:dyDescent="0.2">
      <c r="P580" s="15">
        <v>524</v>
      </c>
      <c r="Q580" s="16">
        <f t="shared" si="138"/>
        <v>28</v>
      </c>
      <c r="R580" s="16">
        <f t="shared" si="139"/>
        <v>1606036</v>
      </c>
      <c r="S580" s="16" t="str">
        <f t="shared" si="143"/>
        <v>神器6碎片2等级5</v>
      </c>
      <c r="T580" s="31" t="s">
        <v>877</v>
      </c>
      <c r="U580" s="16">
        <f t="shared" si="140"/>
        <v>5</v>
      </c>
      <c r="V580" s="106">
        <f t="shared" si="144"/>
        <v>0.45</v>
      </c>
      <c r="W580" s="19">
        <f t="shared" si="141"/>
        <v>9.0000000000000011E-3</v>
      </c>
      <c r="X580" s="16">
        <f t="shared" si="145"/>
        <v>2</v>
      </c>
      <c r="Y580" s="16">
        <f t="shared" si="146"/>
        <v>3</v>
      </c>
      <c r="Z580" s="16">
        <f t="shared" si="147"/>
        <v>0</v>
      </c>
      <c r="AA580" s="16" t="str">
        <f t="shared" si="148"/>
        <v>DefExt</v>
      </c>
      <c r="AB580" s="16">
        <f t="shared" si="142"/>
        <v>44</v>
      </c>
      <c r="AC580" s="16" t="str">
        <f t="shared" si="149"/>
        <v>HPExt</v>
      </c>
      <c r="AD580" s="16">
        <f t="shared" si="150"/>
        <v>133</v>
      </c>
      <c r="AE580" s="16" t="str">
        <f t="shared" si="151"/>
        <v>[x]</v>
      </c>
      <c r="AF580" s="29" t="str">
        <f t="shared" si="152"/>
        <v>[x]</v>
      </c>
      <c r="AG580" s="29" t="str">
        <f t="shared" si="153"/>
        <v>[x]</v>
      </c>
    </row>
    <row r="581" spans="16:33" ht="16.5" x14ac:dyDescent="0.2">
      <c r="P581" s="15">
        <v>525</v>
      </c>
      <c r="Q581" s="16">
        <f t="shared" si="138"/>
        <v>28</v>
      </c>
      <c r="R581" s="16">
        <f t="shared" si="139"/>
        <v>1606036</v>
      </c>
      <c r="S581" s="16" t="str">
        <f t="shared" si="143"/>
        <v>神器6碎片2等级6</v>
      </c>
      <c r="T581" s="31" t="s">
        <v>877</v>
      </c>
      <c r="U581" s="16">
        <f t="shared" si="140"/>
        <v>6</v>
      </c>
      <c r="V581" s="106">
        <f t="shared" si="144"/>
        <v>0.52200000000000002</v>
      </c>
      <c r="W581" s="19">
        <f t="shared" si="141"/>
        <v>1.0440000000000001E-2</v>
      </c>
      <c r="X581" s="16">
        <f t="shared" si="145"/>
        <v>2</v>
      </c>
      <c r="Y581" s="16">
        <f t="shared" si="146"/>
        <v>3</v>
      </c>
      <c r="Z581" s="16">
        <f t="shared" si="147"/>
        <v>0</v>
      </c>
      <c r="AA581" s="16" t="str">
        <f t="shared" si="148"/>
        <v>DefExt</v>
      </c>
      <c r="AB581" s="16">
        <f t="shared" si="142"/>
        <v>51</v>
      </c>
      <c r="AC581" s="16" t="str">
        <f t="shared" si="149"/>
        <v>HPExt</v>
      </c>
      <c r="AD581" s="16">
        <f t="shared" si="150"/>
        <v>155</v>
      </c>
      <c r="AE581" s="16" t="str">
        <f t="shared" si="151"/>
        <v>[x]</v>
      </c>
      <c r="AF581" s="29" t="str">
        <f t="shared" si="152"/>
        <v>[x]</v>
      </c>
      <c r="AG581" s="29" t="str">
        <f t="shared" si="153"/>
        <v>[x]</v>
      </c>
    </row>
    <row r="582" spans="16:33" ht="16.5" x14ac:dyDescent="0.2">
      <c r="P582" s="15">
        <v>526</v>
      </c>
      <c r="Q582" s="16">
        <f t="shared" si="138"/>
        <v>28</v>
      </c>
      <c r="R582" s="16">
        <f t="shared" si="139"/>
        <v>1606036</v>
      </c>
      <c r="S582" s="16" t="str">
        <f t="shared" si="143"/>
        <v>神器6碎片2等级7</v>
      </c>
      <c r="T582" s="31" t="s">
        <v>877</v>
      </c>
      <c r="U582" s="16">
        <f t="shared" si="140"/>
        <v>7</v>
      </c>
      <c r="V582" s="106">
        <f t="shared" si="144"/>
        <v>0.59799999999999998</v>
      </c>
      <c r="W582" s="19">
        <f t="shared" si="141"/>
        <v>1.196E-2</v>
      </c>
      <c r="X582" s="16">
        <f t="shared" si="145"/>
        <v>2</v>
      </c>
      <c r="Y582" s="16">
        <f t="shared" si="146"/>
        <v>3</v>
      </c>
      <c r="Z582" s="16">
        <f t="shared" si="147"/>
        <v>0</v>
      </c>
      <c r="AA582" s="16" t="str">
        <f t="shared" si="148"/>
        <v>DefExt</v>
      </c>
      <c r="AB582" s="16">
        <f t="shared" si="142"/>
        <v>58</v>
      </c>
      <c r="AC582" s="16" t="str">
        <f t="shared" si="149"/>
        <v>HPExt</v>
      </c>
      <c r="AD582" s="16">
        <f t="shared" si="150"/>
        <v>177</v>
      </c>
      <c r="AE582" s="16" t="str">
        <f t="shared" si="151"/>
        <v>[x]</v>
      </c>
      <c r="AF582" s="29" t="str">
        <f t="shared" si="152"/>
        <v>[x]</v>
      </c>
      <c r="AG582" s="29" t="str">
        <f t="shared" si="153"/>
        <v>[x]</v>
      </c>
    </row>
    <row r="583" spans="16:33" ht="16.5" x14ac:dyDescent="0.2">
      <c r="P583" s="15">
        <v>527</v>
      </c>
      <c r="Q583" s="16">
        <f t="shared" si="138"/>
        <v>28</v>
      </c>
      <c r="R583" s="16">
        <f t="shared" si="139"/>
        <v>1606036</v>
      </c>
      <c r="S583" s="16" t="str">
        <f t="shared" si="143"/>
        <v>神器6碎片2等级8</v>
      </c>
      <c r="T583" s="31" t="s">
        <v>877</v>
      </c>
      <c r="U583" s="16">
        <f t="shared" si="140"/>
        <v>8</v>
      </c>
      <c r="V583" s="106">
        <f t="shared" si="144"/>
        <v>0.67800000000000005</v>
      </c>
      <c r="W583" s="19">
        <f t="shared" si="141"/>
        <v>1.3560000000000001E-2</v>
      </c>
      <c r="X583" s="16">
        <f t="shared" si="145"/>
        <v>2</v>
      </c>
      <c r="Y583" s="16">
        <f t="shared" si="146"/>
        <v>3</v>
      </c>
      <c r="Z583" s="16">
        <f t="shared" si="147"/>
        <v>0</v>
      </c>
      <c r="AA583" s="16" t="str">
        <f t="shared" si="148"/>
        <v>DefExt</v>
      </c>
      <c r="AB583" s="16">
        <f t="shared" si="142"/>
        <v>66</v>
      </c>
      <c r="AC583" s="16" t="str">
        <f t="shared" si="149"/>
        <v>HPExt</v>
      </c>
      <c r="AD583" s="16">
        <f t="shared" si="150"/>
        <v>201</v>
      </c>
      <c r="AE583" s="16" t="str">
        <f t="shared" si="151"/>
        <v>[x]</v>
      </c>
      <c r="AF583" s="29" t="str">
        <f t="shared" si="152"/>
        <v>[x]</v>
      </c>
      <c r="AG583" s="29" t="str">
        <f t="shared" si="153"/>
        <v>[x]</v>
      </c>
    </row>
    <row r="584" spans="16:33" ht="16.5" x14ac:dyDescent="0.2">
      <c r="P584" s="15">
        <v>528</v>
      </c>
      <c r="Q584" s="16">
        <f t="shared" si="138"/>
        <v>28</v>
      </c>
      <c r="R584" s="16">
        <f t="shared" si="139"/>
        <v>1606036</v>
      </c>
      <c r="S584" s="16" t="str">
        <f t="shared" si="143"/>
        <v>神器6碎片2等级9</v>
      </c>
      <c r="T584" s="31" t="s">
        <v>877</v>
      </c>
      <c r="U584" s="16">
        <f t="shared" si="140"/>
        <v>9</v>
      </c>
      <c r="V584" s="106">
        <f t="shared" si="144"/>
        <v>0.76200000000000001</v>
      </c>
      <c r="W584" s="19">
        <f t="shared" si="141"/>
        <v>1.524E-2</v>
      </c>
      <c r="X584" s="16">
        <f t="shared" si="145"/>
        <v>2</v>
      </c>
      <c r="Y584" s="16">
        <f t="shared" si="146"/>
        <v>3</v>
      </c>
      <c r="Z584" s="16">
        <f t="shared" si="147"/>
        <v>0</v>
      </c>
      <c r="AA584" s="16" t="str">
        <f t="shared" si="148"/>
        <v>DefExt</v>
      </c>
      <c r="AB584" s="16">
        <f t="shared" si="142"/>
        <v>75</v>
      </c>
      <c r="AC584" s="16" t="str">
        <f t="shared" si="149"/>
        <v>HPExt</v>
      </c>
      <c r="AD584" s="16">
        <f t="shared" si="150"/>
        <v>226</v>
      </c>
      <c r="AE584" s="16" t="str">
        <f t="shared" si="151"/>
        <v>[x]</v>
      </c>
      <c r="AF584" s="29" t="str">
        <f t="shared" si="152"/>
        <v>[x]</v>
      </c>
      <c r="AG584" s="29" t="str">
        <f t="shared" si="153"/>
        <v>[x]</v>
      </c>
    </row>
    <row r="585" spans="16:33" ht="16.5" x14ac:dyDescent="0.2">
      <c r="P585" s="15">
        <v>529</v>
      </c>
      <c r="Q585" s="16">
        <f t="shared" si="138"/>
        <v>28</v>
      </c>
      <c r="R585" s="16">
        <f t="shared" si="139"/>
        <v>1606036</v>
      </c>
      <c r="S585" s="16" t="str">
        <f t="shared" si="143"/>
        <v>神器6碎片2等级10</v>
      </c>
      <c r="T585" s="31" t="s">
        <v>877</v>
      </c>
      <c r="U585" s="16">
        <f t="shared" si="140"/>
        <v>10</v>
      </c>
      <c r="V585" s="106">
        <f t="shared" si="144"/>
        <v>0.85000000000000009</v>
      </c>
      <c r="W585" s="19">
        <f t="shared" si="141"/>
        <v>1.7000000000000001E-2</v>
      </c>
      <c r="X585" s="16">
        <f t="shared" si="145"/>
        <v>2</v>
      </c>
      <c r="Y585" s="16">
        <f t="shared" si="146"/>
        <v>3</v>
      </c>
      <c r="Z585" s="16">
        <f t="shared" si="147"/>
        <v>0</v>
      </c>
      <c r="AA585" s="16" t="str">
        <f t="shared" si="148"/>
        <v>DefExt</v>
      </c>
      <c r="AB585" s="16">
        <f t="shared" si="142"/>
        <v>83</v>
      </c>
      <c r="AC585" s="16" t="str">
        <f t="shared" si="149"/>
        <v>HPExt</v>
      </c>
      <c r="AD585" s="16">
        <f t="shared" si="150"/>
        <v>252</v>
      </c>
      <c r="AE585" s="16" t="str">
        <f t="shared" si="151"/>
        <v>[x]</v>
      </c>
      <c r="AF585" s="29" t="str">
        <f t="shared" si="152"/>
        <v>[x]</v>
      </c>
      <c r="AG585" s="29" t="str">
        <f t="shared" si="153"/>
        <v>[x]</v>
      </c>
    </row>
    <row r="586" spans="16:33" ht="16.5" x14ac:dyDescent="0.2">
      <c r="P586" s="15">
        <v>530</v>
      </c>
      <c r="Q586" s="16">
        <f t="shared" si="138"/>
        <v>28</v>
      </c>
      <c r="R586" s="16">
        <f t="shared" si="139"/>
        <v>1606036</v>
      </c>
      <c r="S586" s="16" t="str">
        <f t="shared" si="143"/>
        <v>神器6碎片2等级11</v>
      </c>
      <c r="T586" s="31" t="s">
        <v>877</v>
      </c>
      <c r="U586" s="16">
        <f t="shared" si="140"/>
        <v>11</v>
      </c>
      <c r="V586" s="106">
        <f t="shared" si="144"/>
        <v>0.94200000000000006</v>
      </c>
      <c r="W586" s="19">
        <f t="shared" si="141"/>
        <v>1.8840000000000003E-2</v>
      </c>
      <c r="X586" s="16">
        <f t="shared" si="145"/>
        <v>2</v>
      </c>
      <c r="Y586" s="16">
        <f t="shared" si="146"/>
        <v>3</v>
      </c>
      <c r="Z586" s="16">
        <f t="shared" si="147"/>
        <v>0</v>
      </c>
      <c r="AA586" s="16" t="str">
        <f t="shared" si="148"/>
        <v>DefExt</v>
      </c>
      <c r="AB586" s="16">
        <f t="shared" si="142"/>
        <v>92</v>
      </c>
      <c r="AC586" s="16" t="str">
        <f t="shared" si="149"/>
        <v>HPExt</v>
      </c>
      <c r="AD586" s="16">
        <f t="shared" si="150"/>
        <v>280</v>
      </c>
      <c r="AE586" s="16" t="str">
        <f t="shared" si="151"/>
        <v>[x]</v>
      </c>
      <c r="AF586" s="29" t="str">
        <f t="shared" si="152"/>
        <v>[x]</v>
      </c>
      <c r="AG586" s="29" t="str">
        <f t="shared" si="153"/>
        <v>[x]</v>
      </c>
    </row>
    <row r="587" spans="16:33" ht="16.5" x14ac:dyDescent="0.2">
      <c r="P587" s="15">
        <v>531</v>
      </c>
      <c r="Q587" s="16">
        <f t="shared" si="138"/>
        <v>28</v>
      </c>
      <c r="R587" s="16">
        <f t="shared" si="139"/>
        <v>1606036</v>
      </c>
      <c r="S587" s="16" t="str">
        <f t="shared" si="143"/>
        <v>神器6碎片2等级12</v>
      </c>
      <c r="T587" s="31" t="s">
        <v>877</v>
      </c>
      <c r="U587" s="16">
        <f t="shared" si="140"/>
        <v>12</v>
      </c>
      <c r="V587" s="106">
        <f t="shared" si="144"/>
        <v>1.0380000000000003</v>
      </c>
      <c r="W587" s="19">
        <f t="shared" si="141"/>
        <v>2.0760000000000004E-2</v>
      </c>
      <c r="X587" s="16">
        <f t="shared" si="145"/>
        <v>2</v>
      </c>
      <c r="Y587" s="16">
        <f t="shared" si="146"/>
        <v>3</v>
      </c>
      <c r="Z587" s="16">
        <f t="shared" si="147"/>
        <v>0</v>
      </c>
      <c r="AA587" s="16" t="str">
        <f t="shared" si="148"/>
        <v>DefExt</v>
      </c>
      <c r="AB587" s="16">
        <f t="shared" si="142"/>
        <v>102</v>
      </c>
      <c r="AC587" s="16" t="str">
        <f t="shared" si="149"/>
        <v>HPExt</v>
      </c>
      <c r="AD587" s="16">
        <f t="shared" si="150"/>
        <v>308</v>
      </c>
      <c r="AE587" s="16" t="str">
        <f t="shared" si="151"/>
        <v>[x]</v>
      </c>
      <c r="AF587" s="29" t="str">
        <f t="shared" si="152"/>
        <v>[x]</v>
      </c>
      <c r="AG587" s="29" t="str">
        <f t="shared" si="153"/>
        <v>[x]</v>
      </c>
    </row>
    <row r="588" spans="16:33" ht="16.5" x14ac:dyDescent="0.2">
      <c r="P588" s="15">
        <v>532</v>
      </c>
      <c r="Q588" s="16">
        <f t="shared" si="138"/>
        <v>28</v>
      </c>
      <c r="R588" s="16">
        <f t="shared" si="139"/>
        <v>1606036</v>
      </c>
      <c r="S588" s="16" t="str">
        <f t="shared" si="143"/>
        <v>神器6碎片2等级13</v>
      </c>
      <c r="T588" s="31" t="s">
        <v>877</v>
      </c>
      <c r="U588" s="16">
        <f t="shared" si="140"/>
        <v>13</v>
      </c>
      <c r="V588" s="106">
        <f t="shared" si="144"/>
        <v>1.1380000000000001</v>
      </c>
      <c r="W588" s="19">
        <f t="shared" si="141"/>
        <v>2.2760000000000002E-2</v>
      </c>
      <c r="X588" s="16">
        <f t="shared" si="145"/>
        <v>2</v>
      </c>
      <c r="Y588" s="16">
        <f t="shared" si="146"/>
        <v>3</v>
      </c>
      <c r="Z588" s="16">
        <f t="shared" si="147"/>
        <v>0</v>
      </c>
      <c r="AA588" s="16" t="str">
        <f t="shared" si="148"/>
        <v>DefExt</v>
      </c>
      <c r="AB588" s="16">
        <f t="shared" si="142"/>
        <v>112</v>
      </c>
      <c r="AC588" s="16" t="str">
        <f t="shared" si="149"/>
        <v>HPExt</v>
      </c>
      <c r="AD588" s="16">
        <f t="shared" si="150"/>
        <v>338</v>
      </c>
      <c r="AE588" s="16" t="str">
        <f t="shared" si="151"/>
        <v>[x]</v>
      </c>
      <c r="AF588" s="29" t="str">
        <f t="shared" si="152"/>
        <v>[x]</v>
      </c>
      <c r="AG588" s="29" t="str">
        <f t="shared" si="153"/>
        <v>[x]</v>
      </c>
    </row>
    <row r="589" spans="16:33" ht="16.5" x14ac:dyDescent="0.2">
      <c r="P589" s="15">
        <v>533</v>
      </c>
      <c r="Q589" s="16">
        <f t="shared" si="138"/>
        <v>28</v>
      </c>
      <c r="R589" s="16">
        <f t="shared" si="139"/>
        <v>1606036</v>
      </c>
      <c r="S589" s="16" t="str">
        <f t="shared" si="143"/>
        <v>神器6碎片2等级14</v>
      </c>
      <c r="T589" s="31" t="s">
        <v>877</v>
      </c>
      <c r="U589" s="16">
        <f t="shared" si="140"/>
        <v>14</v>
      </c>
      <c r="V589" s="106">
        <f t="shared" si="144"/>
        <v>1.242</v>
      </c>
      <c r="W589" s="19">
        <f t="shared" si="141"/>
        <v>2.4840000000000001E-2</v>
      </c>
      <c r="X589" s="16">
        <f t="shared" si="145"/>
        <v>2</v>
      </c>
      <c r="Y589" s="16">
        <f t="shared" si="146"/>
        <v>3</v>
      </c>
      <c r="Z589" s="16">
        <f t="shared" si="147"/>
        <v>0</v>
      </c>
      <c r="AA589" s="16" t="str">
        <f t="shared" si="148"/>
        <v>DefExt</v>
      </c>
      <c r="AB589" s="16">
        <f t="shared" si="142"/>
        <v>122</v>
      </c>
      <c r="AC589" s="16" t="str">
        <f t="shared" si="149"/>
        <v>HPExt</v>
      </c>
      <c r="AD589" s="16">
        <f t="shared" si="150"/>
        <v>369</v>
      </c>
      <c r="AE589" s="16" t="str">
        <f t="shared" si="151"/>
        <v>[x]</v>
      </c>
      <c r="AF589" s="29" t="str">
        <f t="shared" si="152"/>
        <v>[x]</v>
      </c>
      <c r="AG589" s="29" t="str">
        <f t="shared" si="153"/>
        <v>[x]</v>
      </c>
    </row>
    <row r="590" spans="16:33" ht="16.5" x14ac:dyDescent="0.2">
      <c r="P590" s="15">
        <v>534</v>
      </c>
      <c r="Q590" s="16">
        <f t="shared" si="138"/>
        <v>28</v>
      </c>
      <c r="R590" s="16">
        <f t="shared" si="139"/>
        <v>1606036</v>
      </c>
      <c r="S590" s="16" t="str">
        <f t="shared" si="143"/>
        <v>神器6碎片2等级15</v>
      </c>
      <c r="T590" s="31" t="s">
        <v>877</v>
      </c>
      <c r="U590" s="16">
        <f t="shared" si="140"/>
        <v>15</v>
      </c>
      <c r="V590" s="106">
        <f t="shared" si="144"/>
        <v>1.35</v>
      </c>
      <c r="W590" s="19">
        <f t="shared" si="141"/>
        <v>2.7000000000000003E-2</v>
      </c>
      <c r="X590" s="16">
        <f t="shared" si="145"/>
        <v>2</v>
      </c>
      <c r="Y590" s="16">
        <f t="shared" si="146"/>
        <v>3</v>
      </c>
      <c r="Z590" s="16">
        <f t="shared" si="147"/>
        <v>0</v>
      </c>
      <c r="AA590" s="16" t="str">
        <f t="shared" si="148"/>
        <v>DefExt</v>
      </c>
      <c r="AB590" s="16">
        <f t="shared" si="142"/>
        <v>133</v>
      </c>
      <c r="AC590" s="16" t="str">
        <f t="shared" si="149"/>
        <v>HPExt</v>
      </c>
      <c r="AD590" s="16">
        <f t="shared" si="150"/>
        <v>401</v>
      </c>
      <c r="AE590" s="16" t="str">
        <f t="shared" si="151"/>
        <v>[x]</v>
      </c>
      <c r="AF590" s="29" t="str">
        <f t="shared" si="152"/>
        <v>[x]</v>
      </c>
      <c r="AG590" s="29" t="str">
        <f t="shared" si="153"/>
        <v>[x]</v>
      </c>
    </row>
    <row r="591" spans="16:33" ht="16.5" x14ac:dyDescent="0.2">
      <c r="P591" s="15">
        <v>535</v>
      </c>
      <c r="Q591" s="16">
        <f t="shared" si="138"/>
        <v>28</v>
      </c>
      <c r="R591" s="16">
        <f t="shared" si="139"/>
        <v>1606036</v>
      </c>
      <c r="S591" s="16" t="str">
        <f t="shared" si="143"/>
        <v>神器6碎片2等级16</v>
      </c>
      <c r="T591" s="31" t="s">
        <v>877</v>
      </c>
      <c r="U591" s="16">
        <f t="shared" si="140"/>
        <v>16</v>
      </c>
      <c r="V591" s="106">
        <f t="shared" si="144"/>
        <v>1.4620000000000002</v>
      </c>
      <c r="W591" s="19">
        <f t="shared" si="141"/>
        <v>2.9240000000000006E-2</v>
      </c>
      <c r="X591" s="16">
        <f t="shared" si="145"/>
        <v>2</v>
      </c>
      <c r="Y591" s="16">
        <f t="shared" si="146"/>
        <v>3</v>
      </c>
      <c r="Z591" s="16">
        <f t="shared" si="147"/>
        <v>0</v>
      </c>
      <c r="AA591" s="16" t="str">
        <f t="shared" si="148"/>
        <v>DefExt</v>
      </c>
      <c r="AB591" s="16">
        <f t="shared" si="142"/>
        <v>144</v>
      </c>
      <c r="AC591" s="16" t="str">
        <f t="shared" si="149"/>
        <v>HPExt</v>
      </c>
      <c r="AD591" s="16">
        <f t="shared" si="150"/>
        <v>435</v>
      </c>
      <c r="AE591" s="16" t="str">
        <f t="shared" si="151"/>
        <v>[x]</v>
      </c>
      <c r="AF591" s="29" t="str">
        <f t="shared" si="152"/>
        <v>[x]</v>
      </c>
      <c r="AG591" s="29" t="str">
        <f t="shared" si="153"/>
        <v>[x]</v>
      </c>
    </row>
    <row r="592" spans="16:33" ht="16.5" x14ac:dyDescent="0.2">
      <c r="P592" s="15">
        <v>536</v>
      </c>
      <c r="Q592" s="16">
        <f t="shared" si="138"/>
        <v>28</v>
      </c>
      <c r="R592" s="16">
        <f t="shared" si="139"/>
        <v>1606036</v>
      </c>
      <c r="S592" s="16" t="str">
        <f t="shared" si="143"/>
        <v>神器6碎片2等级17</v>
      </c>
      <c r="T592" s="31" t="s">
        <v>877</v>
      </c>
      <c r="U592" s="16">
        <f t="shared" si="140"/>
        <v>17</v>
      </c>
      <c r="V592" s="106">
        <f t="shared" si="144"/>
        <v>1.5779999999999998</v>
      </c>
      <c r="W592" s="19">
        <f t="shared" si="141"/>
        <v>3.1559999999999998E-2</v>
      </c>
      <c r="X592" s="16">
        <f t="shared" si="145"/>
        <v>2</v>
      </c>
      <c r="Y592" s="16">
        <f t="shared" si="146"/>
        <v>3</v>
      </c>
      <c r="Z592" s="16">
        <f t="shared" si="147"/>
        <v>0</v>
      </c>
      <c r="AA592" s="16" t="str">
        <f t="shared" si="148"/>
        <v>DefExt</v>
      </c>
      <c r="AB592" s="16">
        <f t="shared" si="142"/>
        <v>155</v>
      </c>
      <c r="AC592" s="16" t="str">
        <f t="shared" si="149"/>
        <v>HPExt</v>
      </c>
      <c r="AD592" s="16">
        <f t="shared" si="150"/>
        <v>469</v>
      </c>
      <c r="AE592" s="16" t="str">
        <f t="shared" si="151"/>
        <v>[x]</v>
      </c>
      <c r="AF592" s="29" t="str">
        <f t="shared" si="152"/>
        <v>[x]</v>
      </c>
      <c r="AG592" s="29" t="str">
        <f t="shared" si="153"/>
        <v>[x]</v>
      </c>
    </row>
    <row r="593" spans="16:33" ht="16.5" x14ac:dyDescent="0.2">
      <c r="P593" s="15">
        <v>537</v>
      </c>
      <c r="Q593" s="16">
        <f t="shared" si="138"/>
        <v>28</v>
      </c>
      <c r="R593" s="16">
        <f t="shared" si="139"/>
        <v>1606036</v>
      </c>
      <c r="S593" s="16" t="str">
        <f t="shared" si="143"/>
        <v>神器6碎片2等级18</v>
      </c>
      <c r="T593" s="31" t="s">
        <v>877</v>
      </c>
      <c r="U593" s="16">
        <f t="shared" si="140"/>
        <v>18</v>
      </c>
      <c r="V593" s="106">
        <f t="shared" si="144"/>
        <v>1.698</v>
      </c>
      <c r="W593" s="19">
        <f t="shared" si="141"/>
        <v>3.3959999999999997E-2</v>
      </c>
      <c r="X593" s="16">
        <f t="shared" si="145"/>
        <v>2</v>
      </c>
      <c r="Y593" s="16">
        <f t="shared" si="146"/>
        <v>3</v>
      </c>
      <c r="Z593" s="16">
        <f t="shared" si="147"/>
        <v>0</v>
      </c>
      <c r="AA593" s="16" t="str">
        <f t="shared" si="148"/>
        <v>DefExt</v>
      </c>
      <c r="AB593" s="16">
        <f t="shared" si="142"/>
        <v>167</v>
      </c>
      <c r="AC593" s="16" t="str">
        <f t="shared" si="149"/>
        <v>HPExt</v>
      </c>
      <c r="AD593" s="16">
        <f t="shared" si="150"/>
        <v>505</v>
      </c>
      <c r="AE593" s="16" t="str">
        <f t="shared" si="151"/>
        <v>[x]</v>
      </c>
      <c r="AF593" s="29" t="str">
        <f t="shared" si="152"/>
        <v>[x]</v>
      </c>
      <c r="AG593" s="29" t="str">
        <f t="shared" si="153"/>
        <v>[x]</v>
      </c>
    </row>
    <row r="594" spans="16:33" ht="16.5" x14ac:dyDescent="0.2">
      <c r="P594" s="15">
        <v>538</v>
      </c>
      <c r="Q594" s="16">
        <f t="shared" si="138"/>
        <v>28</v>
      </c>
      <c r="R594" s="16">
        <f t="shared" si="139"/>
        <v>1606036</v>
      </c>
      <c r="S594" s="16" t="str">
        <f t="shared" si="143"/>
        <v>神器6碎片2等级19</v>
      </c>
      <c r="T594" s="31" t="s">
        <v>877</v>
      </c>
      <c r="U594" s="16">
        <f t="shared" si="140"/>
        <v>19</v>
      </c>
      <c r="V594" s="106">
        <f t="shared" si="144"/>
        <v>1.8220000000000001</v>
      </c>
      <c r="W594" s="19">
        <f t="shared" si="141"/>
        <v>3.644E-2</v>
      </c>
      <c r="X594" s="16">
        <f t="shared" si="145"/>
        <v>2</v>
      </c>
      <c r="Y594" s="16">
        <f t="shared" si="146"/>
        <v>3</v>
      </c>
      <c r="Z594" s="16">
        <f t="shared" si="147"/>
        <v>0</v>
      </c>
      <c r="AA594" s="16" t="str">
        <f t="shared" si="148"/>
        <v>DefExt</v>
      </c>
      <c r="AB594" s="16">
        <f t="shared" si="142"/>
        <v>179</v>
      </c>
      <c r="AC594" s="16" t="str">
        <f t="shared" si="149"/>
        <v>HPExt</v>
      </c>
      <c r="AD594" s="16">
        <f t="shared" si="150"/>
        <v>542</v>
      </c>
      <c r="AE594" s="16" t="str">
        <f t="shared" si="151"/>
        <v>[x]</v>
      </c>
      <c r="AF594" s="29" t="str">
        <f t="shared" si="152"/>
        <v>[x]</v>
      </c>
      <c r="AG594" s="29" t="str">
        <f t="shared" si="153"/>
        <v>[x]</v>
      </c>
    </row>
    <row r="595" spans="16:33" ht="16.5" x14ac:dyDescent="0.2">
      <c r="P595" s="15">
        <v>539</v>
      </c>
      <c r="Q595" s="16">
        <f t="shared" si="138"/>
        <v>28</v>
      </c>
      <c r="R595" s="16">
        <f t="shared" si="139"/>
        <v>1606036</v>
      </c>
      <c r="S595" s="16" t="str">
        <f t="shared" si="143"/>
        <v>神器6碎片2等级20</v>
      </c>
      <c r="T595" s="31" t="s">
        <v>877</v>
      </c>
      <c r="U595" s="16">
        <f t="shared" si="140"/>
        <v>20</v>
      </c>
      <c r="V595" s="106">
        <f t="shared" si="144"/>
        <v>1.95</v>
      </c>
      <c r="W595" s="19">
        <f t="shared" si="141"/>
        <v>3.9E-2</v>
      </c>
      <c r="X595" s="16">
        <f t="shared" si="145"/>
        <v>2</v>
      </c>
      <c r="Y595" s="16">
        <f t="shared" si="146"/>
        <v>3</v>
      </c>
      <c r="Z595" s="16">
        <f t="shared" si="147"/>
        <v>0</v>
      </c>
      <c r="AA595" s="16" t="str">
        <f t="shared" si="148"/>
        <v>DefExt</v>
      </c>
      <c r="AB595" s="16">
        <f t="shared" si="142"/>
        <v>192</v>
      </c>
      <c r="AC595" s="16" t="str">
        <f t="shared" si="149"/>
        <v>HPExt</v>
      </c>
      <c r="AD595" s="16">
        <f t="shared" si="150"/>
        <v>580</v>
      </c>
      <c r="AE595" s="16" t="str">
        <f t="shared" si="151"/>
        <v>[x]</v>
      </c>
      <c r="AF595" s="29" t="str">
        <f t="shared" si="152"/>
        <v>[x]</v>
      </c>
      <c r="AG595" s="29" t="str">
        <f t="shared" si="153"/>
        <v>[x]</v>
      </c>
    </row>
    <row r="596" spans="16:33" ht="16.5" x14ac:dyDescent="0.2">
      <c r="P596" s="15">
        <v>540</v>
      </c>
      <c r="Q596" s="16">
        <f t="shared" si="138"/>
        <v>28</v>
      </c>
      <c r="R596" s="16">
        <f t="shared" si="139"/>
        <v>1606036</v>
      </c>
      <c r="S596" s="16" t="str">
        <f t="shared" si="143"/>
        <v>神器6碎片2等级21</v>
      </c>
      <c r="T596" s="31" t="s">
        <v>877</v>
      </c>
      <c r="U596" s="16">
        <f t="shared" si="140"/>
        <v>21</v>
      </c>
      <c r="V596" s="106">
        <f t="shared" si="144"/>
        <v>2.0819999999999999</v>
      </c>
      <c r="W596" s="19">
        <f t="shared" si="141"/>
        <v>4.1639999999999996E-2</v>
      </c>
      <c r="X596" s="16">
        <f t="shared" si="145"/>
        <v>2</v>
      </c>
      <c r="Y596" s="16">
        <f t="shared" si="146"/>
        <v>3</v>
      </c>
      <c r="Z596" s="16">
        <f t="shared" si="147"/>
        <v>0</v>
      </c>
      <c r="AA596" s="16" t="str">
        <f t="shared" si="148"/>
        <v>DefExt</v>
      </c>
      <c r="AB596" s="16">
        <f t="shared" si="142"/>
        <v>205</v>
      </c>
      <c r="AC596" s="16" t="str">
        <f t="shared" si="149"/>
        <v>HPExt</v>
      </c>
      <c r="AD596" s="16">
        <f t="shared" si="150"/>
        <v>619</v>
      </c>
      <c r="AE596" s="16" t="str">
        <f t="shared" si="151"/>
        <v>[x]</v>
      </c>
      <c r="AF596" s="29" t="str">
        <f t="shared" si="152"/>
        <v>[x]</v>
      </c>
      <c r="AG596" s="29" t="str">
        <f t="shared" si="153"/>
        <v>[x]</v>
      </c>
    </row>
    <row r="597" spans="16:33" ht="16.5" x14ac:dyDescent="0.2">
      <c r="P597" s="15">
        <v>541</v>
      </c>
      <c r="Q597" s="16">
        <f t="shared" si="138"/>
        <v>29</v>
      </c>
      <c r="R597" s="16">
        <f t="shared" si="139"/>
        <v>1606037</v>
      </c>
      <c r="S597" s="16" t="str">
        <f t="shared" si="143"/>
        <v>神器6碎片3等级1</v>
      </c>
      <c r="T597" s="31" t="s">
        <v>877</v>
      </c>
      <c r="U597" s="16">
        <f t="shared" si="140"/>
        <v>1</v>
      </c>
      <c r="V597" s="106">
        <f t="shared" si="144"/>
        <v>0.20200000000000001</v>
      </c>
      <c r="W597" s="19">
        <f t="shared" si="141"/>
        <v>4.0400000000000002E-3</v>
      </c>
      <c r="X597" s="16">
        <f t="shared" si="145"/>
        <v>1</v>
      </c>
      <c r="Y597" s="16">
        <f t="shared" si="146"/>
        <v>2</v>
      </c>
      <c r="Z597" s="16">
        <f t="shared" si="147"/>
        <v>3</v>
      </c>
      <c r="AA597" s="16" t="str">
        <f t="shared" si="148"/>
        <v>AtkExt</v>
      </c>
      <c r="AB597" s="16">
        <f t="shared" si="142"/>
        <v>19</v>
      </c>
      <c r="AC597" s="16" t="str">
        <f t="shared" si="149"/>
        <v>DefExt</v>
      </c>
      <c r="AD597" s="16">
        <f t="shared" si="150"/>
        <v>9</v>
      </c>
      <c r="AE597" s="16" t="str">
        <f t="shared" si="151"/>
        <v>HPExt</v>
      </c>
      <c r="AF597" s="29">
        <f t="shared" si="152"/>
        <v>60</v>
      </c>
      <c r="AG597" s="29" t="str">
        <f t="shared" si="153"/>
        <v>[x]</v>
      </c>
    </row>
    <row r="598" spans="16:33" ht="16.5" x14ac:dyDescent="0.2">
      <c r="P598" s="15">
        <v>542</v>
      </c>
      <c r="Q598" s="16">
        <f t="shared" si="138"/>
        <v>29</v>
      </c>
      <c r="R598" s="16">
        <f t="shared" si="139"/>
        <v>1606037</v>
      </c>
      <c r="S598" s="16" t="str">
        <f t="shared" si="143"/>
        <v>神器6碎片3等级2</v>
      </c>
      <c r="T598" s="31" t="s">
        <v>877</v>
      </c>
      <c r="U598" s="16">
        <f t="shared" si="140"/>
        <v>2</v>
      </c>
      <c r="V598" s="106">
        <f t="shared" si="144"/>
        <v>0.25800000000000001</v>
      </c>
      <c r="W598" s="19">
        <f t="shared" si="141"/>
        <v>5.1600000000000005E-3</v>
      </c>
      <c r="X598" s="16">
        <f t="shared" si="145"/>
        <v>1</v>
      </c>
      <c r="Y598" s="16">
        <f t="shared" si="146"/>
        <v>2</v>
      </c>
      <c r="Z598" s="16">
        <f t="shared" si="147"/>
        <v>3</v>
      </c>
      <c r="AA598" s="16" t="str">
        <f t="shared" si="148"/>
        <v>AtkExt</v>
      </c>
      <c r="AB598" s="16">
        <f t="shared" si="142"/>
        <v>25</v>
      </c>
      <c r="AC598" s="16" t="str">
        <f t="shared" si="149"/>
        <v>DefExt</v>
      </c>
      <c r="AD598" s="16">
        <f t="shared" si="150"/>
        <v>12</v>
      </c>
      <c r="AE598" s="16" t="str">
        <f t="shared" si="151"/>
        <v>HPExt</v>
      </c>
      <c r="AF598" s="29">
        <f t="shared" si="152"/>
        <v>76</v>
      </c>
      <c r="AG598" s="29" t="str">
        <f t="shared" si="153"/>
        <v>[x]</v>
      </c>
    </row>
    <row r="599" spans="16:33" ht="16.5" x14ac:dyDescent="0.2">
      <c r="P599" s="15">
        <v>543</v>
      </c>
      <c r="Q599" s="16">
        <f t="shared" si="138"/>
        <v>29</v>
      </c>
      <c r="R599" s="16">
        <f t="shared" si="139"/>
        <v>1606037</v>
      </c>
      <c r="S599" s="16" t="str">
        <f t="shared" si="143"/>
        <v>神器6碎片3等级3</v>
      </c>
      <c r="T599" s="31" t="s">
        <v>877</v>
      </c>
      <c r="U599" s="16">
        <f t="shared" si="140"/>
        <v>3</v>
      </c>
      <c r="V599" s="106">
        <f t="shared" si="144"/>
        <v>0.31800000000000006</v>
      </c>
      <c r="W599" s="19">
        <f t="shared" si="141"/>
        <v>6.3600000000000011E-3</v>
      </c>
      <c r="X599" s="16">
        <f t="shared" si="145"/>
        <v>1</v>
      </c>
      <c r="Y599" s="16">
        <f t="shared" si="146"/>
        <v>2</v>
      </c>
      <c r="Z599" s="16">
        <f t="shared" si="147"/>
        <v>3</v>
      </c>
      <c r="AA599" s="16" t="str">
        <f t="shared" si="148"/>
        <v>AtkExt</v>
      </c>
      <c r="AB599" s="16">
        <f t="shared" si="142"/>
        <v>31</v>
      </c>
      <c r="AC599" s="16" t="str">
        <f t="shared" si="149"/>
        <v>DefExt</v>
      </c>
      <c r="AD599" s="16">
        <f t="shared" si="150"/>
        <v>15</v>
      </c>
      <c r="AE599" s="16" t="str">
        <f t="shared" si="151"/>
        <v>HPExt</v>
      </c>
      <c r="AF599" s="29">
        <f t="shared" si="152"/>
        <v>94</v>
      </c>
      <c r="AG599" s="29" t="str">
        <f t="shared" si="153"/>
        <v>[x]</v>
      </c>
    </row>
    <row r="600" spans="16:33" ht="16.5" x14ac:dyDescent="0.2">
      <c r="P600" s="15">
        <v>544</v>
      </c>
      <c r="Q600" s="16">
        <f t="shared" si="138"/>
        <v>29</v>
      </c>
      <c r="R600" s="16">
        <f t="shared" si="139"/>
        <v>1606037</v>
      </c>
      <c r="S600" s="16" t="str">
        <f t="shared" si="143"/>
        <v>神器6碎片3等级4</v>
      </c>
      <c r="T600" s="31" t="s">
        <v>877</v>
      </c>
      <c r="U600" s="16">
        <f t="shared" si="140"/>
        <v>4</v>
      </c>
      <c r="V600" s="106">
        <f t="shared" si="144"/>
        <v>0.38200000000000001</v>
      </c>
      <c r="W600" s="19">
        <f t="shared" si="141"/>
        <v>7.6400000000000001E-3</v>
      </c>
      <c r="X600" s="16">
        <f t="shared" si="145"/>
        <v>1</v>
      </c>
      <c r="Y600" s="16">
        <f t="shared" si="146"/>
        <v>2</v>
      </c>
      <c r="Z600" s="16">
        <f t="shared" si="147"/>
        <v>3</v>
      </c>
      <c r="AA600" s="16" t="str">
        <f t="shared" si="148"/>
        <v>AtkExt</v>
      </c>
      <c r="AB600" s="16">
        <f t="shared" si="142"/>
        <v>37</v>
      </c>
      <c r="AC600" s="16" t="str">
        <f t="shared" si="149"/>
        <v>DefExt</v>
      </c>
      <c r="AD600" s="16">
        <f t="shared" si="150"/>
        <v>18</v>
      </c>
      <c r="AE600" s="16" t="str">
        <f t="shared" si="151"/>
        <v>HPExt</v>
      </c>
      <c r="AF600" s="29">
        <f t="shared" si="152"/>
        <v>113</v>
      </c>
      <c r="AG600" s="29" t="str">
        <f t="shared" si="153"/>
        <v>[x]</v>
      </c>
    </row>
    <row r="601" spans="16:33" ht="16.5" x14ac:dyDescent="0.2">
      <c r="P601" s="15">
        <v>545</v>
      </c>
      <c r="Q601" s="16">
        <f t="shared" si="138"/>
        <v>29</v>
      </c>
      <c r="R601" s="16">
        <f t="shared" si="139"/>
        <v>1606037</v>
      </c>
      <c r="S601" s="16" t="str">
        <f t="shared" si="143"/>
        <v>神器6碎片3等级5</v>
      </c>
      <c r="T601" s="31" t="s">
        <v>877</v>
      </c>
      <c r="U601" s="16">
        <f t="shared" si="140"/>
        <v>5</v>
      </c>
      <c r="V601" s="106">
        <f t="shared" si="144"/>
        <v>0.45</v>
      </c>
      <c r="W601" s="19">
        <f t="shared" si="141"/>
        <v>9.0000000000000011E-3</v>
      </c>
      <c r="X601" s="16">
        <f t="shared" si="145"/>
        <v>1</v>
      </c>
      <c r="Y601" s="16">
        <f t="shared" si="146"/>
        <v>2</v>
      </c>
      <c r="Z601" s="16">
        <f t="shared" si="147"/>
        <v>3</v>
      </c>
      <c r="AA601" s="16" t="str">
        <f t="shared" si="148"/>
        <v>AtkExt</v>
      </c>
      <c r="AB601" s="16">
        <f t="shared" si="142"/>
        <v>44</v>
      </c>
      <c r="AC601" s="16" t="str">
        <f t="shared" si="149"/>
        <v>DefExt</v>
      </c>
      <c r="AD601" s="16">
        <f t="shared" si="150"/>
        <v>22</v>
      </c>
      <c r="AE601" s="16" t="str">
        <f t="shared" si="151"/>
        <v>HPExt</v>
      </c>
      <c r="AF601" s="29">
        <f t="shared" si="152"/>
        <v>133</v>
      </c>
      <c r="AG601" s="29" t="str">
        <f t="shared" si="153"/>
        <v>[x]</v>
      </c>
    </row>
    <row r="602" spans="16:33" ht="16.5" x14ac:dyDescent="0.2">
      <c r="P602" s="15">
        <v>546</v>
      </c>
      <c r="Q602" s="16">
        <f t="shared" si="138"/>
        <v>29</v>
      </c>
      <c r="R602" s="16">
        <f t="shared" si="139"/>
        <v>1606037</v>
      </c>
      <c r="S602" s="16" t="str">
        <f t="shared" si="143"/>
        <v>神器6碎片3等级6</v>
      </c>
      <c r="T602" s="31" t="s">
        <v>877</v>
      </c>
      <c r="U602" s="16">
        <f t="shared" si="140"/>
        <v>6</v>
      </c>
      <c r="V602" s="106">
        <f t="shared" si="144"/>
        <v>0.52200000000000002</v>
      </c>
      <c r="W602" s="19">
        <f t="shared" si="141"/>
        <v>1.0440000000000001E-2</v>
      </c>
      <c r="X602" s="16">
        <f t="shared" si="145"/>
        <v>1</v>
      </c>
      <c r="Y602" s="16">
        <f t="shared" si="146"/>
        <v>2</v>
      </c>
      <c r="Z602" s="16">
        <f t="shared" si="147"/>
        <v>3</v>
      </c>
      <c r="AA602" s="16" t="str">
        <f t="shared" si="148"/>
        <v>AtkExt</v>
      </c>
      <c r="AB602" s="16">
        <f t="shared" si="142"/>
        <v>51</v>
      </c>
      <c r="AC602" s="16" t="str">
        <f t="shared" si="149"/>
        <v>DefExt</v>
      </c>
      <c r="AD602" s="16">
        <f t="shared" si="150"/>
        <v>25</v>
      </c>
      <c r="AE602" s="16" t="str">
        <f t="shared" si="151"/>
        <v>HPExt</v>
      </c>
      <c r="AF602" s="29">
        <f t="shared" si="152"/>
        <v>155</v>
      </c>
      <c r="AG602" s="29" t="str">
        <f t="shared" si="153"/>
        <v>[x]</v>
      </c>
    </row>
    <row r="603" spans="16:33" ht="16.5" x14ac:dyDescent="0.2">
      <c r="P603" s="15">
        <v>547</v>
      </c>
      <c r="Q603" s="16">
        <f t="shared" si="138"/>
        <v>29</v>
      </c>
      <c r="R603" s="16">
        <f t="shared" si="139"/>
        <v>1606037</v>
      </c>
      <c r="S603" s="16" t="str">
        <f t="shared" si="143"/>
        <v>神器6碎片3等级7</v>
      </c>
      <c r="T603" s="31" t="s">
        <v>877</v>
      </c>
      <c r="U603" s="16">
        <f t="shared" si="140"/>
        <v>7</v>
      </c>
      <c r="V603" s="106">
        <f t="shared" si="144"/>
        <v>0.59799999999999998</v>
      </c>
      <c r="W603" s="19">
        <f t="shared" si="141"/>
        <v>1.196E-2</v>
      </c>
      <c r="X603" s="16">
        <f t="shared" si="145"/>
        <v>1</v>
      </c>
      <c r="Y603" s="16">
        <f t="shared" si="146"/>
        <v>2</v>
      </c>
      <c r="Z603" s="16">
        <f t="shared" si="147"/>
        <v>3</v>
      </c>
      <c r="AA603" s="16" t="str">
        <f t="shared" si="148"/>
        <v>AtkExt</v>
      </c>
      <c r="AB603" s="16">
        <f t="shared" si="142"/>
        <v>59</v>
      </c>
      <c r="AC603" s="16" t="str">
        <f t="shared" si="149"/>
        <v>DefExt</v>
      </c>
      <c r="AD603" s="16">
        <f t="shared" si="150"/>
        <v>29</v>
      </c>
      <c r="AE603" s="16" t="str">
        <f t="shared" si="151"/>
        <v>HPExt</v>
      </c>
      <c r="AF603" s="29">
        <f t="shared" si="152"/>
        <v>177</v>
      </c>
      <c r="AG603" s="29" t="str">
        <f t="shared" si="153"/>
        <v>[x]</v>
      </c>
    </row>
    <row r="604" spans="16:33" ht="16.5" x14ac:dyDescent="0.2">
      <c r="P604" s="15">
        <v>548</v>
      </c>
      <c r="Q604" s="16">
        <f t="shared" si="138"/>
        <v>29</v>
      </c>
      <c r="R604" s="16">
        <f t="shared" si="139"/>
        <v>1606037</v>
      </c>
      <c r="S604" s="16" t="str">
        <f t="shared" si="143"/>
        <v>神器6碎片3等级8</v>
      </c>
      <c r="T604" s="31" t="s">
        <v>877</v>
      </c>
      <c r="U604" s="16">
        <f t="shared" si="140"/>
        <v>8</v>
      </c>
      <c r="V604" s="106">
        <f t="shared" si="144"/>
        <v>0.67800000000000005</v>
      </c>
      <c r="W604" s="19">
        <f t="shared" si="141"/>
        <v>1.3560000000000001E-2</v>
      </c>
      <c r="X604" s="16">
        <f t="shared" si="145"/>
        <v>1</v>
      </c>
      <c r="Y604" s="16">
        <f t="shared" si="146"/>
        <v>2</v>
      </c>
      <c r="Z604" s="16">
        <f t="shared" si="147"/>
        <v>3</v>
      </c>
      <c r="AA604" s="16" t="str">
        <f t="shared" si="148"/>
        <v>AtkExt</v>
      </c>
      <c r="AB604" s="16">
        <f t="shared" si="142"/>
        <v>67</v>
      </c>
      <c r="AC604" s="16" t="str">
        <f t="shared" si="149"/>
        <v>DefExt</v>
      </c>
      <c r="AD604" s="16">
        <f t="shared" si="150"/>
        <v>33</v>
      </c>
      <c r="AE604" s="16" t="str">
        <f t="shared" si="151"/>
        <v>HPExt</v>
      </c>
      <c r="AF604" s="29">
        <f t="shared" si="152"/>
        <v>201</v>
      </c>
      <c r="AG604" s="29" t="str">
        <f t="shared" si="153"/>
        <v>[x]</v>
      </c>
    </row>
    <row r="605" spans="16:33" ht="16.5" x14ac:dyDescent="0.2">
      <c r="P605" s="15">
        <v>549</v>
      </c>
      <c r="Q605" s="16">
        <f t="shared" si="138"/>
        <v>29</v>
      </c>
      <c r="R605" s="16">
        <f t="shared" si="139"/>
        <v>1606037</v>
      </c>
      <c r="S605" s="16" t="str">
        <f t="shared" si="143"/>
        <v>神器6碎片3等级9</v>
      </c>
      <c r="T605" s="31" t="s">
        <v>877</v>
      </c>
      <c r="U605" s="16">
        <f t="shared" si="140"/>
        <v>9</v>
      </c>
      <c r="V605" s="106">
        <f t="shared" si="144"/>
        <v>0.76200000000000001</v>
      </c>
      <c r="W605" s="19">
        <f t="shared" si="141"/>
        <v>1.524E-2</v>
      </c>
      <c r="X605" s="16">
        <f t="shared" si="145"/>
        <v>1</v>
      </c>
      <c r="Y605" s="16">
        <f t="shared" si="146"/>
        <v>2</v>
      </c>
      <c r="Z605" s="16">
        <f t="shared" si="147"/>
        <v>3</v>
      </c>
      <c r="AA605" s="16" t="str">
        <f t="shared" si="148"/>
        <v>AtkExt</v>
      </c>
      <c r="AB605" s="16">
        <f t="shared" si="142"/>
        <v>75</v>
      </c>
      <c r="AC605" s="16" t="str">
        <f t="shared" si="149"/>
        <v>DefExt</v>
      </c>
      <c r="AD605" s="16">
        <f t="shared" si="150"/>
        <v>37</v>
      </c>
      <c r="AE605" s="16" t="str">
        <f t="shared" si="151"/>
        <v>HPExt</v>
      </c>
      <c r="AF605" s="29">
        <f t="shared" si="152"/>
        <v>226</v>
      </c>
      <c r="AG605" s="29" t="str">
        <f t="shared" si="153"/>
        <v>[x]</v>
      </c>
    </row>
    <row r="606" spans="16:33" ht="16.5" x14ac:dyDescent="0.2">
      <c r="P606" s="15">
        <v>550</v>
      </c>
      <c r="Q606" s="16">
        <f t="shared" si="138"/>
        <v>29</v>
      </c>
      <c r="R606" s="16">
        <f t="shared" si="139"/>
        <v>1606037</v>
      </c>
      <c r="S606" s="16" t="str">
        <f t="shared" si="143"/>
        <v>神器6碎片3等级10</v>
      </c>
      <c r="T606" s="31" t="s">
        <v>877</v>
      </c>
      <c r="U606" s="16">
        <f t="shared" si="140"/>
        <v>10</v>
      </c>
      <c r="V606" s="106">
        <f t="shared" si="144"/>
        <v>0.85000000000000009</v>
      </c>
      <c r="W606" s="19">
        <f t="shared" si="141"/>
        <v>1.7000000000000001E-2</v>
      </c>
      <c r="X606" s="16">
        <f t="shared" si="145"/>
        <v>1</v>
      </c>
      <c r="Y606" s="16">
        <f t="shared" si="146"/>
        <v>2</v>
      </c>
      <c r="Z606" s="16">
        <f t="shared" si="147"/>
        <v>3</v>
      </c>
      <c r="AA606" s="16" t="str">
        <f t="shared" si="148"/>
        <v>AtkExt</v>
      </c>
      <c r="AB606" s="16">
        <f t="shared" si="142"/>
        <v>84</v>
      </c>
      <c r="AC606" s="16" t="str">
        <f t="shared" si="149"/>
        <v>DefExt</v>
      </c>
      <c r="AD606" s="16">
        <f t="shared" si="150"/>
        <v>41</v>
      </c>
      <c r="AE606" s="16" t="str">
        <f t="shared" si="151"/>
        <v>HPExt</v>
      </c>
      <c r="AF606" s="29">
        <f t="shared" si="152"/>
        <v>252</v>
      </c>
      <c r="AG606" s="29" t="str">
        <f t="shared" si="153"/>
        <v>[x]</v>
      </c>
    </row>
    <row r="607" spans="16:33" ht="16.5" x14ac:dyDescent="0.2">
      <c r="P607" s="15">
        <v>551</v>
      </c>
      <c r="Q607" s="16">
        <f t="shared" si="138"/>
        <v>29</v>
      </c>
      <c r="R607" s="16">
        <f t="shared" si="139"/>
        <v>1606037</v>
      </c>
      <c r="S607" s="16" t="str">
        <f t="shared" si="143"/>
        <v>神器6碎片3等级11</v>
      </c>
      <c r="T607" s="31" t="s">
        <v>877</v>
      </c>
      <c r="U607" s="16">
        <f t="shared" si="140"/>
        <v>11</v>
      </c>
      <c r="V607" s="106">
        <f t="shared" si="144"/>
        <v>0.94200000000000006</v>
      </c>
      <c r="W607" s="19">
        <f t="shared" si="141"/>
        <v>1.8840000000000003E-2</v>
      </c>
      <c r="X607" s="16">
        <f t="shared" si="145"/>
        <v>1</v>
      </c>
      <c r="Y607" s="16">
        <f t="shared" si="146"/>
        <v>2</v>
      </c>
      <c r="Z607" s="16">
        <f t="shared" si="147"/>
        <v>3</v>
      </c>
      <c r="AA607" s="16" t="str">
        <f t="shared" si="148"/>
        <v>AtkExt</v>
      </c>
      <c r="AB607" s="16">
        <f t="shared" si="142"/>
        <v>93</v>
      </c>
      <c r="AC607" s="16" t="str">
        <f t="shared" si="149"/>
        <v>DefExt</v>
      </c>
      <c r="AD607" s="16">
        <f t="shared" si="150"/>
        <v>46</v>
      </c>
      <c r="AE607" s="16" t="str">
        <f t="shared" si="151"/>
        <v>HPExt</v>
      </c>
      <c r="AF607" s="29">
        <f t="shared" si="152"/>
        <v>280</v>
      </c>
      <c r="AG607" s="29" t="str">
        <f t="shared" si="153"/>
        <v>[x]</v>
      </c>
    </row>
    <row r="608" spans="16:33" ht="16.5" x14ac:dyDescent="0.2">
      <c r="P608" s="15">
        <v>552</v>
      </c>
      <c r="Q608" s="16">
        <f t="shared" si="138"/>
        <v>29</v>
      </c>
      <c r="R608" s="16">
        <f t="shared" si="139"/>
        <v>1606037</v>
      </c>
      <c r="S608" s="16" t="str">
        <f t="shared" si="143"/>
        <v>神器6碎片3等级12</v>
      </c>
      <c r="T608" s="31" t="s">
        <v>877</v>
      </c>
      <c r="U608" s="16">
        <f t="shared" si="140"/>
        <v>12</v>
      </c>
      <c r="V608" s="106">
        <f t="shared" si="144"/>
        <v>1.0380000000000003</v>
      </c>
      <c r="W608" s="19">
        <f t="shared" si="141"/>
        <v>2.0760000000000004E-2</v>
      </c>
      <c r="X608" s="16">
        <f t="shared" si="145"/>
        <v>1</v>
      </c>
      <c r="Y608" s="16">
        <f t="shared" si="146"/>
        <v>2</v>
      </c>
      <c r="Z608" s="16">
        <f t="shared" si="147"/>
        <v>3</v>
      </c>
      <c r="AA608" s="16" t="str">
        <f t="shared" si="148"/>
        <v>AtkExt</v>
      </c>
      <c r="AB608" s="16">
        <f t="shared" si="142"/>
        <v>102</v>
      </c>
      <c r="AC608" s="16" t="str">
        <f t="shared" si="149"/>
        <v>DefExt</v>
      </c>
      <c r="AD608" s="16">
        <f t="shared" si="150"/>
        <v>51</v>
      </c>
      <c r="AE608" s="16" t="str">
        <f t="shared" si="151"/>
        <v>HPExt</v>
      </c>
      <c r="AF608" s="29">
        <f t="shared" si="152"/>
        <v>308</v>
      </c>
      <c r="AG608" s="29" t="str">
        <f t="shared" si="153"/>
        <v>[x]</v>
      </c>
    </row>
    <row r="609" spans="16:33" ht="16.5" x14ac:dyDescent="0.2">
      <c r="P609" s="15">
        <v>553</v>
      </c>
      <c r="Q609" s="16">
        <f t="shared" si="138"/>
        <v>29</v>
      </c>
      <c r="R609" s="16">
        <f t="shared" si="139"/>
        <v>1606037</v>
      </c>
      <c r="S609" s="16" t="str">
        <f t="shared" si="143"/>
        <v>神器6碎片3等级13</v>
      </c>
      <c r="T609" s="31" t="s">
        <v>877</v>
      </c>
      <c r="U609" s="16">
        <f t="shared" si="140"/>
        <v>13</v>
      </c>
      <c r="V609" s="106">
        <f t="shared" si="144"/>
        <v>1.1380000000000001</v>
      </c>
      <c r="W609" s="19">
        <f t="shared" si="141"/>
        <v>2.2760000000000002E-2</v>
      </c>
      <c r="X609" s="16">
        <f t="shared" si="145"/>
        <v>1</v>
      </c>
      <c r="Y609" s="16">
        <f t="shared" si="146"/>
        <v>2</v>
      </c>
      <c r="Z609" s="16">
        <f t="shared" si="147"/>
        <v>3</v>
      </c>
      <c r="AA609" s="16" t="str">
        <f t="shared" si="148"/>
        <v>AtkExt</v>
      </c>
      <c r="AB609" s="16">
        <f t="shared" si="142"/>
        <v>112</v>
      </c>
      <c r="AC609" s="16" t="str">
        <f t="shared" si="149"/>
        <v>DefExt</v>
      </c>
      <c r="AD609" s="16">
        <f t="shared" si="150"/>
        <v>56</v>
      </c>
      <c r="AE609" s="16" t="str">
        <f t="shared" si="151"/>
        <v>HPExt</v>
      </c>
      <c r="AF609" s="29">
        <f t="shared" si="152"/>
        <v>338</v>
      </c>
      <c r="AG609" s="29" t="str">
        <f t="shared" si="153"/>
        <v>[x]</v>
      </c>
    </row>
    <row r="610" spans="16:33" ht="16.5" x14ac:dyDescent="0.2">
      <c r="P610" s="15">
        <v>554</v>
      </c>
      <c r="Q610" s="16">
        <f t="shared" si="138"/>
        <v>29</v>
      </c>
      <c r="R610" s="16">
        <f t="shared" si="139"/>
        <v>1606037</v>
      </c>
      <c r="S610" s="16" t="str">
        <f t="shared" si="143"/>
        <v>神器6碎片3等级14</v>
      </c>
      <c r="T610" s="31" t="s">
        <v>877</v>
      </c>
      <c r="U610" s="16">
        <f t="shared" si="140"/>
        <v>14</v>
      </c>
      <c r="V610" s="106">
        <f t="shared" si="144"/>
        <v>1.242</v>
      </c>
      <c r="W610" s="19">
        <f t="shared" si="141"/>
        <v>2.4840000000000001E-2</v>
      </c>
      <c r="X610" s="16">
        <f t="shared" si="145"/>
        <v>1</v>
      </c>
      <c r="Y610" s="16">
        <f t="shared" si="146"/>
        <v>2</v>
      </c>
      <c r="Z610" s="16">
        <f t="shared" si="147"/>
        <v>3</v>
      </c>
      <c r="AA610" s="16" t="str">
        <f t="shared" si="148"/>
        <v>AtkExt</v>
      </c>
      <c r="AB610" s="16">
        <f t="shared" si="142"/>
        <v>122</v>
      </c>
      <c r="AC610" s="16" t="str">
        <f t="shared" si="149"/>
        <v>DefExt</v>
      </c>
      <c r="AD610" s="16">
        <f t="shared" si="150"/>
        <v>61</v>
      </c>
      <c r="AE610" s="16" t="str">
        <f t="shared" si="151"/>
        <v>HPExt</v>
      </c>
      <c r="AF610" s="29">
        <f t="shared" si="152"/>
        <v>369</v>
      </c>
      <c r="AG610" s="29" t="str">
        <f t="shared" si="153"/>
        <v>[x]</v>
      </c>
    </row>
    <row r="611" spans="16:33" ht="16.5" x14ac:dyDescent="0.2">
      <c r="P611" s="15">
        <v>555</v>
      </c>
      <c r="Q611" s="16">
        <f t="shared" si="138"/>
        <v>29</v>
      </c>
      <c r="R611" s="16">
        <f t="shared" si="139"/>
        <v>1606037</v>
      </c>
      <c r="S611" s="16" t="str">
        <f t="shared" si="143"/>
        <v>神器6碎片3等级15</v>
      </c>
      <c r="T611" s="31" t="s">
        <v>877</v>
      </c>
      <c r="U611" s="16">
        <f t="shared" si="140"/>
        <v>15</v>
      </c>
      <c r="V611" s="106">
        <f t="shared" si="144"/>
        <v>1.35</v>
      </c>
      <c r="W611" s="19">
        <f t="shared" si="141"/>
        <v>2.7000000000000003E-2</v>
      </c>
      <c r="X611" s="16">
        <f t="shared" si="145"/>
        <v>1</v>
      </c>
      <c r="Y611" s="16">
        <f t="shared" si="146"/>
        <v>2</v>
      </c>
      <c r="Z611" s="16">
        <f t="shared" si="147"/>
        <v>3</v>
      </c>
      <c r="AA611" s="16" t="str">
        <f t="shared" si="148"/>
        <v>AtkExt</v>
      </c>
      <c r="AB611" s="16">
        <f t="shared" si="142"/>
        <v>133</v>
      </c>
      <c r="AC611" s="16" t="str">
        <f t="shared" si="149"/>
        <v>DefExt</v>
      </c>
      <c r="AD611" s="16">
        <f t="shared" si="150"/>
        <v>66</v>
      </c>
      <c r="AE611" s="16" t="str">
        <f t="shared" si="151"/>
        <v>HPExt</v>
      </c>
      <c r="AF611" s="29">
        <f t="shared" si="152"/>
        <v>401</v>
      </c>
      <c r="AG611" s="29" t="str">
        <f t="shared" si="153"/>
        <v>[x]</v>
      </c>
    </row>
    <row r="612" spans="16:33" ht="16.5" x14ac:dyDescent="0.2">
      <c r="P612" s="15">
        <v>556</v>
      </c>
      <c r="Q612" s="16">
        <f t="shared" si="138"/>
        <v>29</v>
      </c>
      <c r="R612" s="16">
        <f t="shared" si="139"/>
        <v>1606037</v>
      </c>
      <c r="S612" s="16" t="str">
        <f t="shared" si="143"/>
        <v>神器6碎片3等级16</v>
      </c>
      <c r="T612" s="31" t="s">
        <v>877</v>
      </c>
      <c r="U612" s="16">
        <f t="shared" si="140"/>
        <v>16</v>
      </c>
      <c r="V612" s="106">
        <f t="shared" si="144"/>
        <v>1.4620000000000002</v>
      </c>
      <c r="W612" s="19">
        <f t="shared" si="141"/>
        <v>2.9240000000000006E-2</v>
      </c>
      <c r="X612" s="16">
        <f t="shared" si="145"/>
        <v>1</v>
      </c>
      <c r="Y612" s="16">
        <f t="shared" si="146"/>
        <v>2</v>
      </c>
      <c r="Z612" s="16">
        <f t="shared" si="147"/>
        <v>3</v>
      </c>
      <c r="AA612" s="16" t="str">
        <f t="shared" si="148"/>
        <v>AtkExt</v>
      </c>
      <c r="AB612" s="16">
        <f t="shared" si="142"/>
        <v>144</v>
      </c>
      <c r="AC612" s="16" t="str">
        <f t="shared" si="149"/>
        <v>DefExt</v>
      </c>
      <c r="AD612" s="16">
        <f t="shared" si="150"/>
        <v>72</v>
      </c>
      <c r="AE612" s="16" t="str">
        <f t="shared" si="151"/>
        <v>HPExt</v>
      </c>
      <c r="AF612" s="29">
        <f t="shared" si="152"/>
        <v>435</v>
      </c>
      <c r="AG612" s="29" t="str">
        <f t="shared" si="153"/>
        <v>[x]</v>
      </c>
    </row>
    <row r="613" spans="16:33" ht="16.5" x14ac:dyDescent="0.2">
      <c r="P613" s="15">
        <v>557</v>
      </c>
      <c r="Q613" s="16">
        <f t="shared" si="138"/>
        <v>29</v>
      </c>
      <c r="R613" s="16">
        <f t="shared" si="139"/>
        <v>1606037</v>
      </c>
      <c r="S613" s="16" t="str">
        <f t="shared" si="143"/>
        <v>神器6碎片3等级17</v>
      </c>
      <c r="T613" s="31" t="s">
        <v>877</v>
      </c>
      <c r="U613" s="16">
        <f t="shared" si="140"/>
        <v>17</v>
      </c>
      <c r="V613" s="106">
        <f t="shared" si="144"/>
        <v>1.5779999999999998</v>
      </c>
      <c r="W613" s="19">
        <f t="shared" si="141"/>
        <v>3.1559999999999998E-2</v>
      </c>
      <c r="X613" s="16">
        <f t="shared" si="145"/>
        <v>1</v>
      </c>
      <c r="Y613" s="16">
        <f t="shared" si="146"/>
        <v>2</v>
      </c>
      <c r="Z613" s="16">
        <f t="shared" si="147"/>
        <v>3</v>
      </c>
      <c r="AA613" s="16" t="str">
        <f t="shared" si="148"/>
        <v>AtkExt</v>
      </c>
      <c r="AB613" s="16">
        <f t="shared" si="142"/>
        <v>156</v>
      </c>
      <c r="AC613" s="16" t="str">
        <f t="shared" si="149"/>
        <v>DefExt</v>
      </c>
      <c r="AD613" s="16">
        <f t="shared" si="150"/>
        <v>77</v>
      </c>
      <c r="AE613" s="16" t="str">
        <f t="shared" si="151"/>
        <v>HPExt</v>
      </c>
      <c r="AF613" s="29">
        <f t="shared" si="152"/>
        <v>469</v>
      </c>
      <c r="AG613" s="29" t="str">
        <f t="shared" si="153"/>
        <v>[x]</v>
      </c>
    </row>
    <row r="614" spans="16:33" ht="16.5" x14ac:dyDescent="0.2">
      <c r="P614" s="15">
        <v>558</v>
      </c>
      <c r="Q614" s="16">
        <f t="shared" si="138"/>
        <v>29</v>
      </c>
      <c r="R614" s="16">
        <f t="shared" si="139"/>
        <v>1606037</v>
      </c>
      <c r="S614" s="16" t="str">
        <f t="shared" si="143"/>
        <v>神器6碎片3等级18</v>
      </c>
      <c r="T614" s="31" t="s">
        <v>877</v>
      </c>
      <c r="U614" s="16">
        <f t="shared" si="140"/>
        <v>18</v>
      </c>
      <c r="V614" s="106">
        <f t="shared" si="144"/>
        <v>1.698</v>
      </c>
      <c r="W614" s="19">
        <f t="shared" si="141"/>
        <v>3.3959999999999997E-2</v>
      </c>
      <c r="X614" s="16">
        <f t="shared" si="145"/>
        <v>1</v>
      </c>
      <c r="Y614" s="16">
        <f t="shared" si="146"/>
        <v>2</v>
      </c>
      <c r="Z614" s="16">
        <f t="shared" si="147"/>
        <v>3</v>
      </c>
      <c r="AA614" s="16" t="str">
        <f t="shared" si="148"/>
        <v>AtkExt</v>
      </c>
      <c r="AB614" s="16">
        <f t="shared" si="142"/>
        <v>168</v>
      </c>
      <c r="AC614" s="16" t="str">
        <f t="shared" si="149"/>
        <v>DefExt</v>
      </c>
      <c r="AD614" s="16">
        <f t="shared" si="150"/>
        <v>83</v>
      </c>
      <c r="AE614" s="16" t="str">
        <f t="shared" si="151"/>
        <v>HPExt</v>
      </c>
      <c r="AF614" s="29">
        <f t="shared" si="152"/>
        <v>505</v>
      </c>
      <c r="AG614" s="29" t="str">
        <f t="shared" si="153"/>
        <v>[x]</v>
      </c>
    </row>
    <row r="615" spans="16:33" ht="16.5" x14ac:dyDescent="0.2">
      <c r="P615" s="15">
        <v>559</v>
      </c>
      <c r="Q615" s="16">
        <f t="shared" si="138"/>
        <v>29</v>
      </c>
      <c r="R615" s="16">
        <f t="shared" si="139"/>
        <v>1606037</v>
      </c>
      <c r="S615" s="16" t="str">
        <f t="shared" si="143"/>
        <v>神器6碎片3等级19</v>
      </c>
      <c r="T615" s="31" t="s">
        <v>877</v>
      </c>
      <c r="U615" s="16">
        <f t="shared" si="140"/>
        <v>19</v>
      </c>
      <c r="V615" s="106">
        <f t="shared" si="144"/>
        <v>1.8220000000000001</v>
      </c>
      <c r="W615" s="19">
        <f t="shared" si="141"/>
        <v>3.644E-2</v>
      </c>
      <c r="X615" s="16">
        <f t="shared" si="145"/>
        <v>1</v>
      </c>
      <c r="Y615" s="16">
        <f t="shared" si="146"/>
        <v>2</v>
      </c>
      <c r="Z615" s="16">
        <f t="shared" si="147"/>
        <v>3</v>
      </c>
      <c r="AA615" s="16" t="str">
        <f t="shared" si="148"/>
        <v>AtkExt</v>
      </c>
      <c r="AB615" s="16">
        <f t="shared" si="142"/>
        <v>180</v>
      </c>
      <c r="AC615" s="16" t="str">
        <f t="shared" si="149"/>
        <v>DefExt</v>
      </c>
      <c r="AD615" s="16">
        <f t="shared" si="150"/>
        <v>89</v>
      </c>
      <c r="AE615" s="16" t="str">
        <f t="shared" si="151"/>
        <v>HPExt</v>
      </c>
      <c r="AF615" s="29">
        <f t="shared" si="152"/>
        <v>542</v>
      </c>
      <c r="AG615" s="29" t="str">
        <f t="shared" si="153"/>
        <v>[x]</v>
      </c>
    </row>
    <row r="616" spans="16:33" ht="16.5" x14ac:dyDescent="0.2">
      <c r="P616" s="15">
        <v>560</v>
      </c>
      <c r="Q616" s="16">
        <f t="shared" si="138"/>
        <v>29</v>
      </c>
      <c r="R616" s="16">
        <f t="shared" si="139"/>
        <v>1606037</v>
      </c>
      <c r="S616" s="16" t="str">
        <f t="shared" si="143"/>
        <v>神器6碎片3等级20</v>
      </c>
      <c r="T616" s="31" t="s">
        <v>877</v>
      </c>
      <c r="U616" s="16">
        <f t="shared" si="140"/>
        <v>20</v>
      </c>
      <c r="V616" s="106">
        <f t="shared" si="144"/>
        <v>1.95</v>
      </c>
      <c r="W616" s="19">
        <f t="shared" si="141"/>
        <v>3.9E-2</v>
      </c>
      <c r="X616" s="16">
        <f t="shared" si="145"/>
        <v>1</v>
      </c>
      <c r="Y616" s="16">
        <f t="shared" si="146"/>
        <v>2</v>
      </c>
      <c r="Z616" s="16">
        <f t="shared" si="147"/>
        <v>3</v>
      </c>
      <c r="AA616" s="16" t="str">
        <f t="shared" si="148"/>
        <v>AtkExt</v>
      </c>
      <c r="AB616" s="16">
        <f t="shared" si="142"/>
        <v>192</v>
      </c>
      <c r="AC616" s="16" t="str">
        <f t="shared" si="149"/>
        <v>DefExt</v>
      </c>
      <c r="AD616" s="16">
        <f t="shared" si="150"/>
        <v>96</v>
      </c>
      <c r="AE616" s="16" t="str">
        <f t="shared" si="151"/>
        <v>HPExt</v>
      </c>
      <c r="AF616" s="29">
        <f t="shared" si="152"/>
        <v>580</v>
      </c>
      <c r="AG616" s="29" t="str">
        <f t="shared" si="153"/>
        <v>[x]</v>
      </c>
    </row>
    <row r="617" spans="16:33" ht="16.5" x14ac:dyDescent="0.2">
      <c r="P617" s="15">
        <v>561</v>
      </c>
      <c r="Q617" s="16">
        <f t="shared" si="138"/>
        <v>29</v>
      </c>
      <c r="R617" s="16">
        <f t="shared" si="139"/>
        <v>1606037</v>
      </c>
      <c r="S617" s="16" t="str">
        <f t="shared" si="143"/>
        <v>神器6碎片3等级21</v>
      </c>
      <c r="T617" s="31" t="s">
        <v>877</v>
      </c>
      <c r="U617" s="16">
        <f t="shared" si="140"/>
        <v>21</v>
      </c>
      <c r="V617" s="106">
        <f t="shared" si="144"/>
        <v>2.0819999999999999</v>
      </c>
      <c r="W617" s="19">
        <f t="shared" si="141"/>
        <v>4.1639999999999996E-2</v>
      </c>
      <c r="X617" s="16">
        <f t="shared" si="145"/>
        <v>1</v>
      </c>
      <c r="Y617" s="16">
        <f t="shared" si="146"/>
        <v>2</v>
      </c>
      <c r="Z617" s="16">
        <f t="shared" si="147"/>
        <v>3</v>
      </c>
      <c r="AA617" s="16" t="str">
        <f t="shared" si="148"/>
        <v>AtkExt</v>
      </c>
      <c r="AB617" s="16">
        <f t="shared" si="142"/>
        <v>206</v>
      </c>
      <c r="AC617" s="16" t="str">
        <f t="shared" si="149"/>
        <v>DefExt</v>
      </c>
      <c r="AD617" s="16">
        <f t="shared" si="150"/>
        <v>102</v>
      </c>
      <c r="AE617" s="16" t="str">
        <f t="shared" si="151"/>
        <v>HPExt</v>
      </c>
      <c r="AF617" s="29">
        <f t="shared" si="152"/>
        <v>619</v>
      </c>
      <c r="AG617" s="29" t="str">
        <f t="shared" si="153"/>
        <v>[x]</v>
      </c>
    </row>
    <row r="618" spans="16:33" ht="16.5" x14ac:dyDescent="0.2">
      <c r="P618" s="15">
        <v>562</v>
      </c>
      <c r="Q618" s="16">
        <f t="shared" si="138"/>
        <v>30</v>
      </c>
      <c r="R618" s="16">
        <f t="shared" si="139"/>
        <v>1606038</v>
      </c>
      <c r="S618" s="16" t="str">
        <f t="shared" si="143"/>
        <v>神器6碎片4等级1</v>
      </c>
      <c r="T618" s="31" t="s">
        <v>877</v>
      </c>
      <c r="U618" s="16">
        <f t="shared" si="140"/>
        <v>1</v>
      </c>
      <c r="V618" s="106">
        <f t="shared" si="144"/>
        <v>0.20200000000000001</v>
      </c>
      <c r="W618" s="19">
        <f t="shared" si="141"/>
        <v>6.0600000000000003E-3</v>
      </c>
      <c r="X618" s="16">
        <f t="shared" si="145"/>
        <v>1</v>
      </c>
      <c r="Y618" s="16">
        <f t="shared" si="146"/>
        <v>2</v>
      </c>
      <c r="Z618" s="16">
        <f t="shared" si="147"/>
        <v>0</v>
      </c>
      <c r="AA618" s="16" t="str">
        <f t="shared" si="148"/>
        <v>AtkExt</v>
      </c>
      <c r="AB618" s="16">
        <f t="shared" si="142"/>
        <v>29</v>
      </c>
      <c r="AC618" s="16" t="str">
        <f t="shared" si="149"/>
        <v>DefExt</v>
      </c>
      <c r="AD618" s="16">
        <f t="shared" si="150"/>
        <v>29</v>
      </c>
      <c r="AE618" s="16" t="str">
        <f t="shared" si="151"/>
        <v>[x]</v>
      </c>
      <c r="AF618" s="29" t="str">
        <f t="shared" si="152"/>
        <v>[x]</v>
      </c>
      <c r="AG618" s="29" t="str">
        <f t="shared" si="153"/>
        <v>[x]</v>
      </c>
    </row>
    <row r="619" spans="16:33" ht="16.5" x14ac:dyDescent="0.2">
      <c r="P619" s="15">
        <v>563</v>
      </c>
      <c r="Q619" s="16">
        <f t="shared" si="138"/>
        <v>30</v>
      </c>
      <c r="R619" s="16">
        <f t="shared" si="139"/>
        <v>1606038</v>
      </c>
      <c r="S619" s="16" t="str">
        <f t="shared" si="143"/>
        <v>神器6碎片4等级2</v>
      </c>
      <c r="T619" s="31" t="s">
        <v>877</v>
      </c>
      <c r="U619" s="16">
        <f t="shared" si="140"/>
        <v>2</v>
      </c>
      <c r="V619" s="106">
        <f t="shared" si="144"/>
        <v>0.25800000000000001</v>
      </c>
      <c r="W619" s="19">
        <f t="shared" si="141"/>
        <v>7.7400000000000004E-3</v>
      </c>
      <c r="X619" s="16">
        <f t="shared" si="145"/>
        <v>1</v>
      </c>
      <c r="Y619" s="16">
        <f t="shared" si="146"/>
        <v>2</v>
      </c>
      <c r="Z619" s="16">
        <f t="shared" si="147"/>
        <v>0</v>
      </c>
      <c r="AA619" s="16" t="str">
        <f t="shared" si="148"/>
        <v>AtkExt</v>
      </c>
      <c r="AB619" s="16">
        <f t="shared" si="142"/>
        <v>38</v>
      </c>
      <c r="AC619" s="16" t="str">
        <f t="shared" si="149"/>
        <v>DefExt</v>
      </c>
      <c r="AD619" s="16">
        <f t="shared" si="150"/>
        <v>38</v>
      </c>
      <c r="AE619" s="16" t="str">
        <f t="shared" si="151"/>
        <v>[x]</v>
      </c>
      <c r="AF619" s="29" t="str">
        <f t="shared" si="152"/>
        <v>[x]</v>
      </c>
      <c r="AG619" s="29" t="str">
        <f t="shared" si="153"/>
        <v>[x]</v>
      </c>
    </row>
    <row r="620" spans="16:33" ht="16.5" x14ac:dyDescent="0.2">
      <c r="P620" s="15">
        <v>564</v>
      </c>
      <c r="Q620" s="16">
        <f t="shared" si="138"/>
        <v>30</v>
      </c>
      <c r="R620" s="16">
        <f t="shared" si="139"/>
        <v>1606038</v>
      </c>
      <c r="S620" s="16" t="str">
        <f t="shared" si="143"/>
        <v>神器6碎片4等级3</v>
      </c>
      <c r="T620" s="31" t="s">
        <v>877</v>
      </c>
      <c r="U620" s="16">
        <f t="shared" si="140"/>
        <v>3</v>
      </c>
      <c r="V620" s="106">
        <f t="shared" si="144"/>
        <v>0.31800000000000006</v>
      </c>
      <c r="W620" s="19">
        <f t="shared" si="141"/>
        <v>9.5400000000000016E-3</v>
      </c>
      <c r="X620" s="16">
        <f t="shared" si="145"/>
        <v>1</v>
      </c>
      <c r="Y620" s="16">
        <f t="shared" si="146"/>
        <v>2</v>
      </c>
      <c r="Z620" s="16">
        <f t="shared" si="147"/>
        <v>0</v>
      </c>
      <c r="AA620" s="16" t="str">
        <f t="shared" si="148"/>
        <v>AtkExt</v>
      </c>
      <c r="AB620" s="16">
        <f t="shared" si="142"/>
        <v>47</v>
      </c>
      <c r="AC620" s="16" t="str">
        <f t="shared" si="149"/>
        <v>DefExt</v>
      </c>
      <c r="AD620" s="16">
        <f t="shared" si="150"/>
        <v>46</v>
      </c>
      <c r="AE620" s="16" t="str">
        <f t="shared" si="151"/>
        <v>[x]</v>
      </c>
      <c r="AF620" s="29" t="str">
        <f t="shared" si="152"/>
        <v>[x]</v>
      </c>
      <c r="AG620" s="29" t="str">
        <f t="shared" si="153"/>
        <v>[x]</v>
      </c>
    </row>
    <row r="621" spans="16:33" ht="16.5" x14ac:dyDescent="0.2">
      <c r="P621" s="15">
        <v>565</v>
      </c>
      <c r="Q621" s="16">
        <f t="shared" si="138"/>
        <v>30</v>
      </c>
      <c r="R621" s="16">
        <f t="shared" si="139"/>
        <v>1606038</v>
      </c>
      <c r="S621" s="16" t="str">
        <f t="shared" si="143"/>
        <v>神器6碎片4等级4</v>
      </c>
      <c r="T621" s="31" t="s">
        <v>877</v>
      </c>
      <c r="U621" s="16">
        <f t="shared" si="140"/>
        <v>4</v>
      </c>
      <c r="V621" s="106">
        <f t="shared" si="144"/>
        <v>0.38200000000000001</v>
      </c>
      <c r="W621" s="19">
        <f t="shared" si="141"/>
        <v>1.146E-2</v>
      </c>
      <c r="X621" s="16">
        <f t="shared" si="145"/>
        <v>1</v>
      </c>
      <c r="Y621" s="16">
        <f t="shared" si="146"/>
        <v>2</v>
      </c>
      <c r="Z621" s="16">
        <f t="shared" si="147"/>
        <v>0</v>
      </c>
      <c r="AA621" s="16" t="str">
        <f t="shared" si="148"/>
        <v>AtkExt</v>
      </c>
      <c r="AB621" s="16">
        <f t="shared" si="142"/>
        <v>56</v>
      </c>
      <c r="AC621" s="16" t="str">
        <f t="shared" si="149"/>
        <v>DefExt</v>
      </c>
      <c r="AD621" s="16">
        <f t="shared" si="150"/>
        <v>56</v>
      </c>
      <c r="AE621" s="16" t="str">
        <f t="shared" si="151"/>
        <v>[x]</v>
      </c>
      <c r="AF621" s="29" t="str">
        <f t="shared" si="152"/>
        <v>[x]</v>
      </c>
      <c r="AG621" s="29" t="str">
        <f t="shared" si="153"/>
        <v>[x]</v>
      </c>
    </row>
    <row r="622" spans="16:33" ht="16.5" x14ac:dyDescent="0.2">
      <c r="P622" s="15">
        <v>566</v>
      </c>
      <c r="Q622" s="16">
        <f t="shared" si="138"/>
        <v>30</v>
      </c>
      <c r="R622" s="16">
        <f t="shared" si="139"/>
        <v>1606038</v>
      </c>
      <c r="S622" s="16" t="str">
        <f t="shared" si="143"/>
        <v>神器6碎片4等级5</v>
      </c>
      <c r="T622" s="31" t="s">
        <v>877</v>
      </c>
      <c r="U622" s="16">
        <f t="shared" si="140"/>
        <v>5</v>
      </c>
      <c r="V622" s="106">
        <f t="shared" si="144"/>
        <v>0.45</v>
      </c>
      <c r="W622" s="19">
        <f t="shared" si="141"/>
        <v>1.35E-2</v>
      </c>
      <c r="X622" s="16">
        <f t="shared" si="145"/>
        <v>1</v>
      </c>
      <c r="Y622" s="16">
        <f t="shared" si="146"/>
        <v>2</v>
      </c>
      <c r="Z622" s="16">
        <f t="shared" si="147"/>
        <v>0</v>
      </c>
      <c r="AA622" s="16" t="str">
        <f t="shared" si="148"/>
        <v>AtkExt</v>
      </c>
      <c r="AB622" s="16">
        <f t="shared" si="142"/>
        <v>66</v>
      </c>
      <c r="AC622" s="16" t="str">
        <f t="shared" si="149"/>
        <v>DefExt</v>
      </c>
      <c r="AD622" s="16">
        <f t="shared" si="150"/>
        <v>66</v>
      </c>
      <c r="AE622" s="16" t="str">
        <f t="shared" si="151"/>
        <v>[x]</v>
      </c>
      <c r="AF622" s="29" t="str">
        <f t="shared" si="152"/>
        <v>[x]</v>
      </c>
      <c r="AG622" s="29" t="str">
        <f t="shared" si="153"/>
        <v>[x]</v>
      </c>
    </row>
    <row r="623" spans="16:33" ht="16.5" x14ac:dyDescent="0.2">
      <c r="P623" s="15">
        <v>567</v>
      </c>
      <c r="Q623" s="16">
        <f t="shared" si="138"/>
        <v>30</v>
      </c>
      <c r="R623" s="16">
        <f t="shared" si="139"/>
        <v>1606038</v>
      </c>
      <c r="S623" s="16" t="str">
        <f t="shared" si="143"/>
        <v>神器6碎片4等级6</v>
      </c>
      <c r="T623" s="31" t="s">
        <v>877</v>
      </c>
      <c r="U623" s="16">
        <f t="shared" si="140"/>
        <v>6</v>
      </c>
      <c r="V623" s="106">
        <f t="shared" si="144"/>
        <v>0.52200000000000002</v>
      </c>
      <c r="W623" s="19">
        <f t="shared" si="141"/>
        <v>1.566E-2</v>
      </c>
      <c r="X623" s="16">
        <f t="shared" si="145"/>
        <v>1</v>
      </c>
      <c r="Y623" s="16">
        <f t="shared" si="146"/>
        <v>2</v>
      </c>
      <c r="Z623" s="16">
        <f t="shared" si="147"/>
        <v>0</v>
      </c>
      <c r="AA623" s="16" t="str">
        <f t="shared" si="148"/>
        <v>AtkExt</v>
      </c>
      <c r="AB623" s="16">
        <f t="shared" si="142"/>
        <v>77</v>
      </c>
      <c r="AC623" s="16" t="str">
        <f t="shared" si="149"/>
        <v>DefExt</v>
      </c>
      <c r="AD623" s="16">
        <f t="shared" si="150"/>
        <v>77</v>
      </c>
      <c r="AE623" s="16" t="str">
        <f t="shared" si="151"/>
        <v>[x]</v>
      </c>
      <c r="AF623" s="29" t="str">
        <f t="shared" si="152"/>
        <v>[x]</v>
      </c>
      <c r="AG623" s="29" t="str">
        <f t="shared" si="153"/>
        <v>[x]</v>
      </c>
    </row>
    <row r="624" spans="16:33" ht="16.5" x14ac:dyDescent="0.2">
      <c r="P624" s="15">
        <v>568</v>
      </c>
      <c r="Q624" s="16">
        <f t="shared" si="138"/>
        <v>30</v>
      </c>
      <c r="R624" s="16">
        <f t="shared" si="139"/>
        <v>1606038</v>
      </c>
      <c r="S624" s="16" t="str">
        <f t="shared" si="143"/>
        <v>神器6碎片4等级7</v>
      </c>
      <c r="T624" s="31" t="s">
        <v>877</v>
      </c>
      <c r="U624" s="16">
        <f t="shared" si="140"/>
        <v>7</v>
      </c>
      <c r="V624" s="106">
        <f t="shared" si="144"/>
        <v>0.59799999999999998</v>
      </c>
      <c r="W624" s="19">
        <f t="shared" si="141"/>
        <v>1.7939999999999998E-2</v>
      </c>
      <c r="X624" s="16">
        <f t="shared" si="145"/>
        <v>1</v>
      </c>
      <c r="Y624" s="16">
        <f t="shared" si="146"/>
        <v>2</v>
      </c>
      <c r="Z624" s="16">
        <f t="shared" si="147"/>
        <v>0</v>
      </c>
      <c r="AA624" s="16" t="str">
        <f t="shared" si="148"/>
        <v>AtkExt</v>
      </c>
      <c r="AB624" s="16">
        <f t="shared" si="142"/>
        <v>88</v>
      </c>
      <c r="AC624" s="16" t="str">
        <f t="shared" si="149"/>
        <v>DefExt</v>
      </c>
      <c r="AD624" s="16">
        <f t="shared" si="150"/>
        <v>88</v>
      </c>
      <c r="AE624" s="16" t="str">
        <f t="shared" si="151"/>
        <v>[x]</v>
      </c>
      <c r="AF624" s="29" t="str">
        <f t="shared" si="152"/>
        <v>[x]</v>
      </c>
      <c r="AG624" s="29" t="str">
        <f t="shared" si="153"/>
        <v>[x]</v>
      </c>
    </row>
    <row r="625" spans="16:33" ht="16.5" x14ac:dyDescent="0.2">
      <c r="P625" s="15">
        <v>569</v>
      </c>
      <c r="Q625" s="16">
        <f t="shared" si="138"/>
        <v>30</v>
      </c>
      <c r="R625" s="16">
        <f t="shared" si="139"/>
        <v>1606038</v>
      </c>
      <c r="S625" s="16" t="str">
        <f t="shared" si="143"/>
        <v>神器6碎片4等级8</v>
      </c>
      <c r="T625" s="31" t="s">
        <v>877</v>
      </c>
      <c r="U625" s="16">
        <f t="shared" si="140"/>
        <v>8</v>
      </c>
      <c r="V625" s="106">
        <f t="shared" si="144"/>
        <v>0.67800000000000005</v>
      </c>
      <c r="W625" s="19">
        <f t="shared" si="141"/>
        <v>2.034E-2</v>
      </c>
      <c r="X625" s="16">
        <f t="shared" si="145"/>
        <v>1</v>
      </c>
      <c r="Y625" s="16">
        <f t="shared" si="146"/>
        <v>2</v>
      </c>
      <c r="Z625" s="16">
        <f t="shared" si="147"/>
        <v>0</v>
      </c>
      <c r="AA625" s="16" t="str">
        <f t="shared" si="148"/>
        <v>AtkExt</v>
      </c>
      <c r="AB625" s="16">
        <f t="shared" si="142"/>
        <v>100</v>
      </c>
      <c r="AC625" s="16" t="str">
        <f t="shared" si="149"/>
        <v>DefExt</v>
      </c>
      <c r="AD625" s="16">
        <f t="shared" si="150"/>
        <v>100</v>
      </c>
      <c r="AE625" s="16" t="str">
        <f t="shared" si="151"/>
        <v>[x]</v>
      </c>
      <c r="AF625" s="29" t="str">
        <f t="shared" si="152"/>
        <v>[x]</v>
      </c>
      <c r="AG625" s="29" t="str">
        <f t="shared" si="153"/>
        <v>[x]</v>
      </c>
    </row>
    <row r="626" spans="16:33" ht="16.5" x14ac:dyDescent="0.2">
      <c r="P626" s="15">
        <v>570</v>
      </c>
      <c r="Q626" s="16">
        <f t="shared" si="138"/>
        <v>30</v>
      </c>
      <c r="R626" s="16">
        <f t="shared" si="139"/>
        <v>1606038</v>
      </c>
      <c r="S626" s="16" t="str">
        <f t="shared" si="143"/>
        <v>神器6碎片4等级9</v>
      </c>
      <c r="T626" s="31" t="s">
        <v>877</v>
      </c>
      <c r="U626" s="16">
        <f t="shared" si="140"/>
        <v>9</v>
      </c>
      <c r="V626" s="106">
        <f t="shared" si="144"/>
        <v>0.76200000000000001</v>
      </c>
      <c r="W626" s="19">
        <f t="shared" si="141"/>
        <v>2.2859999999999998E-2</v>
      </c>
      <c r="X626" s="16">
        <f t="shared" si="145"/>
        <v>1</v>
      </c>
      <c r="Y626" s="16">
        <f t="shared" si="146"/>
        <v>2</v>
      </c>
      <c r="Z626" s="16">
        <f t="shared" si="147"/>
        <v>0</v>
      </c>
      <c r="AA626" s="16" t="str">
        <f t="shared" si="148"/>
        <v>AtkExt</v>
      </c>
      <c r="AB626" s="16">
        <f t="shared" si="142"/>
        <v>113</v>
      </c>
      <c r="AC626" s="16" t="str">
        <f t="shared" si="149"/>
        <v>DefExt</v>
      </c>
      <c r="AD626" s="16">
        <f t="shared" si="150"/>
        <v>112</v>
      </c>
      <c r="AE626" s="16" t="str">
        <f t="shared" si="151"/>
        <v>[x]</v>
      </c>
      <c r="AF626" s="29" t="str">
        <f t="shared" si="152"/>
        <v>[x]</v>
      </c>
      <c r="AG626" s="29" t="str">
        <f t="shared" si="153"/>
        <v>[x]</v>
      </c>
    </row>
    <row r="627" spans="16:33" ht="16.5" x14ac:dyDescent="0.2">
      <c r="P627" s="15">
        <v>571</v>
      </c>
      <c r="Q627" s="16">
        <f t="shared" si="138"/>
        <v>30</v>
      </c>
      <c r="R627" s="16">
        <f t="shared" si="139"/>
        <v>1606038</v>
      </c>
      <c r="S627" s="16" t="str">
        <f t="shared" si="143"/>
        <v>神器6碎片4等级10</v>
      </c>
      <c r="T627" s="31" t="s">
        <v>877</v>
      </c>
      <c r="U627" s="16">
        <f t="shared" si="140"/>
        <v>10</v>
      </c>
      <c r="V627" s="106">
        <f t="shared" si="144"/>
        <v>0.85000000000000009</v>
      </c>
      <c r="W627" s="19">
        <f t="shared" si="141"/>
        <v>2.5500000000000002E-2</v>
      </c>
      <c r="X627" s="16">
        <f t="shared" si="145"/>
        <v>1</v>
      </c>
      <c r="Y627" s="16">
        <f t="shared" si="146"/>
        <v>2</v>
      </c>
      <c r="Z627" s="16">
        <f t="shared" si="147"/>
        <v>0</v>
      </c>
      <c r="AA627" s="16" t="str">
        <f t="shared" si="148"/>
        <v>AtkExt</v>
      </c>
      <c r="AB627" s="16">
        <f t="shared" si="142"/>
        <v>126</v>
      </c>
      <c r="AC627" s="16" t="str">
        <f t="shared" si="149"/>
        <v>DefExt</v>
      </c>
      <c r="AD627" s="16">
        <f t="shared" si="150"/>
        <v>125</v>
      </c>
      <c r="AE627" s="16" t="str">
        <f t="shared" si="151"/>
        <v>[x]</v>
      </c>
      <c r="AF627" s="29" t="str">
        <f t="shared" si="152"/>
        <v>[x]</v>
      </c>
      <c r="AG627" s="29" t="str">
        <f t="shared" si="153"/>
        <v>[x]</v>
      </c>
    </row>
    <row r="628" spans="16:33" ht="16.5" x14ac:dyDescent="0.2">
      <c r="P628" s="15">
        <v>572</v>
      </c>
      <c r="Q628" s="16">
        <f t="shared" si="138"/>
        <v>30</v>
      </c>
      <c r="R628" s="16">
        <f t="shared" si="139"/>
        <v>1606038</v>
      </c>
      <c r="S628" s="16" t="str">
        <f t="shared" si="143"/>
        <v>神器6碎片4等级11</v>
      </c>
      <c r="T628" s="31" t="s">
        <v>877</v>
      </c>
      <c r="U628" s="16">
        <f t="shared" si="140"/>
        <v>11</v>
      </c>
      <c r="V628" s="106">
        <f t="shared" si="144"/>
        <v>0.94200000000000006</v>
      </c>
      <c r="W628" s="19">
        <f t="shared" si="141"/>
        <v>2.826E-2</v>
      </c>
      <c r="X628" s="16">
        <f t="shared" si="145"/>
        <v>1</v>
      </c>
      <c r="Y628" s="16">
        <f t="shared" si="146"/>
        <v>2</v>
      </c>
      <c r="Z628" s="16">
        <f t="shared" si="147"/>
        <v>0</v>
      </c>
      <c r="AA628" s="16" t="str">
        <f t="shared" si="148"/>
        <v>AtkExt</v>
      </c>
      <c r="AB628" s="16">
        <f t="shared" si="142"/>
        <v>139</v>
      </c>
      <c r="AC628" s="16" t="str">
        <f t="shared" si="149"/>
        <v>DefExt</v>
      </c>
      <c r="AD628" s="16">
        <f t="shared" si="150"/>
        <v>139</v>
      </c>
      <c r="AE628" s="16" t="str">
        <f t="shared" si="151"/>
        <v>[x]</v>
      </c>
      <c r="AF628" s="29" t="str">
        <f t="shared" si="152"/>
        <v>[x]</v>
      </c>
      <c r="AG628" s="29" t="str">
        <f t="shared" si="153"/>
        <v>[x]</v>
      </c>
    </row>
    <row r="629" spans="16:33" ht="16.5" x14ac:dyDescent="0.2">
      <c r="P629" s="15">
        <v>573</v>
      </c>
      <c r="Q629" s="16">
        <f t="shared" si="138"/>
        <v>30</v>
      </c>
      <c r="R629" s="16">
        <f t="shared" si="139"/>
        <v>1606038</v>
      </c>
      <c r="S629" s="16" t="str">
        <f t="shared" si="143"/>
        <v>神器6碎片4等级12</v>
      </c>
      <c r="T629" s="31" t="s">
        <v>877</v>
      </c>
      <c r="U629" s="16">
        <f t="shared" si="140"/>
        <v>12</v>
      </c>
      <c r="V629" s="106">
        <f t="shared" si="144"/>
        <v>1.0380000000000003</v>
      </c>
      <c r="W629" s="19">
        <f t="shared" si="141"/>
        <v>3.1140000000000008E-2</v>
      </c>
      <c r="X629" s="16">
        <f t="shared" si="145"/>
        <v>1</v>
      </c>
      <c r="Y629" s="16">
        <f t="shared" si="146"/>
        <v>2</v>
      </c>
      <c r="Z629" s="16">
        <f t="shared" si="147"/>
        <v>0</v>
      </c>
      <c r="AA629" s="16" t="str">
        <f t="shared" si="148"/>
        <v>AtkExt</v>
      </c>
      <c r="AB629" s="16">
        <f t="shared" si="142"/>
        <v>154</v>
      </c>
      <c r="AC629" s="16" t="str">
        <f t="shared" si="149"/>
        <v>DefExt</v>
      </c>
      <c r="AD629" s="16">
        <f t="shared" si="150"/>
        <v>153</v>
      </c>
      <c r="AE629" s="16" t="str">
        <f t="shared" si="151"/>
        <v>[x]</v>
      </c>
      <c r="AF629" s="29" t="str">
        <f t="shared" si="152"/>
        <v>[x]</v>
      </c>
      <c r="AG629" s="29" t="str">
        <f t="shared" si="153"/>
        <v>[x]</v>
      </c>
    </row>
    <row r="630" spans="16:33" ht="16.5" x14ac:dyDescent="0.2">
      <c r="P630" s="15">
        <v>574</v>
      </c>
      <c r="Q630" s="16">
        <f t="shared" si="138"/>
        <v>30</v>
      </c>
      <c r="R630" s="16">
        <f t="shared" si="139"/>
        <v>1606038</v>
      </c>
      <c r="S630" s="16" t="str">
        <f t="shared" si="143"/>
        <v>神器6碎片4等级13</v>
      </c>
      <c r="T630" s="31" t="s">
        <v>877</v>
      </c>
      <c r="U630" s="16">
        <f t="shared" si="140"/>
        <v>13</v>
      </c>
      <c r="V630" s="106">
        <f t="shared" si="144"/>
        <v>1.1380000000000001</v>
      </c>
      <c r="W630" s="19">
        <f t="shared" si="141"/>
        <v>3.4140000000000004E-2</v>
      </c>
      <c r="X630" s="16">
        <f t="shared" si="145"/>
        <v>1</v>
      </c>
      <c r="Y630" s="16">
        <f t="shared" si="146"/>
        <v>2</v>
      </c>
      <c r="Z630" s="16">
        <f t="shared" si="147"/>
        <v>0</v>
      </c>
      <c r="AA630" s="16" t="str">
        <f t="shared" si="148"/>
        <v>AtkExt</v>
      </c>
      <c r="AB630" s="16">
        <f t="shared" si="142"/>
        <v>168</v>
      </c>
      <c r="AC630" s="16" t="str">
        <f t="shared" si="149"/>
        <v>DefExt</v>
      </c>
      <c r="AD630" s="16">
        <f t="shared" si="150"/>
        <v>168</v>
      </c>
      <c r="AE630" s="16" t="str">
        <f t="shared" si="151"/>
        <v>[x]</v>
      </c>
      <c r="AF630" s="29" t="str">
        <f t="shared" si="152"/>
        <v>[x]</v>
      </c>
      <c r="AG630" s="29" t="str">
        <f t="shared" si="153"/>
        <v>[x]</v>
      </c>
    </row>
    <row r="631" spans="16:33" ht="16.5" x14ac:dyDescent="0.2">
      <c r="P631" s="15">
        <v>575</v>
      </c>
      <c r="Q631" s="16">
        <f t="shared" si="138"/>
        <v>30</v>
      </c>
      <c r="R631" s="16">
        <f t="shared" si="139"/>
        <v>1606038</v>
      </c>
      <c r="S631" s="16" t="str">
        <f t="shared" si="143"/>
        <v>神器6碎片4等级14</v>
      </c>
      <c r="T631" s="31" t="s">
        <v>877</v>
      </c>
      <c r="U631" s="16">
        <f t="shared" si="140"/>
        <v>14</v>
      </c>
      <c r="V631" s="106">
        <f t="shared" si="144"/>
        <v>1.242</v>
      </c>
      <c r="W631" s="19">
        <f t="shared" si="141"/>
        <v>3.7260000000000001E-2</v>
      </c>
      <c r="X631" s="16">
        <f t="shared" si="145"/>
        <v>1</v>
      </c>
      <c r="Y631" s="16">
        <f t="shared" si="146"/>
        <v>2</v>
      </c>
      <c r="Z631" s="16">
        <f t="shared" si="147"/>
        <v>0</v>
      </c>
      <c r="AA631" s="16" t="str">
        <f t="shared" si="148"/>
        <v>AtkExt</v>
      </c>
      <c r="AB631" s="16">
        <f t="shared" si="142"/>
        <v>184</v>
      </c>
      <c r="AC631" s="16" t="str">
        <f t="shared" si="149"/>
        <v>DefExt</v>
      </c>
      <c r="AD631" s="16">
        <f t="shared" si="150"/>
        <v>183</v>
      </c>
      <c r="AE631" s="16" t="str">
        <f t="shared" si="151"/>
        <v>[x]</v>
      </c>
      <c r="AF631" s="29" t="str">
        <f t="shared" si="152"/>
        <v>[x]</v>
      </c>
      <c r="AG631" s="29" t="str">
        <f t="shared" si="153"/>
        <v>[x]</v>
      </c>
    </row>
    <row r="632" spans="16:33" ht="16.5" x14ac:dyDescent="0.2">
      <c r="P632" s="15">
        <v>576</v>
      </c>
      <c r="Q632" s="16">
        <f t="shared" si="138"/>
        <v>30</v>
      </c>
      <c r="R632" s="16">
        <f t="shared" si="139"/>
        <v>1606038</v>
      </c>
      <c r="S632" s="16" t="str">
        <f t="shared" si="143"/>
        <v>神器6碎片4等级15</v>
      </c>
      <c r="T632" s="31" t="s">
        <v>877</v>
      </c>
      <c r="U632" s="16">
        <f t="shared" si="140"/>
        <v>15</v>
      </c>
      <c r="V632" s="106">
        <f t="shared" si="144"/>
        <v>1.35</v>
      </c>
      <c r="W632" s="19">
        <f t="shared" si="141"/>
        <v>4.0500000000000001E-2</v>
      </c>
      <c r="X632" s="16">
        <f t="shared" si="145"/>
        <v>1</v>
      </c>
      <c r="Y632" s="16">
        <f t="shared" si="146"/>
        <v>2</v>
      </c>
      <c r="Z632" s="16">
        <f t="shared" si="147"/>
        <v>0</v>
      </c>
      <c r="AA632" s="16" t="str">
        <f t="shared" si="148"/>
        <v>AtkExt</v>
      </c>
      <c r="AB632" s="16">
        <f t="shared" si="142"/>
        <v>200</v>
      </c>
      <c r="AC632" s="16" t="str">
        <f t="shared" si="149"/>
        <v>DefExt</v>
      </c>
      <c r="AD632" s="16">
        <f t="shared" si="150"/>
        <v>199</v>
      </c>
      <c r="AE632" s="16" t="str">
        <f t="shared" si="151"/>
        <v>[x]</v>
      </c>
      <c r="AF632" s="29" t="str">
        <f t="shared" si="152"/>
        <v>[x]</v>
      </c>
      <c r="AG632" s="29" t="str">
        <f t="shared" si="153"/>
        <v>[x]</v>
      </c>
    </row>
    <row r="633" spans="16:33" ht="16.5" x14ac:dyDescent="0.2">
      <c r="P633" s="15">
        <v>577</v>
      </c>
      <c r="Q633" s="16">
        <f t="shared" ref="Q633:Q696" si="154">MATCH(P633-1,$X$4:$X$46,1)</f>
        <v>30</v>
      </c>
      <c r="R633" s="16">
        <f t="shared" ref="R633:R696" si="155">INDEX($S$5:$S$46,Q633)</f>
        <v>1606038</v>
      </c>
      <c r="S633" s="16" t="str">
        <f t="shared" si="143"/>
        <v>神器6碎片4等级16</v>
      </c>
      <c r="T633" s="31" t="s">
        <v>877</v>
      </c>
      <c r="U633" s="16">
        <f t="shared" ref="U633:U696" si="156">P633-INDEX($X$4:$X$46,Q633)</f>
        <v>16</v>
      </c>
      <c r="V633" s="106">
        <f t="shared" si="144"/>
        <v>1.4620000000000002</v>
      </c>
      <c r="W633" s="19">
        <f t="shared" ref="W633:W696" si="157">INDEX($V$5:$V$46,Q633)*V633</f>
        <v>4.3860000000000003E-2</v>
      </c>
      <c r="X633" s="16">
        <f t="shared" si="145"/>
        <v>1</v>
      </c>
      <c r="Y633" s="16">
        <f t="shared" si="146"/>
        <v>2</v>
      </c>
      <c r="Z633" s="16">
        <f t="shared" si="147"/>
        <v>0</v>
      </c>
      <c r="AA633" s="16" t="str">
        <f t="shared" si="148"/>
        <v>AtkExt</v>
      </c>
      <c r="AB633" s="16">
        <f t="shared" ref="AB633:AB696" si="158">INT(INDEX($E$4:$G$4,X633)*W633*INDEX($Y$5:$AA$46,Q633,X633))</f>
        <v>217</v>
      </c>
      <c r="AC633" s="16" t="str">
        <f t="shared" si="149"/>
        <v>DefExt</v>
      </c>
      <c r="AD633" s="16">
        <f t="shared" si="150"/>
        <v>216</v>
      </c>
      <c r="AE633" s="16" t="str">
        <f t="shared" si="151"/>
        <v>[x]</v>
      </c>
      <c r="AF633" s="29" t="str">
        <f t="shared" si="152"/>
        <v>[x]</v>
      </c>
      <c r="AG633" s="29" t="str">
        <f t="shared" si="153"/>
        <v>[x]</v>
      </c>
    </row>
    <row r="634" spans="16:33" ht="16.5" x14ac:dyDescent="0.2">
      <c r="P634" s="15">
        <v>578</v>
      </c>
      <c r="Q634" s="16">
        <f t="shared" si="154"/>
        <v>30</v>
      </c>
      <c r="R634" s="16">
        <f t="shared" si="155"/>
        <v>1606038</v>
      </c>
      <c r="S634" s="16" t="str">
        <f t="shared" ref="S634:S697" si="159">INDEX($P$5:$P$46,Q634)&amp;"碎片"&amp;INDEX($R$5:$R$46,Q634)&amp;"等级"&amp;U634</f>
        <v>神器6碎片4等级17</v>
      </c>
      <c r="T634" s="31" t="s">
        <v>877</v>
      </c>
      <c r="U634" s="16">
        <f t="shared" si="156"/>
        <v>17</v>
      </c>
      <c r="V634" s="106">
        <f t="shared" ref="V634:V697" si="160">15%+U634*5%+U634*U634*0.2%</f>
        <v>1.5779999999999998</v>
      </c>
      <c r="W634" s="19">
        <f t="shared" si="157"/>
        <v>4.7339999999999993E-2</v>
      </c>
      <c r="X634" s="16">
        <f t="shared" ref="X634:X697" si="161">INDEX($AB$5:$AB$46,Q634)</f>
        <v>1</v>
      </c>
      <c r="Y634" s="16">
        <f t="shared" ref="Y634:Y697" si="162">INDEX(AC$5:AC$46,$Q634)</f>
        <v>2</v>
      </c>
      <c r="Z634" s="16">
        <f t="shared" ref="Z634:Z697" si="163">INDEX(AD$5:AD$46,$Q634)</f>
        <v>0</v>
      </c>
      <c r="AA634" s="16" t="str">
        <f t="shared" ref="AA634:AA697" si="164">INDEX($Y$3:$AA$3,X634)</f>
        <v>AtkExt</v>
      </c>
      <c r="AB634" s="16">
        <f t="shared" si="158"/>
        <v>234</v>
      </c>
      <c r="AC634" s="16" t="str">
        <f t="shared" ref="AC634:AC697" si="165">IF(Y634&gt;0,INDEX($Y$3:$AA$3,Y634),"[x]")</f>
        <v>DefExt</v>
      </c>
      <c r="AD634" s="16">
        <f t="shared" ref="AD634:AD697" si="166">IF(Y634&gt;0,INT(INDEX($E$4:$G$4,Y634)*W634*INDEX($Y$5:$AA$46,Q634,Y634)),"[x]")</f>
        <v>233</v>
      </c>
      <c r="AE634" s="16" t="str">
        <f t="shared" ref="AE634:AE697" si="167">IF(Z634&gt;0,INDEX($Y$3:$AA$3,Z634),"[x]")</f>
        <v>[x]</v>
      </c>
      <c r="AF634" s="29" t="str">
        <f t="shared" ref="AF634:AF697" si="168">IF(Z634&gt;0,INT(INDEX($E$4:$G$4,Z634)*W634*INDEX($Y$5:$AA$46,Q634,Z634)),"[x]")</f>
        <v>[x]</v>
      </c>
      <c r="AG634" s="29" t="str">
        <f t="shared" ref="AG634:AG697" si="169">IF(INDEX($AE$4:$AE$46,Q634)&gt;0,INDEX($AE$4:$AE$46,Q634)*U634,"[x]")</f>
        <v>[x]</v>
      </c>
    </row>
    <row r="635" spans="16:33" ht="16.5" x14ac:dyDescent="0.2">
      <c r="P635" s="15">
        <v>579</v>
      </c>
      <c r="Q635" s="16">
        <f t="shared" si="154"/>
        <v>30</v>
      </c>
      <c r="R635" s="16">
        <f t="shared" si="155"/>
        <v>1606038</v>
      </c>
      <c r="S635" s="16" t="str">
        <f t="shared" si="159"/>
        <v>神器6碎片4等级18</v>
      </c>
      <c r="T635" s="31" t="s">
        <v>877</v>
      </c>
      <c r="U635" s="16">
        <f t="shared" si="156"/>
        <v>18</v>
      </c>
      <c r="V635" s="106">
        <f t="shared" si="160"/>
        <v>1.698</v>
      </c>
      <c r="W635" s="19">
        <f t="shared" si="157"/>
        <v>5.0939999999999999E-2</v>
      </c>
      <c r="X635" s="16">
        <f t="shared" si="161"/>
        <v>1</v>
      </c>
      <c r="Y635" s="16">
        <f t="shared" si="162"/>
        <v>2</v>
      </c>
      <c r="Z635" s="16">
        <f t="shared" si="163"/>
        <v>0</v>
      </c>
      <c r="AA635" s="16" t="str">
        <f t="shared" si="164"/>
        <v>AtkExt</v>
      </c>
      <c r="AB635" s="16">
        <f t="shared" si="158"/>
        <v>252</v>
      </c>
      <c r="AC635" s="16" t="str">
        <f t="shared" si="165"/>
        <v>DefExt</v>
      </c>
      <c r="AD635" s="16">
        <f t="shared" si="166"/>
        <v>250</v>
      </c>
      <c r="AE635" s="16" t="str">
        <f t="shared" si="167"/>
        <v>[x]</v>
      </c>
      <c r="AF635" s="29" t="str">
        <f t="shared" si="168"/>
        <v>[x]</v>
      </c>
      <c r="AG635" s="29" t="str">
        <f t="shared" si="169"/>
        <v>[x]</v>
      </c>
    </row>
    <row r="636" spans="16:33" ht="16.5" x14ac:dyDescent="0.2">
      <c r="P636" s="15">
        <v>580</v>
      </c>
      <c r="Q636" s="16">
        <f t="shared" si="154"/>
        <v>30</v>
      </c>
      <c r="R636" s="16">
        <f t="shared" si="155"/>
        <v>1606038</v>
      </c>
      <c r="S636" s="16" t="str">
        <f t="shared" si="159"/>
        <v>神器6碎片4等级19</v>
      </c>
      <c r="T636" s="31" t="s">
        <v>877</v>
      </c>
      <c r="U636" s="16">
        <f t="shared" si="156"/>
        <v>19</v>
      </c>
      <c r="V636" s="106">
        <f t="shared" si="160"/>
        <v>1.8220000000000001</v>
      </c>
      <c r="W636" s="19">
        <f t="shared" si="157"/>
        <v>5.466E-2</v>
      </c>
      <c r="X636" s="16">
        <f t="shared" si="161"/>
        <v>1</v>
      </c>
      <c r="Y636" s="16">
        <f t="shared" si="162"/>
        <v>2</v>
      </c>
      <c r="Z636" s="16">
        <f t="shared" si="163"/>
        <v>0</v>
      </c>
      <c r="AA636" s="16" t="str">
        <f t="shared" si="164"/>
        <v>AtkExt</v>
      </c>
      <c r="AB636" s="16">
        <f t="shared" si="158"/>
        <v>270</v>
      </c>
      <c r="AC636" s="16" t="str">
        <f t="shared" si="165"/>
        <v>DefExt</v>
      </c>
      <c r="AD636" s="16">
        <f t="shared" si="166"/>
        <v>269</v>
      </c>
      <c r="AE636" s="16" t="str">
        <f t="shared" si="167"/>
        <v>[x]</v>
      </c>
      <c r="AF636" s="29" t="str">
        <f t="shared" si="168"/>
        <v>[x]</v>
      </c>
      <c r="AG636" s="29" t="str">
        <f t="shared" si="169"/>
        <v>[x]</v>
      </c>
    </row>
    <row r="637" spans="16:33" ht="16.5" x14ac:dyDescent="0.2">
      <c r="P637" s="15">
        <v>581</v>
      </c>
      <c r="Q637" s="16">
        <f t="shared" si="154"/>
        <v>30</v>
      </c>
      <c r="R637" s="16">
        <f t="shared" si="155"/>
        <v>1606038</v>
      </c>
      <c r="S637" s="16" t="str">
        <f t="shared" si="159"/>
        <v>神器6碎片4等级20</v>
      </c>
      <c r="T637" s="31" t="s">
        <v>877</v>
      </c>
      <c r="U637" s="16">
        <f t="shared" si="156"/>
        <v>20</v>
      </c>
      <c r="V637" s="106">
        <f t="shared" si="160"/>
        <v>1.95</v>
      </c>
      <c r="W637" s="19">
        <f t="shared" si="157"/>
        <v>5.8499999999999996E-2</v>
      </c>
      <c r="X637" s="16">
        <f t="shared" si="161"/>
        <v>1</v>
      </c>
      <c r="Y637" s="16">
        <f t="shared" si="162"/>
        <v>2</v>
      </c>
      <c r="Z637" s="16">
        <f t="shared" si="163"/>
        <v>0</v>
      </c>
      <c r="AA637" s="16" t="str">
        <f t="shared" si="164"/>
        <v>AtkExt</v>
      </c>
      <c r="AB637" s="16">
        <f t="shared" si="158"/>
        <v>289</v>
      </c>
      <c r="AC637" s="16" t="str">
        <f t="shared" si="165"/>
        <v>DefExt</v>
      </c>
      <c r="AD637" s="16">
        <f t="shared" si="166"/>
        <v>288</v>
      </c>
      <c r="AE637" s="16" t="str">
        <f t="shared" si="167"/>
        <v>[x]</v>
      </c>
      <c r="AF637" s="29" t="str">
        <f t="shared" si="168"/>
        <v>[x]</v>
      </c>
      <c r="AG637" s="29" t="str">
        <f t="shared" si="169"/>
        <v>[x]</v>
      </c>
    </row>
    <row r="638" spans="16:33" ht="16.5" x14ac:dyDescent="0.2">
      <c r="P638" s="15">
        <v>582</v>
      </c>
      <c r="Q638" s="16">
        <f t="shared" si="154"/>
        <v>30</v>
      </c>
      <c r="R638" s="16">
        <f t="shared" si="155"/>
        <v>1606038</v>
      </c>
      <c r="S638" s="16" t="str">
        <f t="shared" si="159"/>
        <v>神器6碎片4等级21</v>
      </c>
      <c r="T638" s="31" t="s">
        <v>877</v>
      </c>
      <c r="U638" s="16">
        <f t="shared" si="156"/>
        <v>21</v>
      </c>
      <c r="V638" s="106">
        <f t="shared" si="160"/>
        <v>2.0819999999999999</v>
      </c>
      <c r="W638" s="19">
        <f t="shared" si="157"/>
        <v>6.2459999999999995E-2</v>
      </c>
      <c r="X638" s="16">
        <f t="shared" si="161"/>
        <v>1</v>
      </c>
      <c r="Y638" s="16">
        <f t="shared" si="162"/>
        <v>2</v>
      </c>
      <c r="Z638" s="16">
        <f t="shared" si="163"/>
        <v>0</v>
      </c>
      <c r="AA638" s="16" t="str">
        <f t="shared" si="164"/>
        <v>AtkExt</v>
      </c>
      <c r="AB638" s="16">
        <f t="shared" si="158"/>
        <v>309</v>
      </c>
      <c r="AC638" s="16" t="str">
        <f t="shared" si="165"/>
        <v>DefExt</v>
      </c>
      <c r="AD638" s="16">
        <f t="shared" si="166"/>
        <v>307</v>
      </c>
      <c r="AE638" s="16" t="str">
        <f t="shared" si="167"/>
        <v>[x]</v>
      </c>
      <c r="AF638" s="29" t="str">
        <f t="shared" si="168"/>
        <v>[x]</v>
      </c>
      <c r="AG638" s="29" t="str">
        <f t="shared" si="169"/>
        <v>[x]</v>
      </c>
    </row>
    <row r="639" spans="16:33" ht="16.5" x14ac:dyDescent="0.2">
      <c r="P639" s="15">
        <v>583</v>
      </c>
      <c r="Q639" s="16">
        <f t="shared" si="154"/>
        <v>31</v>
      </c>
      <c r="R639" s="16">
        <f t="shared" si="155"/>
        <v>1606039</v>
      </c>
      <c r="S639" s="16" t="str">
        <f t="shared" si="159"/>
        <v>神器6碎片5等级1</v>
      </c>
      <c r="T639" s="31" t="s">
        <v>877</v>
      </c>
      <c r="U639" s="16">
        <f t="shared" si="156"/>
        <v>1</v>
      </c>
      <c r="V639" s="106">
        <f t="shared" si="160"/>
        <v>0.20200000000000001</v>
      </c>
      <c r="W639" s="19">
        <f t="shared" si="157"/>
        <v>6.0600000000000003E-3</v>
      </c>
      <c r="X639" s="16">
        <f t="shared" si="161"/>
        <v>1</v>
      </c>
      <c r="Y639" s="16">
        <f t="shared" si="162"/>
        <v>3</v>
      </c>
      <c r="Z639" s="16">
        <f t="shared" si="163"/>
        <v>0</v>
      </c>
      <c r="AA639" s="16" t="str">
        <f t="shared" si="164"/>
        <v>AtkExt</v>
      </c>
      <c r="AB639" s="16">
        <f t="shared" si="158"/>
        <v>29</v>
      </c>
      <c r="AC639" s="16" t="str">
        <f t="shared" si="165"/>
        <v>HPExt</v>
      </c>
      <c r="AD639" s="16">
        <f t="shared" si="166"/>
        <v>180</v>
      </c>
      <c r="AE639" s="16" t="str">
        <f t="shared" si="167"/>
        <v>[x]</v>
      </c>
      <c r="AF639" s="29" t="str">
        <f t="shared" si="168"/>
        <v>[x]</v>
      </c>
      <c r="AG639" s="29" t="str">
        <f t="shared" si="169"/>
        <v>[x]</v>
      </c>
    </row>
    <row r="640" spans="16:33" ht="16.5" x14ac:dyDescent="0.2">
      <c r="P640" s="15">
        <v>584</v>
      </c>
      <c r="Q640" s="16">
        <f t="shared" si="154"/>
        <v>31</v>
      </c>
      <c r="R640" s="16">
        <f t="shared" si="155"/>
        <v>1606039</v>
      </c>
      <c r="S640" s="16" t="str">
        <f t="shared" si="159"/>
        <v>神器6碎片5等级2</v>
      </c>
      <c r="T640" s="31" t="s">
        <v>877</v>
      </c>
      <c r="U640" s="16">
        <f t="shared" si="156"/>
        <v>2</v>
      </c>
      <c r="V640" s="106">
        <f t="shared" si="160"/>
        <v>0.25800000000000001</v>
      </c>
      <c r="W640" s="19">
        <f t="shared" si="157"/>
        <v>7.7400000000000004E-3</v>
      </c>
      <c r="X640" s="16">
        <f t="shared" si="161"/>
        <v>1</v>
      </c>
      <c r="Y640" s="16">
        <f t="shared" si="162"/>
        <v>3</v>
      </c>
      <c r="Z640" s="16">
        <f t="shared" si="163"/>
        <v>0</v>
      </c>
      <c r="AA640" s="16" t="str">
        <f t="shared" si="164"/>
        <v>AtkExt</v>
      </c>
      <c r="AB640" s="16">
        <f t="shared" si="158"/>
        <v>38</v>
      </c>
      <c r="AC640" s="16" t="str">
        <f t="shared" si="165"/>
        <v>HPExt</v>
      </c>
      <c r="AD640" s="16">
        <f t="shared" si="166"/>
        <v>230</v>
      </c>
      <c r="AE640" s="16" t="str">
        <f t="shared" si="167"/>
        <v>[x]</v>
      </c>
      <c r="AF640" s="29" t="str">
        <f t="shared" si="168"/>
        <v>[x]</v>
      </c>
      <c r="AG640" s="29" t="str">
        <f t="shared" si="169"/>
        <v>[x]</v>
      </c>
    </row>
    <row r="641" spans="16:33" ht="16.5" x14ac:dyDescent="0.2">
      <c r="P641" s="15">
        <v>585</v>
      </c>
      <c r="Q641" s="16">
        <f t="shared" si="154"/>
        <v>31</v>
      </c>
      <c r="R641" s="16">
        <f t="shared" si="155"/>
        <v>1606039</v>
      </c>
      <c r="S641" s="16" t="str">
        <f t="shared" si="159"/>
        <v>神器6碎片5等级3</v>
      </c>
      <c r="T641" s="31" t="s">
        <v>877</v>
      </c>
      <c r="U641" s="16">
        <f t="shared" si="156"/>
        <v>3</v>
      </c>
      <c r="V641" s="106">
        <f t="shared" si="160"/>
        <v>0.31800000000000006</v>
      </c>
      <c r="W641" s="19">
        <f t="shared" si="157"/>
        <v>9.5400000000000016E-3</v>
      </c>
      <c r="X641" s="16">
        <f t="shared" si="161"/>
        <v>1</v>
      </c>
      <c r="Y641" s="16">
        <f t="shared" si="162"/>
        <v>3</v>
      </c>
      <c r="Z641" s="16">
        <f t="shared" si="163"/>
        <v>0</v>
      </c>
      <c r="AA641" s="16" t="str">
        <f t="shared" si="164"/>
        <v>AtkExt</v>
      </c>
      <c r="AB641" s="16">
        <f t="shared" si="158"/>
        <v>47</v>
      </c>
      <c r="AC641" s="16" t="str">
        <f t="shared" si="165"/>
        <v>HPExt</v>
      </c>
      <c r="AD641" s="16">
        <f t="shared" si="166"/>
        <v>283</v>
      </c>
      <c r="AE641" s="16" t="str">
        <f t="shared" si="167"/>
        <v>[x]</v>
      </c>
      <c r="AF641" s="29" t="str">
        <f t="shared" si="168"/>
        <v>[x]</v>
      </c>
      <c r="AG641" s="29" t="str">
        <f t="shared" si="169"/>
        <v>[x]</v>
      </c>
    </row>
    <row r="642" spans="16:33" ht="16.5" x14ac:dyDescent="0.2">
      <c r="P642" s="15">
        <v>586</v>
      </c>
      <c r="Q642" s="16">
        <f t="shared" si="154"/>
        <v>31</v>
      </c>
      <c r="R642" s="16">
        <f t="shared" si="155"/>
        <v>1606039</v>
      </c>
      <c r="S642" s="16" t="str">
        <f t="shared" si="159"/>
        <v>神器6碎片5等级4</v>
      </c>
      <c r="T642" s="31" t="s">
        <v>877</v>
      </c>
      <c r="U642" s="16">
        <f t="shared" si="156"/>
        <v>4</v>
      </c>
      <c r="V642" s="106">
        <f t="shared" si="160"/>
        <v>0.38200000000000001</v>
      </c>
      <c r="W642" s="19">
        <f t="shared" si="157"/>
        <v>1.146E-2</v>
      </c>
      <c r="X642" s="16">
        <f t="shared" si="161"/>
        <v>1</v>
      </c>
      <c r="Y642" s="16">
        <f t="shared" si="162"/>
        <v>3</v>
      </c>
      <c r="Z642" s="16">
        <f t="shared" si="163"/>
        <v>0</v>
      </c>
      <c r="AA642" s="16" t="str">
        <f t="shared" si="164"/>
        <v>AtkExt</v>
      </c>
      <c r="AB642" s="16">
        <f t="shared" si="158"/>
        <v>56</v>
      </c>
      <c r="AC642" s="16" t="str">
        <f t="shared" si="165"/>
        <v>HPExt</v>
      </c>
      <c r="AD642" s="16">
        <f t="shared" si="166"/>
        <v>341</v>
      </c>
      <c r="AE642" s="16" t="str">
        <f t="shared" si="167"/>
        <v>[x]</v>
      </c>
      <c r="AF642" s="29" t="str">
        <f t="shared" si="168"/>
        <v>[x]</v>
      </c>
      <c r="AG642" s="29" t="str">
        <f t="shared" si="169"/>
        <v>[x]</v>
      </c>
    </row>
    <row r="643" spans="16:33" ht="16.5" x14ac:dyDescent="0.2">
      <c r="P643" s="15">
        <v>587</v>
      </c>
      <c r="Q643" s="16">
        <f t="shared" si="154"/>
        <v>31</v>
      </c>
      <c r="R643" s="16">
        <f t="shared" si="155"/>
        <v>1606039</v>
      </c>
      <c r="S643" s="16" t="str">
        <f t="shared" si="159"/>
        <v>神器6碎片5等级5</v>
      </c>
      <c r="T643" s="31" t="s">
        <v>877</v>
      </c>
      <c r="U643" s="16">
        <f t="shared" si="156"/>
        <v>5</v>
      </c>
      <c r="V643" s="106">
        <f t="shared" si="160"/>
        <v>0.45</v>
      </c>
      <c r="W643" s="19">
        <f t="shared" si="157"/>
        <v>1.35E-2</v>
      </c>
      <c r="X643" s="16">
        <f t="shared" si="161"/>
        <v>1</v>
      </c>
      <c r="Y643" s="16">
        <f t="shared" si="162"/>
        <v>3</v>
      </c>
      <c r="Z643" s="16">
        <f t="shared" si="163"/>
        <v>0</v>
      </c>
      <c r="AA643" s="16" t="str">
        <f t="shared" si="164"/>
        <v>AtkExt</v>
      </c>
      <c r="AB643" s="16">
        <f t="shared" si="158"/>
        <v>66</v>
      </c>
      <c r="AC643" s="16" t="str">
        <f t="shared" si="165"/>
        <v>HPExt</v>
      </c>
      <c r="AD643" s="16">
        <f t="shared" si="166"/>
        <v>401</v>
      </c>
      <c r="AE643" s="16" t="str">
        <f t="shared" si="167"/>
        <v>[x]</v>
      </c>
      <c r="AF643" s="29" t="str">
        <f t="shared" si="168"/>
        <v>[x]</v>
      </c>
      <c r="AG643" s="29" t="str">
        <f t="shared" si="169"/>
        <v>[x]</v>
      </c>
    </row>
    <row r="644" spans="16:33" ht="16.5" x14ac:dyDescent="0.2">
      <c r="P644" s="15">
        <v>588</v>
      </c>
      <c r="Q644" s="16">
        <f t="shared" si="154"/>
        <v>31</v>
      </c>
      <c r="R644" s="16">
        <f t="shared" si="155"/>
        <v>1606039</v>
      </c>
      <c r="S644" s="16" t="str">
        <f t="shared" si="159"/>
        <v>神器6碎片5等级6</v>
      </c>
      <c r="T644" s="31" t="s">
        <v>877</v>
      </c>
      <c r="U644" s="16">
        <f t="shared" si="156"/>
        <v>6</v>
      </c>
      <c r="V644" s="106">
        <f t="shared" si="160"/>
        <v>0.52200000000000002</v>
      </c>
      <c r="W644" s="19">
        <f t="shared" si="157"/>
        <v>1.566E-2</v>
      </c>
      <c r="X644" s="16">
        <f t="shared" si="161"/>
        <v>1</v>
      </c>
      <c r="Y644" s="16">
        <f t="shared" si="162"/>
        <v>3</v>
      </c>
      <c r="Z644" s="16">
        <f t="shared" si="163"/>
        <v>0</v>
      </c>
      <c r="AA644" s="16" t="str">
        <f t="shared" si="164"/>
        <v>AtkExt</v>
      </c>
      <c r="AB644" s="16">
        <f t="shared" si="158"/>
        <v>77</v>
      </c>
      <c r="AC644" s="16" t="str">
        <f t="shared" si="165"/>
        <v>HPExt</v>
      </c>
      <c r="AD644" s="16">
        <f t="shared" si="166"/>
        <v>466</v>
      </c>
      <c r="AE644" s="16" t="str">
        <f t="shared" si="167"/>
        <v>[x]</v>
      </c>
      <c r="AF644" s="29" t="str">
        <f t="shared" si="168"/>
        <v>[x]</v>
      </c>
      <c r="AG644" s="29" t="str">
        <f t="shared" si="169"/>
        <v>[x]</v>
      </c>
    </row>
    <row r="645" spans="16:33" ht="16.5" x14ac:dyDescent="0.2">
      <c r="P645" s="15">
        <v>589</v>
      </c>
      <c r="Q645" s="16">
        <f t="shared" si="154"/>
        <v>31</v>
      </c>
      <c r="R645" s="16">
        <f t="shared" si="155"/>
        <v>1606039</v>
      </c>
      <c r="S645" s="16" t="str">
        <f t="shared" si="159"/>
        <v>神器6碎片5等级7</v>
      </c>
      <c r="T645" s="31" t="s">
        <v>877</v>
      </c>
      <c r="U645" s="16">
        <f t="shared" si="156"/>
        <v>7</v>
      </c>
      <c r="V645" s="106">
        <f t="shared" si="160"/>
        <v>0.59799999999999998</v>
      </c>
      <c r="W645" s="19">
        <f t="shared" si="157"/>
        <v>1.7939999999999998E-2</v>
      </c>
      <c r="X645" s="16">
        <f t="shared" si="161"/>
        <v>1</v>
      </c>
      <c r="Y645" s="16">
        <f t="shared" si="162"/>
        <v>3</v>
      </c>
      <c r="Z645" s="16">
        <f t="shared" si="163"/>
        <v>0</v>
      </c>
      <c r="AA645" s="16" t="str">
        <f t="shared" si="164"/>
        <v>AtkExt</v>
      </c>
      <c r="AB645" s="16">
        <f t="shared" si="158"/>
        <v>88</v>
      </c>
      <c r="AC645" s="16" t="str">
        <f t="shared" si="165"/>
        <v>HPExt</v>
      </c>
      <c r="AD645" s="16">
        <f t="shared" si="166"/>
        <v>533</v>
      </c>
      <c r="AE645" s="16" t="str">
        <f t="shared" si="167"/>
        <v>[x]</v>
      </c>
      <c r="AF645" s="29" t="str">
        <f t="shared" si="168"/>
        <v>[x]</v>
      </c>
      <c r="AG645" s="29" t="str">
        <f t="shared" si="169"/>
        <v>[x]</v>
      </c>
    </row>
    <row r="646" spans="16:33" ht="16.5" x14ac:dyDescent="0.2">
      <c r="P646" s="15">
        <v>590</v>
      </c>
      <c r="Q646" s="16">
        <f t="shared" si="154"/>
        <v>31</v>
      </c>
      <c r="R646" s="16">
        <f t="shared" si="155"/>
        <v>1606039</v>
      </c>
      <c r="S646" s="16" t="str">
        <f t="shared" si="159"/>
        <v>神器6碎片5等级8</v>
      </c>
      <c r="T646" s="31" t="s">
        <v>877</v>
      </c>
      <c r="U646" s="16">
        <f t="shared" si="156"/>
        <v>8</v>
      </c>
      <c r="V646" s="106">
        <f t="shared" si="160"/>
        <v>0.67800000000000005</v>
      </c>
      <c r="W646" s="19">
        <f t="shared" si="157"/>
        <v>2.034E-2</v>
      </c>
      <c r="X646" s="16">
        <f t="shared" si="161"/>
        <v>1</v>
      </c>
      <c r="Y646" s="16">
        <f t="shared" si="162"/>
        <v>3</v>
      </c>
      <c r="Z646" s="16">
        <f t="shared" si="163"/>
        <v>0</v>
      </c>
      <c r="AA646" s="16" t="str">
        <f t="shared" si="164"/>
        <v>AtkExt</v>
      </c>
      <c r="AB646" s="16">
        <f t="shared" si="158"/>
        <v>100</v>
      </c>
      <c r="AC646" s="16" t="str">
        <f t="shared" si="165"/>
        <v>HPExt</v>
      </c>
      <c r="AD646" s="16">
        <f t="shared" si="166"/>
        <v>605</v>
      </c>
      <c r="AE646" s="16" t="str">
        <f t="shared" si="167"/>
        <v>[x]</v>
      </c>
      <c r="AF646" s="29" t="str">
        <f t="shared" si="168"/>
        <v>[x]</v>
      </c>
      <c r="AG646" s="29" t="str">
        <f t="shared" si="169"/>
        <v>[x]</v>
      </c>
    </row>
    <row r="647" spans="16:33" ht="16.5" x14ac:dyDescent="0.2">
      <c r="P647" s="15">
        <v>591</v>
      </c>
      <c r="Q647" s="16">
        <f t="shared" si="154"/>
        <v>31</v>
      </c>
      <c r="R647" s="16">
        <f t="shared" si="155"/>
        <v>1606039</v>
      </c>
      <c r="S647" s="16" t="str">
        <f t="shared" si="159"/>
        <v>神器6碎片5等级9</v>
      </c>
      <c r="T647" s="31" t="s">
        <v>877</v>
      </c>
      <c r="U647" s="16">
        <f t="shared" si="156"/>
        <v>9</v>
      </c>
      <c r="V647" s="106">
        <f t="shared" si="160"/>
        <v>0.76200000000000001</v>
      </c>
      <c r="W647" s="19">
        <f t="shared" si="157"/>
        <v>2.2859999999999998E-2</v>
      </c>
      <c r="X647" s="16">
        <f t="shared" si="161"/>
        <v>1</v>
      </c>
      <c r="Y647" s="16">
        <f t="shared" si="162"/>
        <v>3</v>
      </c>
      <c r="Z647" s="16">
        <f t="shared" si="163"/>
        <v>0</v>
      </c>
      <c r="AA647" s="16" t="str">
        <f t="shared" si="164"/>
        <v>AtkExt</v>
      </c>
      <c r="AB647" s="16">
        <f t="shared" si="158"/>
        <v>113</v>
      </c>
      <c r="AC647" s="16" t="str">
        <f t="shared" si="165"/>
        <v>HPExt</v>
      </c>
      <c r="AD647" s="16">
        <f t="shared" si="166"/>
        <v>680</v>
      </c>
      <c r="AE647" s="16" t="str">
        <f t="shared" si="167"/>
        <v>[x]</v>
      </c>
      <c r="AF647" s="29" t="str">
        <f t="shared" si="168"/>
        <v>[x]</v>
      </c>
      <c r="AG647" s="29" t="str">
        <f t="shared" si="169"/>
        <v>[x]</v>
      </c>
    </row>
    <row r="648" spans="16:33" ht="16.5" x14ac:dyDescent="0.2">
      <c r="P648" s="15">
        <v>592</v>
      </c>
      <c r="Q648" s="16">
        <f t="shared" si="154"/>
        <v>31</v>
      </c>
      <c r="R648" s="16">
        <f t="shared" si="155"/>
        <v>1606039</v>
      </c>
      <c r="S648" s="16" t="str">
        <f t="shared" si="159"/>
        <v>神器6碎片5等级10</v>
      </c>
      <c r="T648" s="31" t="s">
        <v>877</v>
      </c>
      <c r="U648" s="16">
        <f t="shared" si="156"/>
        <v>10</v>
      </c>
      <c r="V648" s="106">
        <f t="shared" si="160"/>
        <v>0.85000000000000009</v>
      </c>
      <c r="W648" s="19">
        <f t="shared" si="157"/>
        <v>2.5500000000000002E-2</v>
      </c>
      <c r="X648" s="16">
        <f t="shared" si="161"/>
        <v>1</v>
      </c>
      <c r="Y648" s="16">
        <f t="shared" si="162"/>
        <v>3</v>
      </c>
      <c r="Z648" s="16">
        <f t="shared" si="163"/>
        <v>0</v>
      </c>
      <c r="AA648" s="16" t="str">
        <f t="shared" si="164"/>
        <v>AtkExt</v>
      </c>
      <c r="AB648" s="16">
        <f t="shared" si="158"/>
        <v>126</v>
      </c>
      <c r="AC648" s="16" t="str">
        <f t="shared" si="165"/>
        <v>HPExt</v>
      </c>
      <c r="AD648" s="16">
        <f t="shared" si="166"/>
        <v>758</v>
      </c>
      <c r="AE648" s="16" t="str">
        <f t="shared" si="167"/>
        <v>[x]</v>
      </c>
      <c r="AF648" s="29" t="str">
        <f t="shared" si="168"/>
        <v>[x]</v>
      </c>
      <c r="AG648" s="29" t="str">
        <f t="shared" si="169"/>
        <v>[x]</v>
      </c>
    </row>
    <row r="649" spans="16:33" ht="16.5" x14ac:dyDescent="0.2">
      <c r="P649" s="15">
        <v>593</v>
      </c>
      <c r="Q649" s="16">
        <f t="shared" si="154"/>
        <v>31</v>
      </c>
      <c r="R649" s="16">
        <f t="shared" si="155"/>
        <v>1606039</v>
      </c>
      <c r="S649" s="16" t="str">
        <f t="shared" si="159"/>
        <v>神器6碎片5等级11</v>
      </c>
      <c r="T649" s="31" t="s">
        <v>877</v>
      </c>
      <c r="U649" s="16">
        <f t="shared" si="156"/>
        <v>11</v>
      </c>
      <c r="V649" s="106">
        <f t="shared" si="160"/>
        <v>0.94200000000000006</v>
      </c>
      <c r="W649" s="19">
        <f t="shared" si="157"/>
        <v>2.826E-2</v>
      </c>
      <c r="X649" s="16">
        <f t="shared" si="161"/>
        <v>1</v>
      </c>
      <c r="Y649" s="16">
        <f t="shared" si="162"/>
        <v>3</v>
      </c>
      <c r="Z649" s="16">
        <f t="shared" si="163"/>
        <v>0</v>
      </c>
      <c r="AA649" s="16" t="str">
        <f t="shared" si="164"/>
        <v>AtkExt</v>
      </c>
      <c r="AB649" s="16">
        <f t="shared" si="158"/>
        <v>139</v>
      </c>
      <c r="AC649" s="16" t="str">
        <f t="shared" si="165"/>
        <v>HPExt</v>
      </c>
      <c r="AD649" s="16">
        <f t="shared" si="166"/>
        <v>841</v>
      </c>
      <c r="AE649" s="16" t="str">
        <f t="shared" si="167"/>
        <v>[x]</v>
      </c>
      <c r="AF649" s="29" t="str">
        <f t="shared" si="168"/>
        <v>[x]</v>
      </c>
      <c r="AG649" s="29" t="str">
        <f t="shared" si="169"/>
        <v>[x]</v>
      </c>
    </row>
    <row r="650" spans="16:33" ht="16.5" x14ac:dyDescent="0.2">
      <c r="P650" s="15">
        <v>594</v>
      </c>
      <c r="Q650" s="16">
        <f t="shared" si="154"/>
        <v>31</v>
      </c>
      <c r="R650" s="16">
        <f t="shared" si="155"/>
        <v>1606039</v>
      </c>
      <c r="S650" s="16" t="str">
        <f t="shared" si="159"/>
        <v>神器6碎片5等级12</v>
      </c>
      <c r="T650" s="31" t="s">
        <v>877</v>
      </c>
      <c r="U650" s="16">
        <f t="shared" si="156"/>
        <v>12</v>
      </c>
      <c r="V650" s="106">
        <f t="shared" si="160"/>
        <v>1.0380000000000003</v>
      </c>
      <c r="W650" s="19">
        <f t="shared" si="157"/>
        <v>3.1140000000000008E-2</v>
      </c>
      <c r="X650" s="16">
        <f t="shared" si="161"/>
        <v>1</v>
      </c>
      <c r="Y650" s="16">
        <f t="shared" si="162"/>
        <v>3</v>
      </c>
      <c r="Z650" s="16">
        <f t="shared" si="163"/>
        <v>0</v>
      </c>
      <c r="AA650" s="16" t="str">
        <f t="shared" si="164"/>
        <v>AtkExt</v>
      </c>
      <c r="AB650" s="16">
        <f t="shared" si="158"/>
        <v>154</v>
      </c>
      <c r="AC650" s="16" t="str">
        <f t="shared" si="165"/>
        <v>HPExt</v>
      </c>
      <c r="AD650" s="16">
        <f t="shared" si="166"/>
        <v>926</v>
      </c>
      <c r="AE650" s="16" t="str">
        <f t="shared" si="167"/>
        <v>[x]</v>
      </c>
      <c r="AF650" s="29" t="str">
        <f t="shared" si="168"/>
        <v>[x]</v>
      </c>
      <c r="AG650" s="29" t="str">
        <f t="shared" si="169"/>
        <v>[x]</v>
      </c>
    </row>
    <row r="651" spans="16:33" ht="16.5" x14ac:dyDescent="0.2">
      <c r="P651" s="15">
        <v>595</v>
      </c>
      <c r="Q651" s="16">
        <f t="shared" si="154"/>
        <v>31</v>
      </c>
      <c r="R651" s="16">
        <f t="shared" si="155"/>
        <v>1606039</v>
      </c>
      <c r="S651" s="16" t="str">
        <f t="shared" si="159"/>
        <v>神器6碎片5等级13</v>
      </c>
      <c r="T651" s="31" t="s">
        <v>877</v>
      </c>
      <c r="U651" s="16">
        <f t="shared" si="156"/>
        <v>13</v>
      </c>
      <c r="V651" s="106">
        <f t="shared" si="160"/>
        <v>1.1380000000000001</v>
      </c>
      <c r="W651" s="19">
        <f t="shared" si="157"/>
        <v>3.4140000000000004E-2</v>
      </c>
      <c r="X651" s="16">
        <f t="shared" si="161"/>
        <v>1</v>
      </c>
      <c r="Y651" s="16">
        <f t="shared" si="162"/>
        <v>3</v>
      </c>
      <c r="Z651" s="16">
        <f t="shared" si="163"/>
        <v>0</v>
      </c>
      <c r="AA651" s="16" t="str">
        <f t="shared" si="164"/>
        <v>AtkExt</v>
      </c>
      <c r="AB651" s="16">
        <f t="shared" si="158"/>
        <v>168</v>
      </c>
      <c r="AC651" s="16" t="str">
        <f t="shared" si="165"/>
        <v>HPExt</v>
      </c>
      <c r="AD651" s="16">
        <f t="shared" si="166"/>
        <v>1016</v>
      </c>
      <c r="AE651" s="16" t="str">
        <f t="shared" si="167"/>
        <v>[x]</v>
      </c>
      <c r="AF651" s="29" t="str">
        <f t="shared" si="168"/>
        <v>[x]</v>
      </c>
      <c r="AG651" s="29" t="str">
        <f t="shared" si="169"/>
        <v>[x]</v>
      </c>
    </row>
    <row r="652" spans="16:33" ht="16.5" x14ac:dyDescent="0.2">
      <c r="P652" s="15">
        <v>596</v>
      </c>
      <c r="Q652" s="16">
        <f t="shared" si="154"/>
        <v>31</v>
      </c>
      <c r="R652" s="16">
        <f t="shared" si="155"/>
        <v>1606039</v>
      </c>
      <c r="S652" s="16" t="str">
        <f t="shared" si="159"/>
        <v>神器6碎片5等级14</v>
      </c>
      <c r="T652" s="31" t="s">
        <v>877</v>
      </c>
      <c r="U652" s="16">
        <f t="shared" si="156"/>
        <v>14</v>
      </c>
      <c r="V652" s="106">
        <f t="shared" si="160"/>
        <v>1.242</v>
      </c>
      <c r="W652" s="19">
        <f t="shared" si="157"/>
        <v>3.7260000000000001E-2</v>
      </c>
      <c r="X652" s="16">
        <f t="shared" si="161"/>
        <v>1</v>
      </c>
      <c r="Y652" s="16">
        <f t="shared" si="162"/>
        <v>3</v>
      </c>
      <c r="Z652" s="16">
        <f t="shared" si="163"/>
        <v>0</v>
      </c>
      <c r="AA652" s="16" t="str">
        <f t="shared" si="164"/>
        <v>AtkExt</v>
      </c>
      <c r="AB652" s="16">
        <f t="shared" si="158"/>
        <v>184</v>
      </c>
      <c r="AC652" s="16" t="str">
        <f t="shared" si="165"/>
        <v>HPExt</v>
      </c>
      <c r="AD652" s="16">
        <f t="shared" si="166"/>
        <v>1108</v>
      </c>
      <c r="AE652" s="16" t="str">
        <f t="shared" si="167"/>
        <v>[x]</v>
      </c>
      <c r="AF652" s="29" t="str">
        <f t="shared" si="168"/>
        <v>[x]</v>
      </c>
      <c r="AG652" s="29" t="str">
        <f t="shared" si="169"/>
        <v>[x]</v>
      </c>
    </row>
    <row r="653" spans="16:33" ht="16.5" x14ac:dyDescent="0.2">
      <c r="P653" s="15">
        <v>597</v>
      </c>
      <c r="Q653" s="16">
        <f t="shared" si="154"/>
        <v>31</v>
      </c>
      <c r="R653" s="16">
        <f t="shared" si="155"/>
        <v>1606039</v>
      </c>
      <c r="S653" s="16" t="str">
        <f t="shared" si="159"/>
        <v>神器6碎片5等级15</v>
      </c>
      <c r="T653" s="31" t="s">
        <v>877</v>
      </c>
      <c r="U653" s="16">
        <f t="shared" si="156"/>
        <v>15</v>
      </c>
      <c r="V653" s="106">
        <f t="shared" si="160"/>
        <v>1.35</v>
      </c>
      <c r="W653" s="19">
        <f t="shared" si="157"/>
        <v>4.0500000000000001E-2</v>
      </c>
      <c r="X653" s="16">
        <f t="shared" si="161"/>
        <v>1</v>
      </c>
      <c r="Y653" s="16">
        <f t="shared" si="162"/>
        <v>3</v>
      </c>
      <c r="Z653" s="16">
        <f t="shared" si="163"/>
        <v>0</v>
      </c>
      <c r="AA653" s="16" t="str">
        <f t="shared" si="164"/>
        <v>AtkExt</v>
      </c>
      <c r="AB653" s="16">
        <f t="shared" si="158"/>
        <v>200</v>
      </c>
      <c r="AC653" s="16" t="str">
        <f t="shared" si="165"/>
        <v>HPExt</v>
      </c>
      <c r="AD653" s="16">
        <f t="shared" si="166"/>
        <v>1205</v>
      </c>
      <c r="AE653" s="16" t="str">
        <f t="shared" si="167"/>
        <v>[x]</v>
      </c>
      <c r="AF653" s="29" t="str">
        <f t="shared" si="168"/>
        <v>[x]</v>
      </c>
      <c r="AG653" s="29" t="str">
        <f t="shared" si="169"/>
        <v>[x]</v>
      </c>
    </row>
    <row r="654" spans="16:33" ht="16.5" x14ac:dyDescent="0.2">
      <c r="P654" s="15">
        <v>598</v>
      </c>
      <c r="Q654" s="16">
        <f t="shared" si="154"/>
        <v>31</v>
      </c>
      <c r="R654" s="16">
        <f t="shared" si="155"/>
        <v>1606039</v>
      </c>
      <c r="S654" s="16" t="str">
        <f t="shared" si="159"/>
        <v>神器6碎片5等级16</v>
      </c>
      <c r="T654" s="31" t="s">
        <v>877</v>
      </c>
      <c r="U654" s="16">
        <f t="shared" si="156"/>
        <v>16</v>
      </c>
      <c r="V654" s="106">
        <f t="shared" si="160"/>
        <v>1.4620000000000002</v>
      </c>
      <c r="W654" s="19">
        <f t="shared" si="157"/>
        <v>4.3860000000000003E-2</v>
      </c>
      <c r="X654" s="16">
        <f t="shared" si="161"/>
        <v>1</v>
      </c>
      <c r="Y654" s="16">
        <f t="shared" si="162"/>
        <v>3</v>
      </c>
      <c r="Z654" s="16">
        <f t="shared" si="163"/>
        <v>0</v>
      </c>
      <c r="AA654" s="16" t="str">
        <f t="shared" si="164"/>
        <v>AtkExt</v>
      </c>
      <c r="AB654" s="16">
        <f t="shared" si="158"/>
        <v>217</v>
      </c>
      <c r="AC654" s="16" t="str">
        <f t="shared" si="165"/>
        <v>HPExt</v>
      </c>
      <c r="AD654" s="16">
        <f t="shared" si="166"/>
        <v>1305</v>
      </c>
      <c r="AE654" s="16" t="str">
        <f t="shared" si="167"/>
        <v>[x]</v>
      </c>
      <c r="AF654" s="29" t="str">
        <f t="shared" si="168"/>
        <v>[x]</v>
      </c>
      <c r="AG654" s="29" t="str">
        <f t="shared" si="169"/>
        <v>[x]</v>
      </c>
    </row>
    <row r="655" spans="16:33" ht="16.5" x14ac:dyDescent="0.2">
      <c r="P655" s="15">
        <v>599</v>
      </c>
      <c r="Q655" s="16">
        <f t="shared" si="154"/>
        <v>31</v>
      </c>
      <c r="R655" s="16">
        <f t="shared" si="155"/>
        <v>1606039</v>
      </c>
      <c r="S655" s="16" t="str">
        <f t="shared" si="159"/>
        <v>神器6碎片5等级17</v>
      </c>
      <c r="T655" s="31" t="s">
        <v>877</v>
      </c>
      <c r="U655" s="16">
        <f t="shared" si="156"/>
        <v>17</v>
      </c>
      <c r="V655" s="106">
        <f t="shared" si="160"/>
        <v>1.5779999999999998</v>
      </c>
      <c r="W655" s="19">
        <f t="shared" si="157"/>
        <v>4.7339999999999993E-2</v>
      </c>
      <c r="X655" s="16">
        <f t="shared" si="161"/>
        <v>1</v>
      </c>
      <c r="Y655" s="16">
        <f t="shared" si="162"/>
        <v>3</v>
      </c>
      <c r="Z655" s="16">
        <f t="shared" si="163"/>
        <v>0</v>
      </c>
      <c r="AA655" s="16" t="str">
        <f t="shared" si="164"/>
        <v>AtkExt</v>
      </c>
      <c r="AB655" s="16">
        <f t="shared" si="158"/>
        <v>234</v>
      </c>
      <c r="AC655" s="16" t="str">
        <f t="shared" si="165"/>
        <v>HPExt</v>
      </c>
      <c r="AD655" s="16">
        <f t="shared" si="166"/>
        <v>1408</v>
      </c>
      <c r="AE655" s="16" t="str">
        <f t="shared" si="167"/>
        <v>[x]</v>
      </c>
      <c r="AF655" s="29" t="str">
        <f t="shared" si="168"/>
        <v>[x]</v>
      </c>
      <c r="AG655" s="29" t="str">
        <f t="shared" si="169"/>
        <v>[x]</v>
      </c>
    </row>
    <row r="656" spans="16:33" ht="16.5" x14ac:dyDescent="0.2">
      <c r="P656" s="15">
        <v>600</v>
      </c>
      <c r="Q656" s="16">
        <f t="shared" si="154"/>
        <v>31</v>
      </c>
      <c r="R656" s="16">
        <f t="shared" si="155"/>
        <v>1606039</v>
      </c>
      <c r="S656" s="16" t="str">
        <f t="shared" si="159"/>
        <v>神器6碎片5等级18</v>
      </c>
      <c r="T656" s="31" t="s">
        <v>877</v>
      </c>
      <c r="U656" s="16">
        <f t="shared" si="156"/>
        <v>18</v>
      </c>
      <c r="V656" s="106">
        <f t="shared" si="160"/>
        <v>1.698</v>
      </c>
      <c r="W656" s="19">
        <f t="shared" si="157"/>
        <v>5.0939999999999999E-2</v>
      </c>
      <c r="X656" s="16">
        <f t="shared" si="161"/>
        <v>1</v>
      </c>
      <c r="Y656" s="16">
        <f t="shared" si="162"/>
        <v>3</v>
      </c>
      <c r="Z656" s="16">
        <f t="shared" si="163"/>
        <v>0</v>
      </c>
      <c r="AA656" s="16" t="str">
        <f t="shared" si="164"/>
        <v>AtkExt</v>
      </c>
      <c r="AB656" s="16">
        <f t="shared" si="158"/>
        <v>252</v>
      </c>
      <c r="AC656" s="16" t="str">
        <f t="shared" si="165"/>
        <v>HPExt</v>
      </c>
      <c r="AD656" s="16">
        <f t="shared" si="166"/>
        <v>1516</v>
      </c>
      <c r="AE656" s="16" t="str">
        <f t="shared" si="167"/>
        <v>[x]</v>
      </c>
      <c r="AF656" s="29" t="str">
        <f t="shared" si="168"/>
        <v>[x]</v>
      </c>
      <c r="AG656" s="29" t="str">
        <f t="shared" si="169"/>
        <v>[x]</v>
      </c>
    </row>
    <row r="657" spans="16:33" ht="16.5" x14ac:dyDescent="0.2">
      <c r="P657" s="15">
        <v>601</v>
      </c>
      <c r="Q657" s="16">
        <f t="shared" si="154"/>
        <v>31</v>
      </c>
      <c r="R657" s="16">
        <f t="shared" si="155"/>
        <v>1606039</v>
      </c>
      <c r="S657" s="16" t="str">
        <f t="shared" si="159"/>
        <v>神器6碎片5等级19</v>
      </c>
      <c r="T657" s="31" t="s">
        <v>877</v>
      </c>
      <c r="U657" s="16">
        <f t="shared" si="156"/>
        <v>19</v>
      </c>
      <c r="V657" s="106">
        <f t="shared" si="160"/>
        <v>1.8220000000000001</v>
      </c>
      <c r="W657" s="19">
        <f t="shared" si="157"/>
        <v>5.466E-2</v>
      </c>
      <c r="X657" s="16">
        <f t="shared" si="161"/>
        <v>1</v>
      </c>
      <c r="Y657" s="16">
        <f t="shared" si="162"/>
        <v>3</v>
      </c>
      <c r="Z657" s="16">
        <f t="shared" si="163"/>
        <v>0</v>
      </c>
      <c r="AA657" s="16" t="str">
        <f t="shared" si="164"/>
        <v>AtkExt</v>
      </c>
      <c r="AB657" s="16">
        <f t="shared" si="158"/>
        <v>270</v>
      </c>
      <c r="AC657" s="16" t="str">
        <f t="shared" si="165"/>
        <v>HPExt</v>
      </c>
      <c r="AD657" s="16">
        <f t="shared" si="166"/>
        <v>1626</v>
      </c>
      <c r="AE657" s="16" t="str">
        <f t="shared" si="167"/>
        <v>[x]</v>
      </c>
      <c r="AF657" s="29" t="str">
        <f t="shared" si="168"/>
        <v>[x]</v>
      </c>
      <c r="AG657" s="29" t="str">
        <f t="shared" si="169"/>
        <v>[x]</v>
      </c>
    </row>
    <row r="658" spans="16:33" ht="16.5" x14ac:dyDescent="0.2">
      <c r="P658" s="15">
        <v>602</v>
      </c>
      <c r="Q658" s="16">
        <f t="shared" si="154"/>
        <v>31</v>
      </c>
      <c r="R658" s="16">
        <f t="shared" si="155"/>
        <v>1606039</v>
      </c>
      <c r="S658" s="16" t="str">
        <f t="shared" si="159"/>
        <v>神器6碎片5等级20</v>
      </c>
      <c r="T658" s="31" t="s">
        <v>877</v>
      </c>
      <c r="U658" s="16">
        <f t="shared" si="156"/>
        <v>20</v>
      </c>
      <c r="V658" s="106">
        <f t="shared" si="160"/>
        <v>1.95</v>
      </c>
      <c r="W658" s="19">
        <f t="shared" si="157"/>
        <v>5.8499999999999996E-2</v>
      </c>
      <c r="X658" s="16">
        <f t="shared" si="161"/>
        <v>1</v>
      </c>
      <c r="Y658" s="16">
        <f t="shared" si="162"/>
        <v>3</v>
      </c>
      <c r="Z658" s="16">
        <f t="shared" si="163"/>
        <v>0</v>
      </c>
      <c r="AA658" s="16" t="str">
        <f t="shared" si="164"/>
        <v>AtkExt</v>
      </c>
      <c r="AB658" s="16">
        <f t="shared" si="158"/>
        <v>289</v>
      </c>
      <c r="AC658" s="16" t="str">
        <f t="shared" si="165"/>
        <v>HPExt</v>
      </c>
      <c r="AD658" s="16">
        <f t="shared" si="166"/>
        <v>1741</v>
      </c>
      <c r="AE658" s="16" t="str">
        <f t="shared" si="167"/>
        <v>[x]</v>
      </c>
      <c r="AF658" s="29" t="str">
        <f t="shared" si="168"/>
        <v>[x]</v>
      </c>
      <c r="AG658" s="29" t="str">
        <f t="shared" si="169"/>
        <v>[x]</v>
      </c>
    </row>
    <row r="659" spans="16:33" ht="16.5" x14ac:dyDescent="0.2">
      <c r="P659" s="15">
        <v>603</v>
      </c>
      <c r="Q659" s="16">
        <f t="shared" si="154"/>
        <v>31</v>
      </c>
      <c r="R659" s="16">
        <f t="shared" si="155"/>
        <v>1606039</v>
      </c>
      <c r="S659" s="16" t="str">
        <f t="shared" si="159"/>
        <v>神器6碎片5等级21</v>
      </c>
      <c r="T659" s="31" t="s">
        <v>877</v>
      </c>
      <c r="U659" s="16">
        <f t="shared" si="156"/>
        <v>21</v>
      </c>
      <c r="V659" s="106">
        <f t="shared" si="160"/>
        <v>2.0819999999999999</v>
      </c>
      <c r="W659" s="19">
        <f t="shared" si="157"/>
        <v>6.2459999999999995E-2</v>
      </c>
      <c r="X659" s="16">
        <f t="shared" si="161"/>
        <v>1</v>
      </c>
      <c r="Y659" s="16">
        <f t="shared" si="162"/>
        <v>3</v>
      </c>
      <c r="Z659" s="16">
        <f t="shared" si="163"/>
        <v>0</v>
      </c>
      <c r="AA659" s="16" t="str">
        <f t="shared" si="164"/>
        <v>AtkExt</v>
      </c>
      <c r="AB659" s="16">
        <f t="shared" si="158"/>
        <v>309</v>
      </c>
      <c r="AC659" s="16" t="str">
        <f t="shared" si="165"/>
        <v>HPExt</v>
      </c>
      <c r="AD659" s="16">
        <f t="shared" si="166"/>
        <v>1858</v>
      </c>
      <c r="AE659" s="16" t="str">
        <f t="shared" si="167"/>
        <v>[x]</v>
      </c>
      <c r="AF659" s="29" t="str">
        <f t="shared" si="168"/>
        <v>[x]</v>
      </c>
      <c r="AG659" s="29" t="str">
        <f t="shared" si="169"/>
        <v>[x]</v>
      </c>
    </row>
    <row r="660" spans="16:33" ht="16.5" x14ac:dyDescent="0.2">
      <c r="P660" s="15">
        <v>604</v>
      </c>
      <c r="Q660" s="16">
        <f t="shared" si="154"/>
        <v>32</v>
      </c>
      <c r="R660" s="16">
        <f t="shared" si="155"/>
        <v>1606040</v>
      </c>
      <c r="S660" s="16" t="str">
        <f t="shared" si="159"/>
        <v>神器6碎片6等级1</v>
      </c>
      <c r="T660" s="31" t="s">
        <v>877</v>
      </c>
      <c r="U660" s="16">
        <f t="shared" si="156"/>
        <v>1</v>
      </c>
      <c r="V660" s="106">
        <f t="shared" si="160"/>
        <v>0.20200000000000001</v>
      </c>
      <c r="W660" s="19">
        <f t="shared" si="157"/>
        <v>6.0600000000000003E-3</v>
      </c>
      <c r="X660" s="16">
        <f t="shared" si="161"/>
        <v>1</v>
      </c>
      <c r="Y660" s="16">
        <f t="shared" si="162"/>
        <v>2</v>
      </c>
      <c r="Z660" s="16">
        <f t="shared" si="163"/>
        <v>3</v>
      </c>
      <c r="AA660" s="16" t="str">
        <f t="shared" si="164"/>
        <v>AtkExt</v>
      </c>
      <c r="AB660" s="16">
        <f t="shared" si="158"/>
        <v>29</v>
      </c>
      <c r="AC660" s="16" t="str">
        <f t="shared" si="165"/>
        <v>DefExt</v>
      </c>
      <c r="AD660" s="16">
        <f t="shared" si="166"/>
        <v>14</v>
      </c>
      <c r="AE660" s="16" t="str">
        <f t="shared" si="167"/>
        <v>HPExt</v>
      </c>
      <c r="AF660" s="29">
        <f t="shared" si="168"/>
        <v>90</v>
      </c>
      <c r="AG660" s="29" t="str">
        <f t="shared" si="169"/>
        <v>[x]</v>
      </c>
    </row>
    <row r="661" spans="16:33" ht="16.5" x14ac:dyDescent="0.2">
      <c r="P661" s="15">
        <v>605</v>
      </c>
      <c r="Q661" s="16">
        <f t="shared" si="154"/>
        <v>32</v>
      </c>
      <c r="R661" s="16">
        <f t="shared" si="155"/>
        <v>1606040</v>
      </c>
      <c r="S661" s="16" t="str">
        <f t="shared" si="159"/>
        <v>神器6碎片6等级2</v>
      </c>
      <c r="T661" s="31" t="s">
        <v>877</v>
      </c>
      <c r="U661" s="16">
        <f t="shared" si="156"/>
        <v>2</v>
      </c>
      <c r="V661" s="106">
        <f t="shared" si="160"/>
        <v>0.25800000000000001</v>
      </c>
      <c r="W661" s="19">
        <f t="shared" si="157"/>
        <v>7.7400000000000004E-3</v>
      </c>
      <c r="X661" s="16">
        <f t="shared" si="161"/>
        <v>1</v>
      </c>
      <c r="Y661" s="16">
        <f t="shared" si="162"/>
        <v>2</v>
      </c>
      <c r="Z661" s="16">
        <f t="shared" si="163"/>
        <v>3</v>
      </c>
      <c r="AA661" s="16" t="str">
        <f t="shared" si="164"/>
        <v>AtkExt</v>
      </c>
      <c r="AB661" s="16">
        <f t="shared" si="158"/>
        <v>38</v>
      </c>
      <c r="AC661" s="16" t="str">
        <f t="shared" si="165"/>
        <v>DefExt</v>
      </c>
      <c r="AD661" s="16">
        <f t="shared" si="166"/>
        <v>19</v>
      </c>
      <c r="AE661" s="16" t="str">
        <f t="shared" si="167"/>
        <v>HPExt</v>
      </c>
      <c r="AF661" s="29">
        <f t="shared" si="168"/>
        <v>115</v>
      </c>
      <c r="AG661" s="29" t="str">
        <f t="shared" si="169"/>
        <v>[x]</v>
      </c>
    </row>
    <row r="662" spans="16:33" ht="16.5" x14ac:dyDescent="0.2">
      <c r="P662" s="15">
        <v>606</v>
      </c>
      <c r="Q662" s="16">
        <f t="shared" si="154"/>
        <v>32</v>
      </c>
      <c r="R662" s="16">
        <f t="shared" si="155"/>
        <v>1606040</v>
      </c>
      <c r="S662" s="16" t="str">
        <f t="shared" si="159"/>
        <v>神器6碎片6等级3</v>
      </c>
      <c r="T662" s="31" t="s">
        <v>877</v>
      </c>
      <c r="U662" s="16">
        <f t="shared" si="156"/>
        <v>3</v>
      </c>
      <c r="V662" s="106">
        <f t="shared" si="160"/>
        <v>0.31800000000000006</v>
      </c>
      <c r="W662" s="19">
        <f t="shared" si="157"/>
        <v>9.5400000000000016E-3</v>
      </c>
      <c r="X662" s="16">
        <f t="shared" si="161"/>
        <v>1</v>
      </c>
      <c r="Y662" s="16">
        <f t="shared" si="162"/>
        <v>2</v>
      </c>
      <c r="Z662" s="16">
        <f t="shared" si="163"/>
        <v>3</v>
      </c>
      <c r="AA662" s="16" t="str">
        <f t="shared" si="164"/>
        <v>AtkExt</v>
      </c>
      <c r="AB662" s="16">
        <f t="shared" si="158"/>
        <v>47</v>
      </c>
      <c r="AC662" s="16" t="str">
        <f t="shared" si="165"/>
        <v>DefExt</v>
      </c>
      <c r="AD662" s="16">
        <f t="shared" si="166"/>
        <v>23</v>
      </c>
      <c r="AE662" s="16" t="str">
        <f t="shared" si="167"/>
        <v>HPExt</v>
      </c>
      <c r="AF662" s="29">
        <f t="shared" si="168"/>
        <v>141</v>
      </c>
      <c r="AG662" s="29" t="str">
        <f t="shared" si="169"/>
        <v>[x]</v>
      </c>
    </row>
    <row r="663" spans="16:33" ht="16.5" x14ac:dyDescent="0.2">
      <c r="P663" s="15">
        <v>607</v>
      </c>
      <c r="Q663" s="16">
        <f t="shared" si="154"/>
        <v>32</v>
      </c>
      <c r="R663" s="16">
        <f t="shared" si="155"/>
        <v>1606040</v>
      </c>
      <c r="S663" s="16" t="str">
        <f t="shared" si="159"/>
        <v>神器6碎片6等级4</v>
      </c>
      <c r="T663" s="31" t="s">
        <v>877</v>
      </c>
      <c r="U663" s="16">
        <f t="shared" si="156"/>
        <v>4</v>
      </c>
      <c r="V663" s="106">
        <f t="shared" si="160"/>
        <v>0.38200000000000001</v>
      </c>
      <c r="W663" s="19">
        <f t="shared" si="157"/>
        <v>1.146E-2</v>
      </c>
      <c r="X663" s="16">
        <f t="shared" si="161"/>
        <v>1</v>
      </c>
      <c r="Y663" s="16">
        <f t="shared" si="162"/>
        <v>2</v>
      </c>
      <c r="Z663" s="16">
        <f t="shared" si="163"/>
        <v>3</v>
      </c>
      <c r="AA663" s="16" t="str">
        <f t="shared" si="164"/>
        <v>AtkExt</v>
      </c>
      <c r="AB663" s="16">
        <f t="shared" si="158"/>
        <v>56</v>
      </c>
      <c r="AC663" s="16" t="str">
        <f t="shared" si="165"/>
        <v>DefExt</v>
      </c>
      <c r="AD663" s="16">
        <f t="shared" si="166"/>
        <v>28</v>
      </c>
      <c r="AE663" s="16" t="str">
        <f t="shared" si="167"/>
        <v>HPExt</v>
      </c>
      <c r="AF663" s="29">
        <f t="shared" si="168"/>
        <v>170</v>
      </c>
      <c r="AG663" s="29" t="str">
        <f t="shared" si="169"/>
        <v>[x]</v>
      </c>
    </row>
    <row r="664" spans="16:33" ht="16.5" x14ac:dyDescent="0.2">
      <c r="P664" s="15">
        <v>608</v>
      </c>
      <c r="Q664" s="16">
        <f t="shared" si="154"/>
        <v>32</v>
      </c>
      <c r="R664" s="16">
        <f t="shared" si="155"/>
        <v>1606040</v>
      </c>
      <c r="S664" s="16" t="str">
        <f t="shared" si="159"/>
        <v>神器6碎片6等级5</v>
      </c>
      <c r="T664" s="31" t="s">
        <v>877</v>
      </c>
      <c r="U664" s="16">
        <f t="shared" si="156"/>
        <v>5</v>
      </c>
      <c r="V664" s="106">
        <f t="shared" si="160"/>
        <v>0.45</v>
      </c>
      <c r="W664" s="19">
        <f t="shared" si="157"/>
        <v>1.35E-2</v>
      </c>
      <c r="X664" s="16">
        <f t="shared" si="161"/>
        <v>1</v>
      </c>
      <c r="Y664" s="16">
        <f t="shared" si="162"/>
        <v>2</v>
      </c>
      <c r="Z664" s="16">
        <f t="shared" si="163"/>
        <v>3</v>
      </c>
      <c r="AA664" s="16" t="str">
        <f t="shared" si="164"/>
        <v>AtkExt</v>
      </c>
      <c r="AB664" s="16">
        <f t="shared" si="158"/>
        <v>66</v>
      </c>
      <c r="AC664" s="16" t="str">
        <f t="shared" si="165"/>
        <v>DefExt</v>
      </c>
      <c r="AD664" s="16">
        <f t="shared" si="166"/>
        <v>33</v>
      </c>
      <c r="AE664" s="16" t="str">
        <f t="shared" si="167"/>
        <v>HPExt</v>
      </c>
      <c r="AF664" s="29">
        <f t="shared" si="168"/>
        <v>200</v>
      </c>
      <c r="AG664" s="29" t="str">
        <f t="shared" si="169"/>
        <v>[x]</v>
      </c>
    </row>
    <row r="665" spans="16:33" ht="16.5" x14ac:dyDescent="0.2">
      <c r="P665" s="15">
        <v>609</v>
      </c>
      <c r="Q665" s="16">
        <f t="shared" si="154"/>
        <v>32</v>
      </c>
      <c r="R665" s="16">
        <f t="shared" si="155"/>
        <v>1606040</v>
      </c>
      <c r="S665" s="16" t="str">
        <f t="shared" si="159"/>
        <v>神器6碎片6等级6</v>
      </c>
      <c r="T665" s="31" t="s">
        <v>877</v>
      </c>
      <c r="U665" s="16">
        <f t="shared" si="156"/>
        <v>6</v>
      </c>
      <c r="V665" s="106">
        <f t="shared" si="160"/>
        <v>0.52200000000000002</v>
      </c>
      <c r="W665" s="19">
        <f t="shared" si="157"/>
        <v>1.566E-2</v>
      </c>
      <c r="X665" s="16">
        <f t="shared" si="161"/>
        <v>1</v>
      </c>
      <c r="Y665" s="16">
        <f t="shared" si="162"/>
        <v>2</v>
      </c>
      <c r="Z665" s="16">
        <f t="shared" si="163"/>
        <v>3</v>
      </c>
      <c r="AA665" s="16" t="str">
        <f t="shared" si="164"/>
        <v>AtkExt</v>
      </c>
      <c r="AB665" s="16">
        <f t="shared" si="158"/>
        <v>77</v>
      </c>
      <c r="AC665" s="16" t="str">
        <f t="shared" si="165"/>
        <v>DefExt</v>
      </c>
      <c r="AD665" s="16">
        <f t="shared" si="166"/>
        <v>38</v>
      </c>
      <c r="AE665" s="16" t="str">
        <f t="shared" si="167"/>
        <v>HPExt</v>
      </c>
      <c r="AF665" s="29">
        <f t="shared" si="168"/>
        <v>233</v>
      </c>
      <c r="AG665" s="29" t="str">
        <f t="shared" si="169"/>
        <v>[x]</v>
      </c>
    </row>
    <row r="666" spans="16:33" ht="16.5" x14ac:dyDescent="0.2">
      <c r="P666" s="15">
        <v>610</v>
      </c>
      <c r="Q666" s="16">
        <f t="shared" si="154"/>
        <v>32</v>
      </c>
      <c r="R666" s="16">
        <f t="shared" si="155"/>
        <v>1606040</v>
      </c>
      <c r="S666" s="16" t="str">
        <f t="shared" si="159"/>
        <v>神器6碎片6等级7</v>
      </c>
      <c r="T666" s="31" t="s">
        <v>877</v>
      </c>
      <c r="U666" s="16">
        <f t="shared" si="156"/>
        <v>7</v>
      </c>
      <c r="V666" s="106">
        <f t="shared" si="160"/>
        <v>0.59799999999999998</v>
      </c>
      <c r="W666" s="19">
        <f t="shared" si="157"/>
        <v>1.7939999999999998E-2</v>
      </c>
      <c r="X666" s="16">
        <f t="shared" si="161"/>
        <v>1</v>
      </c>
      <c r="Y666" s="16">
        <f t="shared" si="162"/>
        <v>2</v>
      </c>
      <c r="Z666" s="16">
        <f t="shared" si="163"/>
        <v>3</v>
      </c>
      <c r="AA666" s="16" t="str">
        <f t="shared" si="164"/>
        <v>AtkExt</v>
      </c>
      <c r="AB666" s="16">
        <f t="shared" si="158"/>
        <v>88</v>
      </c>
      <c r="AC666" s="16" t="str">
        <f t="shared" si="165"/>
        <v>DefExt</v>
      </c>
      <c r="AD666" s="16">
        <f t="shared" si="166"/>
        <v>44</v>
      </c>
      <c r="AE666" s="16" t="str">
        <f t="shared" si="167"/>
        <v>HPExt</v>
      </c>
      <c r="AF666" s="29">
        <f t="shared" si="168"/>
        <v>266</v>
      </c>
      <c r="AG666" s="29" t="str">
        <f t="shared" si="169"/>
        <v>[x]</v>
      </c>
    </row>
    <row r="667" spans="16:33" ht="16.5" x14ac:dyDescent="0.2">
      <c r="P667" s="15">
        <v>611</v>
      </c>
      <c r="Q667" s="16">
        <f t="shared" si="154"/>
        <v>32</v>
      </c>
      <c r="R667" s="16">
        <f t="shared" si="155"/>
        <v>1606040</v>
      </c>
      <c r="S667" s="16" t="str">
        <f t="shared" si="159"/>
        <v>神器6碎片6等级8</v>
      </c>
      <c r="T667" s="31" t="s">
        <v>877</v>
      </c>
      <c r="U667" s="16">
        <f t="shared" si="156"/>
        <v>8</v>
      </c>
      <c r="V667" s="106">
        <f t="shared" si="160"/>
        <v>0.67800000000000005</v>
      </c>
      <c r="W667" s="19">
        <f t="shared" si="157"/>
        <v>2.034E-2</v>
      </c>
      <c r="X667" s="16">
        <f t="shared" si="161"/>
        <v>1</v>
      </c>
      <c r="Y667" s="16">
        <f t="shared" si="162"/>
        <v>2</v>
      </c>
      <c r="Z667" s="16">
        <f t="shared" si="163"/>
        <v>3</v>
      </c>
      <c r="AA667" s="16" t="str">
        <f t="shared" si="164"/>
        <v>AtkExt</v>
      </c>
      <c r="AB667" s="16">
        <f t="shared" si="158"/>
        <v>100</v>
      </c>
      <c r="AC667" s="16" t="str">
        <f t="shared" si="165"/>
        <v>DefExt</v>
      </c>
      <c r="AD667" s="16">
        <f t="shared" si="166"/>
        <v>50</v>
      </c>
      <c r="AE667" s="16" t="str">
        <f t="shared" si="167"/>
        <v>HPExt</v>
      </c>
      <c r="AF667" s="29">
        <f t="shared" si="168"/>
        <v>302</v>
      </c>
      <c r="AG667" s="29" t="str">
        <f t="shared" si="169"/>
        <v>[x]</v>
      </c>
    </row>
    <row r="668" spans="16:33" ht="16.5" x14ac:dyDescent="0.2">
      <c r="P668" s="15">
        <v>612</v>
      </c>
      <c r="Q668" s="16">
        <f t="shared" si="154"/>
        <v>32</v>
      </c>
      <c r="R668" s="16">
        <f t="shared" si="155"/>
        <v>1606040</v>
      </c>
      <c r="S668" s="16" t="str">
        <f t="shared" si="159"/>
        <v>神器6碎片6等级9</v>
      </c>
      <c r="T668" s="31" t="s">
        <v>877</v>
      </c>
      <c r="U668" s="16">
        <f t="shared" si="156"/>
        <v>9</v>
      </c>
      <c r="V668" s="106">
        <f t="shared" si="160"/>
        <v>0.76200000000000001</v>
      </c>
      <c r="W668" s="19">
        <f t="shared" si="157"/>
        <v>2.2859999999999998E-2</v>
      </c>
      <c r="X668" s="16">
        <f t="shared" si="161"/>
        <v>1</v>
      </c>
      <c r="Y668" s="16">
        <f t="shared" si="162"/>
        <v>2</v>
      </c>
      <c r="Z668" s="16">
        <f t="shared" si="163"/>
        <v>3</v>
      </c>
      <c r="AA668" s="16" t="str">
        <f t="shared" si="164"/>
        <v>AtkExt</v>
      </c>
      <c r="AB668" s="16">
        <f t="shared" si="158"/>
        <v>113</v>
      </c>
      <c r="AC668" s="16" t="str">
        <f t="shared" si="165"/>
        <v>DefExt</v>
      </c>
      <c r="AD668" s="16">
        <f t="shared" si="166"/>
        <v>56</v>
      </c>
      <c r="AE668" s="16" t="str">
        <f t="shared" si="167"/>
        <v>HPExt</v>
      </c>
      <c r="AF668" s="29">
        <f t="shared" si="168"/>
        <v>340</v>
      </c>
      <c r="AG668" s="29" t="str">
        <f t="shared" si="169"/>
        <v>[x]</v>
      </c>
    </row>
    <row r="669" spans="16:33" ht="16.5" x14ac:dyDescent="0.2">
      <c r="P669" s="15">
        <v>613</v>
      </c>
      <c r="Q669" s="16">
        <f t="shared" si="154"/>
        <v>32</v>
      </c>
      <c r="R669" s="16">
        <f t="shared" si="155"/>
        <v>1606040</v>
      </c>
      <c r="S669" s="16" t="str">
        <f t="shared" si="159"/>
        <v>神器6碎片6等级10</v>
      </c>
      <c r="T669" s="31" t="s">
        <v>877</v>
      </c>
      <c r="U669" s="16">
        <f t="shared" si="156"/>
        <v>10</v>
      </c>
      <c r="V669" s="106">
        <f t="shared" si="160"/>
        <v>0.85000000000000009</v>
      </c>
      <c r="W669" s="19">
        <f t="shared" si="157"/>
        <v>2.5500000000000002E-2</v>
      </c>
      <c r="X669" s="16">
        <f t="shared" si="161"/>
        <v>1</v>
      </c>
      <c r="Y669" s="16">
        <f t="shared" si="162"/>
        <v>2</v>
      </c>
      <c r="Z669" s="16">
        <f t="shared" si="163"/>
        <v>3</v>
      </c>
      <c r="AA669" s="16" t="str">
        <f t="shared" si="164"/>
        <v>AtkExt</v>
      </c>
      <c r="AB669" s="16">
        <f t="shared" si="158"/>
        <v>126</v>
      </c>
      <c r="AC669" s="16" t="str">
        <f t="shared" si="165"/>
        <v>DefExt</v>
      </c>
      <c r="AD669" s="16">
        <f t="shared" si="166"/>
        <v>62</v>
      </c>
      <c r="AE669" s="16" t="str">
        <f t="shared" si="167"/>
        <v>HPExt</v>
      </c>
      <c r="AF669" s="29">
        <f t="shared" si="168"/>
        <v>379</v>
      </c>
      <c r="AG669" s="29" t="str">
        <f t="shared" si="169"/>
        <v>[x]</v>
      </c>
    </row>
    <row r="670" spans="16:33" ht="16.5" x14ac:dyDescent="0.2">
      <c r="P670" s="15">
        <v>614</v>
      </c>
      <c r="Q670" s="16">
        <f t="shared" si="154"/>
        <v>32</v>
      </c>
      <c r="R670" s="16">
        <f t="shared" si="155"/>
        <v>1606040</v>
      </c>
      <c r="S670" s="16" t="str">
        <f t="shared" si="159"/>
        <v>神器6碎片6等级11</v>
      </c>
      <c r="T670" s="31" t="s">
        <v>877</v>
      </c>
      <c r="U670" s="16">
        <f t="shared" si="156"/>
        <v>11</v>
      </c>
      <c r="V670" s="106">
        <f t="shared" si="160"/>
        <v>0.94200000000000006</v>
      </c>
      <c r="W670" s="19">
        <f t="shared" si="157"/>
        <v>2.826E-2</v>
      </c>
      <c r="X670" s="16">
        <f t="shared" si="161"/>
        <v>1</v>
      </c>
      <c r="Y670" s="16">
        <f t="shared" si="162"/>
        <v>2</v>
      </c>
      <c r="Z670" s="16">
        <f t="shared" si="163"/>
        <v>3</v>
      </c>
      <c r="AA670" s="16" t="str">
        <f t="shared" si="164"/>
        <v>AtkExt</v>
      </c>
      <c r="AB670" s="16">
        <f t="shared" si="158"/>
        <v>139</v>
      </c>
      <c r="AC670" s="16" t="str">
        <f t="shared" si="165"/>
        <v>DefExt</v>
      </c>
      <c r="AD670" s="16">
        <f t="shared" si="166"/>
        <v>69</v>
      </c>
      <c r="AE670" s="16" t="str">
        <f t="shared" si="167"/>
        <v>HPExt</v>
      </c>
      <c r="AF670" s="29">
        <f t="shared" si="168"/>
        <v>420</v>
      </c>
      <c r="AG670" s="29" t="str">
        <f t="shared" si="169"/>
        <v>[x]</v>
      </c>
    </row>
    <row r="671" spans="16:33" ht="16.5" x14ac:dyDescent="0.2">
      <c r="P671" s="15">
        <v>615</v>
      </c>
      <c r="Q671" s="16">
        <f t="shared" si="154"/>
        <v>32</v>
      </c>
      <c r="R671" s="16">
        <f t="shared" si="155"/>
        <v>1606040</v>
      </c>
      <c r="S671" s="16" t="str">
        <f t="shared" si="159"/>
        <v>神器6碎片6等级12</v>
      </c>
      <c r="T671" s="31" t="s">
        <v>877</v>
      </c>
      <c r="U671" s="16">
        <f t="shared" si="156"/>
        <v>12</v>
      </c>
      <c r="V671" s="106">
        <f t="shared" si="160"/>
        <v>1.0380000000000003</v>
      </c>
      <c r="W671" s="19">
        <f t="shared" si="157"/>
        <v>3.1140000000000008E-2</v>
      </c>
      <c r="X671" s="16">
        <f t="shared" si="161"/>
        <v>1</v>
      </c>
      <c r="Y671" s="16">
        <f t="shared" si="162"/>
        <v>2</v>
      </c>
      <c r="Z671" s="16">
        <f t="shared" si="163"/>
        <v>3</v>
      </c>
      <c r="AA671" s="16" t="str">
        <f t="shared" si="164"/>
        <v>AtkExt</v>
      </c>
      <c r="AB671" s="16">
        <f t="shared" si="158"/>
        <v>154</v>
      </c>
      <c r="AC671" s="16" t="str">
        <f t="shared" si="165"/>
        <v>DefExt</v>
      </c>
      <c r="AD671" s="16">
        <f t="shared" si="166"/>
        <v>76</v>
      </c>
      <c r="AE671" s="16" t="str">
        <f t="shared" si="167"/>
        <v>HPExt</v>
      </c>
      <c r="AF671" s="29">
        <f t="shared" si="168"/>
        <v>463</v>
      </c>
      <c r="AG671" s="29" t="str">
        <f t="shared" si="169"/>
        <v>[x]</v>
      </c>
    </row>
    <row r="672" spans="16:33" ht="16.5" x14ac:dyDescent="0.2">
      <c r="P672" s="15">
        <v>616</v>
      </c>
      <c r="Q672" s="16">
        <f t="shared" si="154"/>
        <v>32</v>
      </c>
      <c r="R672" s="16">
        <f t="shared" si="155"/>
        <v>1606040</v>
      </c>
      <c r="S672" s="16" t="str">
        <f t="shared" si="159"/>
        <v>神器6碎片6等级13</v>
      </c>
      <c r="T672" s="31" t="s">
        <v>877</v>
      </c>
      <c r="U672" s="16">
        <f t="shared" si="156"/>
        <v>13</v>
      </c>
      <c r="V672" s="106">
        <f t="shared" si="160"/>
        <v>1.1380000000000001</v>
      </c>
      <c r="W672" s="19">
        <f t="shared" si="157"/>
        <v>3.4140000000000004E-2</v>
      </c>
      <c r="X672" s="16">
        <f t="shared" si="161"/>
        <v>1</v>
      </c>
      <c r="Y672" s="16">
        <f t="shared" si="162"/>
        <v>2</v>
      </c>
      <c r="Z672" s="16">
        <f t="shared" si="163"/>
        <v>3</v>
      </c>
      <c r="AA672" s="16" t="str">
        <f t="shared" si="164"/>
        <v>AtkExt</v>
      </c>
      <c r="AB672" s="16">
        <f t="shared" si="158"/>
        <v>168</v>
      </c>
      <c r="AC672" s="16" t="str">
        <f t="shared" si="165"/>
        <v>DefExt</v>
      </c>
      <c r="AD672" s="16">
        <f t="shared" si="166"/>
        <v>84</v>
      </c>
      <c r="AE672" s="16" t="str">
        <f t="shared" si="167"/>
        <v>HPExt</v>
      </c>
      <c r="AF672" s="29">
        <f t="shared" si="168"/>
        <v>508</v>
      </c>
      <c r="AG672" s="29" t="str">
        <f t="shared" si="169"/>
        <v>[x]</v>
      </c>
    </row>
    <row r="673" spans="16:33" ht="16.5" x14ac:dyDescent="0.2">
      <c r="P673" s="15">
        <v>617</v>
      </c>
      <c r="Q673" s="16">
        <f t="shared" si="154"/>
        <v>32</v>
      </c>
      <c r="R673" s="16">
        <f t="shared" si="155"/>
        <v>1606040</v>
      </c>
      <c r="S673" s="16" t="str">
        <f t="shared" si="159"/>
        <v>神器6碎片6等级14</v>
      </c>
      <c r="T673" s="31" t="s">
        <v>877</v>
      </c>
      <c r="U673" s="16">
        <f t="shared" si="156"/>
        <v>14</v>
      </c>
      <c r="V673" s="106">
        <f t="shared" si="160"/>
        <v>1.242</v>
      </c>
      <c r="W673" s="19">
        <f t="shared" si="157"/>
        <v>3.7260000000000001E-2</v>
      </c>
      <c r="X673" s="16">
        <f t="shared" si="161"/>
        <v>1</v>
      </c>
      <c r="Y673" s="16">
        <f t="shared" si="162"/>
        <v>2</v>
      </c>
      <c r="Z673" s="16">
        <f t="shared" si="163"/>
        <v>3</v>
      </c>
      <c r="AA673" s="16" t="str">
        <f t="shared" si="164"/>
        <v>AtkExt</v>
      </c>
      <c r="AB673" s="16">
        <f t="shared" si="158"/>
        <v>184</v>
      </c>
      <c r="AC673" s="16" t="str">
        <f t="shared" si="165"/>
        <v>DefExt</v>
      </c>
      <c r="AD673" s="16">
        <f t="shared" si="166"/>
        <v>91</v>
      </c>
      <c r="AE673" s="16" t="str">
        <f t="shared" si="167"/>
        <v>HPExt</v>
      </c>
      <c r="AF673" s="29">
        <f t="shared" si="168"/>
        <v>554</v>
      </c>
      <c r="AG673" s="29" t="str">
        <f t="shared" si="169"/>
        <v>[x]</v>
      </c>
    </row>
    <row r="674" spans="16:33" ht="16.5" x14ac:dyDescent="0.2">
      <c r="P674" s="15">
        <v>618</v>
      </c>
      <c r="Q674" s="16">
        <f t="shared" si="154"/>
        <v>32</v>
      </c>
      <c r="R674" s="16">
        <f t="shared" si="155"/>
        <v>1606040</v>
      </c>
      <c r="S674" s="16" t="str">
        <f t="shared" si="159"/>
        <v>神器6碎片6等级15</v>
      </c>
      <c r="T674" s="31" t="s">
        <v>877</v>
      </c>
      <c r="U674" s="16">
        <f t="shared" si="156"/>
        <v>15</v>
      </c>
      <c r="V674" s="106">
        <f t="shared" si="160"/>
        <v>1.35</v>
      </c>
      <c r="W674" s="19">
        <f t="shared" si="157"/>
        <v>4.0500000000000001E-2</v>
      </c>
      <c r="X674" s="16">
        <f t="shared" si="161"/>
        <v>1</v>
      </c>
      <c r="Y674" s="16">
        <f t="shared" si="162"/>
        <v>2</v>
      </c>
      <c r="Z674" s="16">
        <f t="shared" si="163"/>
        <v>3</v>
      </c>
      <c r="AA674" s="16" t="str">
        <f t="shared" si="164"/>
        <v>AtkExt</v>
      </c>
      <c r="AB674" s="16">
        <f t="shared" si="158"/>
        <v>200</v>
      </c>
      <c r="AC674" s="16" t="str">
        <f t="shared" si="165"/>
        <v>DefExt</v>
      </c>
      <c r="AD674" s="16">
        <f t="shared" si="166"/>
        <v>99</v>
      </c>
      <c r="AE674" s="16" t="str">
        <f t="shared" si="167"/>
        <v>HPExt</v>
      </c>
      <c r="AF674" s="29">
        <f t="shared" si="168"/>
        <v>602</v>
      </c>
      <c r="AG674" s="29" t="str">
        <f t="shared" si="169"/>
        <v>[x]</v>
      </c>
    </row>
    <row r="675" spans="16:33" ht="16.5" x14ac:dyDescent="0.2">
      <c r="P675" s="15">
        <v>619</v>
      </c>
      <c r="Q675" s="16">
        <f t="shared" si="154"/>
        <v>32</v>
      </c>
      <c r="R675" s="16">
        <f t="shared" si="155"/>
        <v>1606040</v>
      </c>
      <c r="S675" s="16" t="str">
        <f t="shared" si="159"/>
        <v>神器6碎片6等级16</v>
      </c>
      <c r="T675" s="31" t="s">
        <v>877</v>
      </c>
      <c r="U675" s="16">
        <f t="shared" si="156"/>
        <v>16</v>
      </c>
      <c r="V675" s="106">
        <f t="shared" si="160"/>
        <v>1.4620000000000002</v>
      </c>
      <c r="W675" s="19">
        <f t="shared" si="157"/>
        <v>4.3860000000000003E-2</v>
      </c>
      <c r="X675" s="16">
        <f t="shared" si="161"/>
        <v>1</v>
      </c>
      <c r="Y675" s="16">
        <f t="shared" si="162"/>
        <v>2</v>
      </c>
      <c r="Z675" s="16">
        <f t="shared" si="163"/>
        <v>3</v>
      </c>
      <c r="AA675" s="16" t="str">
        <f t="shared" si="164"/>
        <v>AtkExt</v>
      </c>
      <c r="AB675" s="16">
        <f t="shared" si="158"/>
        <v>217</v>
      </c>
      <c r="AC675" s="16" t="str">
        <f t="shared" si="165"/>
        <v>DefExt</v>
      </c>
      <c r="AD675" s="16">
        <f t="shared" si="166"/>
        <v>108</v>
      </c>
      <c r="AE675" s="16" t="str">
        <f t="shared" si="167"/>
        <v>HPExt</v>
      </c>
      <c r="AF675" s="29">
        <f t="shared" si="168"/>
        <v>652</v>
      </c>
      <c r="AG675" s="29" t="str">
        <f t="shared" si="169"/>
        <v>[x]</v>
      </c>
    </row>
    <row r="676" spans="16:33" ht="16.5" x14ac:dyDescent="0.2">
      <c r="P676" s="15">
        <v>620</v>
      </c>
      <c r="Q676" s="16">
        <f t="shared" si="154"/>
        <v>32</v>
      </c>
      <c r="R676" s="16">
        <f t="shared" si="155"/>
        <v>1606040</v>
      </c>
      <c r="S676" s="16" t="str">
        <f t="shared" si="159"/>
        <v>神器6碎片6等级17</v>
      </c>
      <c r="T676" s="31" t="s">
        <v>877</v>
      </c>
      <c r="U676" s="16">
        <f t="shared" si="156"/>
        <v>17</v>
      </c>
      <c r="V676" s="106">
        <f t="shared" si="160"/>
        <v>1.5779999999999998</v>
      </c>
      <c r="W676" s="19">
        <f t="shared" si="157"/>
        <v>4.7339999999999993E-2</v>
      </c>
      <c r="X676" s="16">
        <f t="shared" si="161"/>
        <v>1</v>
      </c>
      <c r="Y676" s="16">
        <f t="shared" si="162"/>
        <v>2</v>
      </c>
      <c r="Z676" s="16">
        <f t="shared" si="163"/>
        <v>3</v>
      </c>
      <c r="AA676" s="16" t="str">
        <f t="shared" si="164"/>
        <v>AtkExt</v>
      </c>
      <c r="AB676" s="16">
        <f t="shared" si="158"/>
        <v>234</v>
      </c>
      <c r="AC676" s="16" t="str">
        <f t="shared" si="165"/>
        <v>DefExt</v>
      </c>
      <c r="AD676" s="16">
        <f t="shared" si="166"/>
        <v>116</v>
      </c>
      <c r="AE676" s="16" t="str">
        <f t="shared" si="167"/>
        <v>HPExt</v>
      </c>
      <c r="AF676" s="29">
        <f t="shared" si="168"/>
        <v>704</v>
      </c>
      <c r="AG676" s="29" t="str">
        <f t="shared" si="169"/>
        <v>[x]</v>
      </c>
    </row>
    <row r="677" spans="16:33" ht="16.5" x14ac:dyDescent="0.2">
      <c r="P677" s="15">
        <v>621</v>
      </c>
      <c r="Q677" s="16">
        <f t="shared" si="154"/>
        <v>32</v>
      </c>
      <c r="R677" s="16">
        <f t="shared" si="155"/>
        <v>1606040</v>
      </c>
      <c r="S677" s="16" t="str">
        <f t="shared" si="159"/>
        <v>神器6碎片6等级18</v>
      </c>
      <c r="T677" s="31" t="s">
        <v>877</v>
      </c>
      <c r="U677" s="16">
        <f t="shared" si="156"/>
        <v>18</v>
      </c>
      <c r="V677" s="106">
        <f t="shared" si="160"/>
        <v>1.698</v>
      </c>
      <c r="W677" s="19">
        <f t="shared" si="157"/>
        <v>5.0939999999999999E-2</v>
      </c>
      <c r="X677" s="16">
        <f t="shared" si="161"/>
        <v>1</v>
      </c>
      <c r="Y677" s="16">
        <f t="shared" si="162"/>
        <v>2</v>
      </c>
      <c r="Z677" s="16">
        <f t="shared" si="163"/>
        <v>3</v>
      </c>
      <c r="AA677" s="16" t="str">
        <f t="shared" si="164"/>
        <v>AtkExt</v>
      </c>
      <c r="AB677" s="16">
        <f t="shared" si="158"/>
        <v>252</v>
      </c>
      <c r="AC677" s="16" t="str">
        <f t="shared" si="165"/>
        <v>DefExt</v>
      </c>
      <c r="AD677" s="16">
        <f t="shared" si="166"/>
        <v>125</v>
      </c>
      <c r="AE677" s="16" t="str">
        <f t="shared" si="167"/>
        <v>HPExt</v>
      </c>
      <c r="AF677" s="29">
        <f t="shared" si="168"/>
        <v>758</v>
      </c>
      <c r="AG677" s="29" t="str">
        <f t="shared" si="169"/>
        <v>[x]</v>
      </c>
    </row>
    <row r="678" spans="16:33" ht="16.5" x14ac:dyDescent="0.2">
      <c r="P678" s="15">
        <v>622</v>
      </c>
      <c r="Q678" s="16">
        <f t="shared" si="154"/>
        <v>32</v>
      </c>
      <c r="R678" s="16">
        <f t="shared" si="155"/>
        <v>1606040</v>
      </c>
      <c r="S678" s="16" t="str">
        <f t="shared" si="159"/>
        <v>神器6碎片6等级19</v>
      </c>
      <c r="T678" s="31" t="s">
        <v>877</v>
      </c>
      <c r="U678" s="16">
        <f t="shared" si="156"/>
        <v>19</v>
      </c>
      <c r="V678" s="106">
        <f t="shared" si="160"/>
        <v>1.8220000000000001</v>
      </c>
      <c r="W678" s="19">
        <f t="shared" si="157"/>
        <v>5.466E-2</v>
      </c>
      <c r="X678" s="16">
        <f t="shared" si="161"/>
        <v>1</v>
      </c>
      <c r="Y678" s="16">
        <f t="shared" si="162"/>
        <v>2</v>
      </c>
      <c r="Z678" s="16">
        <f t="shared" si="163"/>
        <v>3</v>
      </c>
      <c r="AA678" s="16" t="str">
        <f t="shared" si="164"/>
        <v>AtkExt</v>
      </c>
      <c r="AB678" s="16">
        <f t="shared" si="158"/>
        <v>270</v>
      </c>
      <c r="AC678" s="16" t="str">
        <f t="shared" si="165"/>
        <v>DefExt</v>
      </c>
      <c r="AD678" s="16">
        <f t="shared" si="166"/>
        <v>134</v>
      </c>
      <c r="AE678" s="16" t="str">
        <f t="shared" si="167"/>
        <v>HPExt</v>
      </c>
      <c r="AF678" s="29">
        <f t="shared" si="168"/>
        <v>813</v>
      </c>
      <c r="AG678" s="29" t="str">
        <f t="shared" si="169"/>
        <v>[x]</v>
      </c>
    </row>
    <row r="679" spans="16:33" ht="16.5" x14ac:dyDescent="0.2">
      <c r="P679" s="15">
        <v>623</v>
      </c>
      <c r="Q679" s="16">
        <f t="shared" si="154"/>
        <v>32</v>
      </c>
      <c r="R679" s="16">
        <f t="shared" si="155"/>
        <v>1606040</v>
      </c>
      <c r="S679" s="16" t="str">
        <f t="shared" si="159"/>
        <v>神器6碎片6等级20</v>
      </c>
      <c r="T679" s="31" t="s">
        <v>877</v>
      </c>
      <c r="U679" s="16">
        <f t="shared" si="156"/>
        <v>20</v>
      </c>
      <c r="V679" s="106">
        <f t="shared" si="160"/>
        <v>1.95</v>
      </c>
      <c r="W679" s="19">
        <f t="shared" si="157"/>
        <v>5.8499999999999996E-2</v>
      </c>
      <c r="X679" s="16">
        <f t="shared" si="161"/>
        <v>1</v>
      </c>
      <c r="Y679" s="16">
        <f t="shared" si="162"/>
        <v>2</v>
      </c>
      <c r="Z679" s="16">
        <f t="shared" si="163"/>
        <v>3</v>
      </c>
      <c r="AA679" s="16" t="str">
        <f t="shared" si="164"/>
        <v>AtkExt</v>
      </c>
      <c r="AB679" s="16">
        <f t="shared" si="158"/>
        <v>289</v>
      </c>
      <c r="AC679" s="16" t="str">
        <f t="shared" si="165"/>
        <v>DefExt</v>
      </c>
      <c r="AD679" s="16">
        <f t="shared" si="166"/>
        <v>144</v>
      </c>
      <c r="AE679" s="16" t="str">
        <f t="shared" si="167"/>
        <v>HPExt</v>
      </c>
      <c r="AF679" s="29">
        <f t="shared" si="168"/>
        <v>870</v>
      </c>
      <c r="AG679" s="29" t="str">
        <f t="shared" si="169"/>
        <v>[x]</v>
      </c>
    </row>
    <row r="680" spans="16:33" ht="16.5" x14ac:dyDescent="0.2">
      <c r="P680" s="15">
        <v>624</v>
      </c>
      <c r="Q680" s="16">
        <f t="shared" si="154"/>
        <v>32</v>
      </c>
      <c r="R680" s="16">
        <f t="shared" si="155"/>
        <v>1606040</v>
      </c>
      <c r="S680" s="16" t="str">
        <f t="shared" si="159"/>
        <v>神器6碎片6等级21</v>
      </c>
      <c r="T680" s="31" t="s">
        <v>877</v>
      </c>
      <c r="U680" s="16">
        <f t="shared" si="156"/>
        <v>21</v>
      </c>
      <c r="V680" s="106">
        <f t="shared" si="160"/>
        <v>2.0819999999999999</v>
      </c>
      <c r="W680" s="19">
        <f t="shared" si="157"/>
        <v>6.2459999999999995E-2</v>
      </c>
      <c r="X680" s="16">
        <f t="shared" si="161"/>
        <v>1</v>
      </c>
      <c r="Y680" s="16">
        <f t="shared" si="162"/>
        <v>2</v>
      </c>
      <c r="Z680" s="16">
        <f t="shared" si="163"/>
        <v>3</v>
      </c>
      <c r="AA680" s="16" t="str">
        <f t="shared" si="164"/>
        <v>AtkExt</v>
      </c>
      <c r="AB680" s="16">
        <f t="shared" si="158"/>
        <v>309</v>
      </c>
      <c r="AC680" s="16" t="str">
        <f t="shared" si="165"/>
        <v>DefExt</v>
      </c>
      <c r="AD680" s="16">
        <f t="shared" si="166"/>
        <v>153</v>
      </c>
      <c r="AE680" s="16" t="str">
        <f t="shared" si="167"/>
        <v>HPExt</v>
      </c>
      <c r="AF680" s="29">
        <f t="shared" si="168"/>
        <v>929</v>
      </c>
      <c r="AG680" s="29" t="str">
        <f t="shared" si="169"/>
        <v>[x]</v>
      </c>
    </row>
    <row r="681" spans="16:33" ht="16.5" x14ac:dyDescent="0.2">
      <c r="P681" s="15">
        <v>625</v>
      </c>
      <c r="Q681" s="16">
        <f t="shared" si="154"/>
        <v>33</v>
      </c>
      <c r="R681" s="16">
        <f t="shared" si="155"/>
        <v>1606041</v>
      </c>
      <c r="S681" s="16" t="str">
        <f t="shared" si="159"/>
        <v>神器6碎片7等级1</v>
      </c>
      <c r="T681" s="31" t="s">
        <v>877</v>
      </c>
      <c r="U681" s="16">
        <f t="shared" si="156"/>
        <v>1</v>
      </c>
      <c r="V681" s="106">
        <f t="shared" si="160"/>
        <v>0.20200000000000001</v>
      </c>
      <c r="W681" s="19">
        <f t="shared" si="157"/>
        <v>1.0100000000000001E-2</v>
      </c>
      <c r="X681" s="16">
        <f t="shared" si="161"/>
        <v>1</v>
      </c>
      <c r="Y681" s="16">
        <f t="shared" si="162"/>
        <v>2</v>
      </c>
      <c r="Z681" s="16">
        <f t="shared" si="163"/>
        <v>0</v>
      </c>
      <c r="AA681" s="16" t="str">
        <f t="shared" si="164"/>
        <v>AtkExt</v>
      </c>
      <c r="AB681" s="16">
        <f t="shared" si="158"/>
        <v>99</v>
      </c>
      <c r="AC681" s="16" t="str">
        <f t="shared" si="165"/>
        <v>DefExt</v>
      </c>
      <c r="AD681" s="16">
        <f t="shared" si="166"/>
        <v>49</v>
      </c>
      <c r="AE681" s="16" t="str">
        <f t="shared" si="167"/>
        <v>[x]</v>
      </c>
      <c r="AF681" s="29" t="str">
        <f t="shared" si="168"/>
        <v>[x]</v>
      </c>
      <c r="AG681" s="29" t="str">
        <f t="shared" si="169"/>
        <v>[x]</v>
      </c>
    </row>
    <row r="682" spans="16:33" ht="16.5" x14ac:dyDescent="0.2">
      <c r="P682" s="15">
        <v>626</v>
      </c>
      <c r="Q682" s="16">
        <f t="shared" si="154"/>
        <v>33</v>
      </c>
      <c r="R682" s="16">
        <f t="shared" si="155"/>
        <v>1606041</v>
      </c>
      <c r="S682" s="16" t="str">
        <f t="shared" si="159"/>
        <v>神器6碎片7等级2</v>
      </c>
      <c r="T682" s="31" t="s">
        <v>877</v>
      </c>
      <c r="U682" s="16">
        <f t="shared" si="156"/>
        <v>2</v>
      </c>
      <c r="V682" s="106">
        <f t="shared" si="160"/>
        <v>0.25800000000000001</v>
      </c>
      <c r="W682" s="19">
        <f t="shared" si="157"/>
        <v>1.2900000000000002E-2</v>
      </c>
      <c r="X682" s="16">
        <f t="shared" si="161"/>
        <v>1</v>
      </c>
      <c r="Y682" s="16">
        <f t="shared" si="162"/>
        <v>2</v>
      </c>
      <c r="Z682" s="16">
        <f t="shared" si="163"/>
        <v>0</v>
      </c>
      <c r="AA682" s="16" t="str">
        <f t="shared" si="164"/>
        <v>AtkExt</v>
      </c>
      <c r="AB682" s="16">
        <f t="shared" si="158"/>
        <v>127</v>
      </c>
      <c r="AC682" s="16" t="str">
        <f t="shared" si="165"/>
        <v>DefExt</v>
      </c>
      <c r="AD682" s="16">
        <f t="shared" si="166"/>
        <v>63</v>
      </c>
      <c r="AE682" s="16" t="str">
        <f t="shared" si="167"/>
        <v>[x]</v>
      </c>
      <c r="AF682" s="29" t="str">
        <f t="shared" si="168"/>
        <v>[x]</v>
      </c>
      <c r="AG682" s="29" t="str">
        <f t="shared" si="169"/>
        <v>[x]</v>
      </c>
    </row>
    <row r="683" spans="16:33" ht="16.5" x14ac:dyDescent="0.2">
      <c r="P683" s="15">
        <v>627</v>
      </c>
      <c r="Q683" s="16">
        <f t="shared" si="154"/>
        <v>33</v>
      </c>
      <c r="R683" s="16">
        <f t="shared" si="155"/>
        <v>1606041</v>
      </c>
      <c r="S683" s="16" t="str">
        <f t="shared" si="159"/>
        <v>神器6碎片7等级3</v>
      </c>
      <c r="T683" s="31" t="s">
        <v>877</v>
      </c>
      <c r="U683" s="16">
        <f t="shared" si="156"/>
        <v>3</v>
      </c>
      <c r="V683" s="106">
        <f t="shared" si="160"/>
        <v>0.31800000000000006</v>
      </c>
      <c r="W683" s="19">
        <f t="shared" si="157"/>
        <v>1.5900000000000004E-2</v>
      </c>
      <c r="X683" s="16">
        <f t="shared" si="161"/>
        <v>1</v>
      </c>
      <c r="Y683" s="16">
        <f t="shared" si="162"/>
        <v>2</v>
      </c>
      <c r="Z683" s="16">
        <f t="shared" si="163"/>
        <v>0</v>
      </c>
      <c r="AA683" s="16" t="str">
        <f t="shared" si="164"/>
        <v>AtkExt</v>
      </c>
      <c r="AB683" s="16">
        <f t="shared" si="158"/>
        <v>157</v>
      </c>
      <c r="AC683" s="16" t="str">
        <f t="shared" si="165"/>
        <v>DefExt</v>
      </c>
      <c r="AD683" s="16">
        <f t="shared" si="166"/>
        <v>78</v>
      </c>
      <c r="AE683" s="16" t="str">
        <f t="shared" si="167"/>
        <v>[x]</v>
      </c>
      <c r="AF683" s="29" t="str">
        <f t="shared" si="168"/>
        <v>[x]</v>
      </c>
      <c r="AG683" s="29" t="str">
        <f t="shared" si="169"/>
        <v>[x]</v>
      </c>
    </row>
    <row r="684" spans="16:33" ht="16.5" x14ac:dyDescent="0.2">
      <c r="P684" s="15">
        <v>628</v>
      </c>
      <c r="Q684" s="16">
        <f t="shared" si="154"/>
        <v>33</v>
      </c>
      <c r="R684" s="16">
        <f t="shared" si="155"/>
        <v>1606041</v>
      </c>
      <c r="S684" s="16" t="str">
        <f t="shared" si="159"/>
        <v>神器6碎片7等级4</v>
      </c>
      <c r="T684" s="31" t="s">
        <v>877</v>
      </c>
      <c r="U684" s="16">
        <f t="shared" si="156"/>
        <v>4</v>
      </c>
      <c r="V684" s="106">
        <f t="shared" si="160"/>
        <v>0.38200000000000001</v>
      </c>
      <c r="W684" s="19">
        <f t="shared" si="157"/>
        <v>1.9100000000000002E-2</v>
      </c>
      <c r="X684" s="16">
        <f t="shared" si="161"/>
        <v>1</v>
      </c>
      <c r="Y684" s="16">
        <f t="shared" si="162"/>
        <v>2</v>
      </c>
      <c r="Z684" s="16">
        <f t="shared" si="163"/>
        <v>0</v>
      </c>
      <c r="AA684" s="16" t="str">
        <f t="shared" si="164"/>
        <v>AtkExt</v>
      </c>
      <c r="AB684" s="16">
        <f t="shared" si="158"/>
        <v>189</v>
      </c>
      <c r="AC684" s="16" t="str">
        <f t="shared" si="165"/>
        <v>DefExt</v>
      </c>
      <c r="AD684" s="16">
        <f t="shared" si="166"/>
        <v>94</v>
      </c>
      <c r="AE684" s="16" t="str">
        <f t="shared" si="167"/>
        <v>[x]</v>
      </c>
      <c r="AF684" s="29" t="str">
        <f t="shared" si="168"/>
        <v>[x]</v>
      </c>
      <c r="AG684" s="29" t="str">
        <f t="shared" si="169"/>
        <v>[x]</v>
      </c>
    </row>
    <row r="685" spans="16:33" ht="16.5" x14ac:dyDescent="0.2">
      <c r="P685" s="15">
        <v>629</v>
      </c>
      <c r="Q685" s="16">
        <f t="shared" si="154"/>
        <v>33</v>
      </c>
      <c r="R685" s="16">
        <f t="shared" si="155"/>
        <v>1606041</v>
      </c>
      <c r="S685" s="16" t="str">
        <f t="shared" si="159"/>
        <v>神器6碎片7等级5</v>
      </c>
      <c r="T685" s="31" t="s">
        <v>877</v>
      </c>
      <c r="U685" s="16">
        <f t="shared" si="156"/>
        <v>5</v>
      </c>
      <c r="V685" s="106">
        <f t="shared" si="160"/>
        <v>0.45</v>
      </c>
      <c r="W685" s="19">
        <f t="shared" si="157"/>
        <v>2.2500000000000003E-2</v>
      </c>
      <c r="X685" s="16">
        <f t="shared" si="161"/>
        <v>1</v>
      </c>
      <c r="Y685" s="16">
        <f t="shared" si="162"/>
        <v>2</v>
      </c>
      <c r="Z685" s="16">
        <f t="shared" si="163"/>
        <v>0</v>
      </c>
      <c r="AA685" s="16" t="str">
        <f t="shared" si="164"/>
        <v>AtkExt</v>
      </c>
      <c r="AB685" s="16">
        <f t="shared" si="158"/>
        <v>222</v>
      </c>
      <c r="AC685" s="16" t="str">
        <f t="shared" si="165"/>
        <v>DefExt</v>
      </c>
      <c r="AD685" s="16">
        <f t="shared" si="166"/>
        <v>110</v>
      </c>
      <c r="AE685" s="16" t="str">
        <f t="shared" si="167"/>
        <v>[x]</v>
      </c>
      <c r="AF685" s="29" t="str">
        <f t="shared" si="168"/>
        <v>[x]</v>
      </c>
      <c r="AG685" s="29" t="str">
        <f t="shared" si="169"/>
        <v>[x]</v>
      </c>
    </row>
    <row r="686" spans="16:33" ht="16.5" x14ac:dyDescent="0.2">
      <c r="P686" s="15">
        <v>630</v>
      </c>
      <c r="Q686" s="16">
        <f t="shared" si="154"/>
        <v>33</v>
      </c>
      <c r="R686" s="16">
        <f t="shared" si="155"/>
        <v>1606041</v>
      </c>
      <c r="S686" s="16" t="str">
        <f t="shared" si="159"/>
        <v>神器6碎片7等级6</v>
      </c>
      <c r="T686" s="31" t="s">
        <v>877</v>
      </c>
      <c r="U686" s="16">
        <f t="shared" si="156"/>
        <v>6</v>
      </c>
      <c r="V686" s="106">
        <f t="shared" si="160"/>
        <v>0.52200000000000002</v>
      </c>
      <c r="W686" s="19">
        <f t="shared" si="157"/>
        <v>2.6100000000000002E-2</v>
      </c>
      <c r="X686" s="16">
        <f t="shared" si="161"/>
        <v>1</v>
      </c>
      <c r="Y686" s="16">
        <f t="shared" si="162"/>
        <v>2</v>
      </c>
      <c r="Z686" s="16">
        <f t="shared" si="163"/>
        <v>0</v>
      </c>
      <c r="AA686" s="16" t="str">
        <f t="shared" si="164"/>
        <v>AtkExt</v>
      </c>
      <c r="AB686" s="16">
        <f t="shared" si="158"/>
        <v>258</v>
      </c>
      <c r="AC686" s="16" t="str">
        <f t="shared" si="165"/>
        <v>DefExt</v>
      </c>
      <c r="AD686" s="16">
        <f t="shared" si="166"/>
        <v>128</v>
      </c>
      <c r="AE686" s="16" t="str">
        <f t="shared" si="167"/>
        <v>[x]</v>
      </c>
      <c r="AF686" s="29" t="str">
        <f t="shared" si="168"/>
        <v>[x]</v>
      </c>
      <c r="AG686" s="29" t="str">
        <f t="shared" si="169"/>
        <v>[x]</v>
      </c>
    </row>
    <row r="687" spans="16:33" ht="16.5" x14ac:dyDescent="0.2">
      <c r="P687" s="15">
        <v>631</v>
      </c>
      <c r="Q687" s="16">
        <f t="shared" si="154"/>
        <v>33</v>
      </c>
      <c r="R687" s="16">
        <f t="shared" si="155"/>
        <v>1606041</v>
      </c>
      <c r="S687" s="16" t="str">
        <f t="shared" si="159"/>
        <v>神器6碎片7等级7</v>
      </c>
      <c r="T687" s="31" t="s">
        <v>877</v>
      </c>
      <c r="U687" s="16">
        <f t="shared" si="156"/>
        <v>7</v>
      </c>
      <c r="V687" s="106">
        <f t="shared" si="160"/>
        <v>0.59799999999999998</v>
      </c>
      <c r="W687" s="19">
        <f t="shared" si="157"/>
        <v>2.9899999999999999E-2</v>
      </c>
      <c r="X687" s="16">
        <f t="shared" si="161"/>
        <v>1</v>
      </c>
      <c r="Y687" s="16">
        <f t="shared" si="162"/>
        <v>2</v>
      </c>
      <c r="Z687" s="16">
        <f t="shared" si="163"/>
        <v>0</v>
      </c>
      <c r="AA687" s="16" t="str">
        <f t="shared" si="164"/>
        <v>AtkExt</v>
      </c>
      <c r="AB687" s="16">
        <f t="shared" si="158"/>
        <v>295</v>
      </c>
      <c r="AC687" s="16" t="str">
        <f t="shared" si="165"/>
        <v>DefExt</v>
      </c>
      <c r="AD687" s="16">
        <f t="shared" si="166"/>
        <v>147</v>
      </c>
      <c r="AE687" s="16" t="str">
        <f t="shared" si="167"/>
        <v>[x]</v>
      </c>
      <c r="AF687" s="29" t="str">
        <f t="shared" si="168"/>
        <v>[x]</v>
      </c>
      <c r="AG687" s="29" t="str">
        <f t="shared" si="169"/>
        <v>[x]</v>
      </c>
    </row>
    <row r="688" spans="16:33" ht="16.5" x14ac:dyDescent="0.2">
      <c r="P688" s="15">
        <v>632</v>
      </c>
      <c r="Q688" s="16">
        <f t="shared" si="154"/>
        <v>33</v>
      </c>
      <c r="R688" s="16">
        <f t="shared" si="155"/>
        <v>1606041</v>
      </c>
      <c r="S688" s="16" t="str">
        <f t="shared" si="159"/>
        <v>神器6碎片7等级8</v>
      </c>
      <c r="T688" s="31" t="s">
        <v>877</v>
      </c>
      <c r="U688" s="16">
        <f t="shared" si="156"/>
        <v>8</v>
      </c>
      <c r="V688" s="106">
        <f t="shared" si="160"/>
        <v>0.67800000000000005</v>
      </c>
      <c r="W688" s="19">
        <f t="shared" si="157"/>
        <v>3.3900000000000007E-2</v>
      </c>
      <c r="X688" s="16">
        <f t="shared" si="161"/>
        <v>1</v>
      </c>
      <c r="Y688" s="16">
        <f t="shared" si="162"/>
        <v>2</v>
      </c>
      <c r="Z688" s="16">
        <f t="shared" si="163"/>
        <v>0</v>
      </c>
      <c r="AA688" s="16" t="str">
        <f t="shared" si="164"/>
        <v>AtkExt</v>
      </c>
      <c r="AB688" s="16">
        <f t="shared" si="158"/>
        <v>335</v>
      </c>
      <c r="AC688" s="16" t="str">
        <f t="shared" si="165"/>
        <v>DefExt</v>
      </c>
      <c r="AD688" s="16">
        <f t="shared" si="166"/>
        <v>166</v>
      </c>
      <c r="AE688" s="16" t="str">
        <f t="shared" si="167"/>
        <v>[x]</v>
      </c>
      <c r="AF688" s="29" t="str">
        <f t="shared" si="168"/>
        <v>[x]</v>
      </c>
      <c r="AG688" s="29" t="str">
        <f t="shared" si="169"/>
        <v>[x]</v>
      </c>
    </row>
    <row r="689" spans="16:33" ht="16.5" x14ac:dyDescent="0.2">
      <c r="P689" s="15">
        <v>633</v>
      </c>
      <c r="Q689" s="16">
        <f t="shared" si="154"/>
        <v>33</v>
      </c>
      <c r="R689" s="16">
        <f t="shared" si="155"/>
        <v>1606041</v>
      </c>
      <c r="S689" s="16" t="str">
        <f t="shared" si="159"/>
        <v>神器6碎片7等级9</v>
      </c>
      <c r="T689" s="31" t="s">
        <v>877</v>
      </c>
      <c r="U689" s="16">
        <f t="shared" si="156"/>
        <v>9</v>
      </c>
      <c r="V689" s="106">
        <f t="shared" si="160"/>
        <v>0.76200000000000001</v>
      </c>
      <c r="W689" s="19">
        <f t="shared" si="157"/>
        <v>3.8100000000000002E-2</v>
      </c>
      <c r="X689" s="16">
        <f t="shared" si="161"/>
        <v>1</v>
      </c>
      <c r="Y689" s="16">
        <f t="shared" si="162"/>
        <v>2</v>
      </c>
      <c r="Z689" s="16">
        <f t="shared" si="163"/>
        <v>0</v>
      </c>
      <c r="AA689" s="16" t="str">
        <f t="shared" si="164"/>
        <v>AtkExt</v>
      </c>
      <c r="AB689" s="16">
        <f t="shared" si="158"/>
        <v>377</v>
      </c>
      <c r="AC689" s="16" t="str">
        <f t="shared" si="165"/>
        <v>DefExt</v>
      </c>
      <c r="AD689" s="16">
        <f t="shared" si="166"/>
        <v>187</v>
      </c>
      <c r="AE689" s="16" t="str">
        <f t="shared" si="167"/>
        <v>[x]</v>
      </c>
      <c r="AF689" s="29" t="str">
        <f t="shared" si="168"/>
        <v>[x]</v>
      </c>
      <c r="AG689" s="29" t="str">
        <f t="shared" si="169"/>
        <v>[x]</v>
      </c>
    </row>
    <row r="690" spans="16:33" ht="16.5" x14ac:dyDescent="0.2">
      <c r="P690" s="15">
        <v>634</v>
      </c>
      <c r="Q690" s="16">
        <f t="shared" si="154"/>
        <v>33</v>
      </c>
      <c r="R690" s="16">
        <f t="shared" si="155"/>
        <v>1606041</v>
      </c>
      <c r="S690" s="16" t="str">
        <f t="shared" si="159"/>
        <v>神器6碎片7等级10</v>
      </c>
      <c r="T690" s="31" t="s">
        <v>877</v>
      </c>
      <c r="U690" s="16">
        <f t="shared" si="156"/>
        <v>10</v>
      </c>
      <c r="V690" s="106">
        <f t="shared" si="160"/>
        <v>0.85000000000000009</v>
      </c>
      <c r="W690" s="19">
        <f t="shared" si="157"/>
        <v>4.250000000000001E-2</v>
      </c>
      <c r="X690" s="16">
        <f t="shared" si="161"/>
        <v>1</v>
      </c>
      <c r="Y690" s="16">
        <f t="shared" si="162"/>
        <v>2</v>
      </c>
      <c r="Z690" s="16">
        <f t="shared" si="163"/>
        <v>0</v>
      </c>
      <c r="AA690" s="16" t="str">
        <f t="shared" si="164"/>
        <v>AtkExt</v>
      </c>
      <c r="AB690" s="16">
        <f t="shared" si="158"/>
        <v>420</v>
      </c>
      <c r="AC690" s="16" t="str">
        <f t="shared" si="165"/>
        <v>DefExt</v>
      </c>
      <c r="AD690" s="16">
        <f t="shared" si="166"/>
        <v>209</v>
      </c>
      <c r="AE690" s="16" t="str">
        <f t="shared" si="167"/>
        <v>[x]</v>
      </c>
      <c r="AF690" s="29" t="str">
        <f t="shared" si="168"/>
        <v>[x]</v>
      </c>
      <c r="AG690" s="29" t="str">
        <f t="shared" si="169"/>
        <v>[x]</v>
      </c>
    </row>
    <row r="691" spans="16:33" ht="16.5" x14ac:dyDescent="0.2">
      <c r="P691" s="15">
        <v>635</v>
      </c>
      <c r="Q691" s="16">
        <f t="shared" si="154"/>
        <v>33</v>
      </c>
      <c r="R691" s="16">
        <f t="shared" si="155"/>
        <v>1606041</v>
      </c>
      <c r="S691" s="16" t="str">
        <f t="shared" si="159"/>
        <v>神器6碎片7等级11</v>
      </c>
      <c r="T691" s="31" t="s">
        <v>877</v>
      </c>
      <c r="U691" s="16">
        <f t="shared" si="156"/>
        <v>11</v>
      </c>
      <c r="V691" s="106">
        <f t="shared" si="160"/>
        <v>0.94200000000000006</v>
      </c>
      <c r="W691" s="19">
        <f t="shared" si="157"/>
        <v>4.7100000000000003E-2</v>
      </c>
      <c r="X691" s="16">
        <f t="shared" si="161"/>
        <v>1</v>
      </c>
      <c r="Y691" s="16">
        <f t="shared" si="162"/>
        <v>2</v>
      </c>
      <c r="Z691" s="16">
        <f t="shared" si="163"/>
        <v>0</v>
      </c>
      <c r="AA691" s="16" t="str">
        <f t="shared" si="164"/>
        <v>AtkExt</v>
      </c>
      <c r="AB691" s="16">
        <f t="shared" si="158"/>
        <v>466</v>
      </c>
      <c r="AC691" s="16" t="str">
        <f t="shared" si="165"/>
        <v>DefExt</v>
      </c>
      <c r="AD691" s="16">
        <f t="shared" si="166"/>
        <v>232</v>
      </c>
      <c r="AE691" s="16" t="str">
        <f t="shared" si="167"/>
        <v>[x]</v>
      </c>
      <c r="AF691" s="29" t="str">
        <f t="shared" si="168"/>
        <v>[x]</v>
      </c>
      <c r="AG691" s="29" t="str">
        <f t="shared" si="169"/>
        <v>[x]</v>
      </c>
    </row>
    <row r="692" spans="16:33" ht="16.5" x14ac:dyDescent="0.2">
      <c r="P692" s="15">
        <v>636</v>
      </c>
      <c r="Q692" s="16">
        <f t="shared" si="154"/>
        <v>33</v>
      </c>
      <c r="R692" s="16">
        <f t="shared" si="155"/>
        <v>1606041</v>
      </c>
      <c r="S692" s="16" t="str">
        <f t="shared" si="159"/>
        <v>神器6碎片7等级12</v>
      </c>
      <c r="T692" s="31" t="s">
        <v>877</v>
      </c>
      <c r="U692" s="16">
        <f t="shared" si="156"/>
        <v>12</v>
      </c>
      <c r="V692" s="106">
        <f t="shared" si="160"/>
        <v>1.0380000000000003</v>
      </c>
      <c r="W692" s="19">
        <f t="shared" si="157"/>
        <v>5.1900000000000016E-2</v>
      </c>
      <c r="X692" s="16">
        <f t="shared" si="161"/>
        <v>1</v>
      </c>
      <c r="Y692" s="16">
        <f t="shared" si="162"/>
        <v>2</v>
      </c>
      <c r="Z692" s="16">
        <f t="shared" si="163"/>
        <v>0</v>
      </c>
      <c r="AA692" s="16" t="str">
        <f t="shared" si="164"/>
        <v>AtkExt</v>
      </c>
      <c r="AB692" s="16">
        <f t="shared" si="158"/>
        <v>513</v>
      </c>
      <c r="AC692" s="16" t="str">
        <f t="shared" si="165"/>
        <v>DefExt</v>
      </c>
      <c r="AD692" s="16">
        <f t="shared" si="166"/>
        <v>255</v>
      </c>
      <c r="AE692" s="16" t="str">
        <f t="shared" si="167"/>
        <v>[x]</v>
      </c>
      <c r="AF692" s="29" t="str">
        <f t="shared" si="168"/>
        <v>[x]</v>
      </c>
      <c r="AG692" s="29" t="str">
        <f t="shared" si="169"/>
        <v>[x]</v>
      </c>
    </row>
    <row r="693" spans="16:33" ht="16.5" x14ac:dyDescent="0.2">
      <c r="P693" s="15">
        <v>637</v>
      </c>
      <c r="Q693" s="16">
        <f t="shared" si="154"/>
        <v>33</v>
      </c>
      <c r="R693" s="16">
        <f t="shared" si="155"/>
        <v>1606041</v>
      </c>
      <c r="S693" s="16" t="str">
        <f t="shared" si="159"/>
        <v>神器6碎片7等级13</v>
      </c>
      <c r="T693" s="31" t="s">
        <v>877</v>
      </c>
      <c r="U693" s="16">
        <f t="shared" si="156"/>
        <v>13</v>
      </c>
      <c r="V693" s="106">
        <f t="shared" si="160"/>
        <v>1.1380000000000001</v>
      </c>
      <c r="W693" s="19">
        <f t="shared" si="157"/>
        <v>5.6900000000000006E-2</v>
      </c>
      <c r="X693" s="16">
        <f t="shared" si="161"/>
        <v>1</v>
      </c>
      <c r="Y693" s="16">
        <f t="shared" si="162"/>
        <v>2</v>
      </c>
      <c r="Z693" s="16">
        <f t="shared" si="163"/>
        <v>0</v>
      </c>
      <c r="AA693" s="16" t="str">
        <f t="shared" si="164"/>
        <v>AtkExt</v>
      </c>
      <c r="AB693" s="16">
        <f t="shared" si="158"/>
        <v>563</v>
      </c>
      <c r="AC693" s="16" t="str">
        <f t="shared" si="165"/>
        <v>DefExt</v>
      </c>
      <c r="AD693" s="16">
        <f t="shared" si="166"/>
        <v>280</v>
      </c>
      <c r="AE693" s="16" t="str">
        <f t="shared" si="167"/>
        <v>[x]</v>
      </c>
      <c r="AF693" s="29" t="str">
        <f t="shared" si="168"/>
        <v>[x]</v>
      </c>
      <c r="AG693" s="29" t="str">
        <f t="shared" si="169"/>
        <v>[x]</v>
      </c>
    </row>
    <row r="694" spans="16:33" ht="16.5" x14ac:dyDescent="0.2">
      <c r="P694" s="15">
        <v>638</v>
      </c>
      <c r="Q694" s="16">
        <f t="shared" si="154"/>
        <v>33</v>
      </c>
      <c r="R694" s="16">
        <f t="shared" si="155"/>
        <v>1606041</v>
      </c>
      <c r="S694" s="16" t="str">
        <f t="shared" si="159"/>
        <v>神器6碎片7等级14</v>
      </c>
      <c r="T694" s="31" t="s">
        <v>877</v>
      </c>
      <c r="U694" s="16">
        <f t="shared" si="156"/>
        <v>14</v>
      </c>
      <c r="V694" s="106">
        <f t="shared" si="160"/>
        <v>1.242</v>
      </c>
      <c r="W694" s="19">
        <f t="shared" si="157"/>
        <v>6.2100000000000002E-2</v>
      </c>
      <c r="X694" s="16">
        <f t="shared" si="161"/>
        <v>1</v>
      </c>
      <c r="Y694" s="16">
        <f t="shared" si="162"/>
        <v>2</v>
      </c>
      <c r="Z694" s="16">
        <f t="shared" si="163"/>
        <v>0</v>
      </c>
      <c r="AA694" s="16" t="str">
        <f t="shared" si="164"/>
        <v>AtkExt</v>
      </c>
      <c r="AB694" s="16">
        <f t="shared" si="158"/>
        <v>614</v>
      </c>
      <c r="AC694" s="16" t="str">
        <f t="shared" si="165"/>
        <v>DefExt</v>
      </c>
      <c r="AD694" s="16">
        <f t="shared" si="166"/>
        <v>305</v>
      </c>
      <c r="AE694" s="16" t="str">
        <f t="shared" si="167"/>
        <v>[x]</v>
      </c>
      <c r="AF694" s="29" t="str">
        <f t="shared" si="168"/>
        <v>[x]</v>
      </c>
      <c r="AG694" s="29" t="str">
        <f t="shared" si="169"/>
        <v>[x]</v>
      </c>
    </row>
    <row r="695" spans="16:33" ht="16.5" x14ac:dyDescent="0.2">
      <c r="P695" s="15">
        <v>639</v>
      </c>
      <c r="Q695" s="16">
        <f t="shared" si="154"/>
        <v>33</v>
      </c>
      <c r="R695" s="16">
        <f t="shared" si="155"/>
        <v>1606041</v>
      </c>
      <c r="S695" s="16" t="str">
        <f t="shared" si="159"/>
        <v>神器6碎片7等级15</v>
      </c>
      <c r="T695" s="31" t="s">
        <v>877</v>
      </c>
      <c r="U695" s="16">
        <f t="shared" si="156"/>
        <v>15</v>
      </c>
      <c r="V695" s="106">
        <f t="shared" si="160"/>
        <v>1.35</v>
      </c>
      <c r="W695" s="19">
        <f t="shared" si="157"/>
        <v>6.7500000000000004E-2</v>
      </c>
      <c r="X695" s="16">
        <f t="shared" si="161"/>
        <v>1</v>
      </c>
      <c r="Y695" s="16">
        <f t="shared" si="162"/>
        <v>2</v>
      </c>
      <c r="Z695" s="16">
        <f t="shared" si="163"/>
        <v>0</v>
      </c>
      <c r="AA695" s="16" t="str">
        <f t="shared" si="164"/>
        <v>AtkExt</v>
      </c>
      <c r="AB695" s="16">
        <f t="shared" si="158"/>
        <v>667</v>
      </c>
      <c r="AC695" s="16" t="str">
        <f t="shared" si="165"/>
        <v>DefExt</v>
      </c>
      <c r="AD695" s="16">
        <f t="shared" si="166"/>
        <v>332</v>
      </c>
      <c r="AE695" s="16" t="str">
        <f t="shared" si="167"/>
        <v>[x]</v>
      </c>
      <c r="AF695" s="29" t="str">
        <f t="shared" si="168"/>
        <v>[x]</v>
      </c>
      <c r="AG695" s="29" t="str">
        <f t="shared" si="169"/>
        <v>[x]</v>
      </c>
    </row>
    <row r="696" spans="16:33" ht="16.5" x14ac:dyDescent="0.2">
      <c r="P696" s="15">
        <v>640</v>
      </c>
      <c r="Q696" s="16">
        <f t="shared" si="154"/>
        <v>33</v>
      </c>
      <c r="R696" s="16">
        <f t="shared" si="155"/>
        <v>1606041</v>
      </c>
      <c r="S696" s="16" t="str">
        <f t="shared" si="159"/>
        <v>神器6碎片7等级16</v>
      </c>
      <c r="T696" s="31" t="s">
        <v>877</v>
      </c>
      <c r="U696" s="16">
        <f t="shared" si="156"/>
        <v>16</v>
      </c>
      <c r="V696" s="106">
        <f t="shared" si="160"/>
        <v>1.4620000000000002</v>
      </c>
      <c r="W696" s="19">
        <f t="shared" si="157"/>
        <v>7.3100000000000012E-2</v>
      </c>
      <c r="X696" s="16">
        <f t="shared" si="161"/>
        <v>1</v>
      </c>
      <c r="Y696" s="16">
        <f t="shared" si="162"/>
        <v>2</v>
      </c>
      <c r="Z696" s="16">
        <f t="shared" si="163"/>
        <v>0</v>
      </c>
      <c r="AA696" s="16" t="str">
        <f t="shared" si="164"/>
        <v>AtkExt</v>
      </c>
      <c r="AB696" s="16">
        <f t="shared" si="158"/>
        <v>723</v>
      </c>
      <c r="AC696" s="16" t="str">
        <f t="shared" si="165"/>
        <v>DefExt</v>
      </c>
      <c r="AD696" s="16">
        <f t="shared" si="166"/>
        <v>360</v>
      </c>
      <c r="AE696" s="16" t="str">
        <f t="shared" si="167"/>
        <v>[x]</v>
      </c>
      <c r="AF696" s="29" t="str">
        <f t="shared" si="168"/>
        <v>[x]</v>
      </c>
      <c r="AG696" s="29" t="str">
        <f t="shared" si="169"/>
        <v>[x]</v>
      </c>
    </row>
    <row r="697" spans="16:33" ht="16.5" x14ac:dyDescent="0.2">
      <c r="P697" s="15">
        <v>641</v>
      </c>
      <c r="Q697" s="16">
        <f t="shared" ref="Q697:Q760" si="170">MATCH(P697-1,$X$4:$X$46,1)</f>
        <v>33</v>
      </c>
      <c r="R697" s="16">
        <f t="shared" ref="R697:R760" si="171">INDEX($S$5:$S$46,Q697)</f>
        <v>1606041</v>
      </c>
      <c r="S697" s="16" t="str">
        <f t="shared" si="159"/>
        <v>神器6碎片7等级17</v>
      </c>
      <c r="T697" s="31" t="s">
        <v>877</v>
      </c>
      <c r="U697" s="16">
        <f t="shared" ref="U697:U760" si="172">P697-INDEX($X$4:$X$46,Q697)</f>
        <v>17</v>
      </c>
      <c r="V697" s="106">
        <f t="shared" si="160"/>
        <v>1.5779999999999998</v>
      </c>
      <c r="W697" s="19">
        <f t="shared" ref="W697:W760" si="173">INDEX($V$5:$V$46,Q697)*V697</f>
        <v>7.8899999999999998E-2</v>
      </c>
      <c r="X697" s="16">
        <f t="shared" si="161"/>
        <v>1</v>
      </c>
      <c r="Y697" s="16">
        <f t="shared" si="162"/>
        <v>2</v>
      </c>
      <c r="Z697" s="16">
        <f t="shared" si="163"/>
        <v>0</v>
      </c>
      <c r="AA697" s="16" t="str">
        <f t="shared" si="164"/>
        <v>AtkExt</v>
      </c>
      <c r="AB697" s="16">
        <f t="shared" ref="AB697:AB760" si="174">INT(INDEX($E$4:$G$4,X697)*W697*INDEX($Y$5:$AA$46,Q697,X697))</f>
        <v>780</v>
      </c>
      <c r="AC697" s="16" t="str">
        <f t="shared" si="165"/>
        <v>DefExt</v>
      </c>
      <c r="AD697" s="16">
        <f t="shared" si="166"/>
        <v>388</v>
      </c>
      <c r="AE697" s="16" t="str">
        <f t="shared" si="167"/>
        <v>[x]</v>
      </c>
      <c r="AF697" s="29" t="str">
        <f t="shared" si="168"/>
        <v>[x]</v>
      </c>
      <c r="AG697" s="29" t="str">
        <f t="shared" si="169"/>
        <v>[x]</v>
      </c>
    </row>
    <row r="698" spans="16:33" ht="16.5" x14ac:dyDescent="0.2">
      <c r="P698" s="15">
        <v>642</v>
      </c>
      <c r="Q698" s="16">
        <f t="shared" si="170"/>
        <v>33</v>
      </c>
      <c r="R698" s="16">
        <f t="shared" si="171"/>
        <v>1606041</v>
      </c>
      <c r="S698" s="16" t="str">
        <f t="shared" ref="S698:S761" si="175">INDEX($P$5:$P$46,Q698)&amp;"碎片"&amp;INDEX($R$5:$R$46,Q698)&amp;"等级"&amp;U698</f>
        <v>神器6碎片7等级18</v>
      </c>
      <c r="T698" s="31" t="s">
        <v>877</v>
      </c>
      <c r="U698" s="16">
        <f t="shared" si="172"/>
        <v>18</v>
      </c>
      <c r="V698" s="106">
        <f t="shared" ref="V698:V761" si="176">15%+U698*5%+U698*U698*0.2%</f>
        <v>1.698</v>
      </c>
      <c r="W698" s="19">
        <f t="shared" si="173"/>
        <v>8.4900000000000003E-2</v>
      </c>
      <c r="X698" s="16">
        <f t="shared" ref="X698:X761" si="177">INDEX($AB$5:$AB$46,Q698)</f>
        <v>1</v>
      </c>
      <c r="Y698" s="16">
        <f t="shared" ref="Y698:Y761" si="178">INDEX(AC$5:AC$46,$Q698)</f>
        <v>2</v>
      </c>
      <c r="Z698" s="16">
        <f t="shared" ref="Z698:Z761" si="179">INDEX(AD$5:AD$46,$Q698)</f>
        <v>0</v>
      </c>
      <c r="AA698" s="16" t="str">
        <f t="shared" ref="AA698:AA761" si="180">INDEX($Y$3:$AA$3,X698)</f>
        <v>AtkExt</v>
      </c>
      <c r="AB698" s="16">
        <f t="shared" si="174"/>
        <v>840</v>
      </c>
      <c r="AC698" s="16" t="str">
        <f t="shared" ref="AC698:AC761" si="181">IF(Y698&gt;0,INDEX($Y$3:$AA$3,Y698),"[x]")</f>
        <v>DefExt</v>
      </c>
      <c r="AD698" s="16">
        <f t="shared" ref="AD698:AD761" si="182">IF(Y698&gt;0,INT(INDEX($E$4:$G$4,Y698)*W698*INDEX($Y$5:$AA$46,Q698,Y698)),"[x]")</f>
        <v>418</v>
      </c>
      <c r="AE698" s="16" t="str">
        <f t="shared" ref="AE698:AE761" si="183">IF(Z698&gt;0,INDEX($Y$3:$AA$3,Z698),"[x]")</f>
        <v>[x]</v>
      </c>
      <c r="AF698" s="29" t="str">
        <f t="shared" ref="AF698:AF761" si="184">IF(Z698&gt;0,INT(INDEX($E$4:$G$4,Z698)*W698*INDEX($Y$5:$AA$46,Q698,Z698)),"[x]")</f>
        <v>[x]</v>
      </c>
      <c r="AG698" s="29" t="str">
        <f t="shared" ref="AG698:AG761" si="185">IF(INDEX($AE$4:$AE$46,Q698)&gt;0,INDEX($AE$4:$AE$46,Q698)*U698,"[x]")</f>
        <v>[x]</v>
      </c>
    </row>
    <row r="699" spans="16:33" ht="16.5" x14ac:dyDescent="0.2">
      <c r="P699" s="15">
        <v>643</v>
      </c>
      <c r="Q699" s="16">
        <f t="shared" si="170"/>
        <v>33</v>
      </c>
      <c r="R699" s="16">
        <f t="shared" si="171"/>
        <v>1606041</v>
      </c>
      <c r="S699" s="16" t="str">
        <f t="shared" si="175"/>
        <v>神器6碎片7等级19</v>
      </c>
      <c r="T699" s="31" t="s">
        <v>877</v>
      </c>
      <c r="U699" s="16">
        <f t="shared" si="172"/>
        <v>19</v>
      </c>
      <c r="V699" s="106">
        <f t="shared" si="176"/>
        <v>1.8220000000000001</v>
      </c>
      <c r="W699" s="19">
        <f t="shared" si="173"/>
        <v>9.1100000000000014E-2</v>
      </c>
      <c r="X699" s="16">
        <f t="shared" si="177"/>
        <v>1</v>
      </c>
      <c r="Y699" s="16">
        <f t="shared" si="178"/>
        <v>2</v>
      </c>
      <c r="Z699" s="16">
        <f t="shared" si="179"/>
        <v>0</v>
      </c>
      <c r="AA699" s="16" t="str">
        <f t="shared" si="180"/>
        <v>AtkExt</v>
      </c>
      <c r="AB699" s="16">
        <f t="shared" si="174"/>
        <v>901</v>
      </c>
      <c r="AC699" s="16" t="str">
        <f t="shared" si="181"/>
        <v>DefExt</v>
      </c>
      <c r="AD699" s="16">
        <f t="shared" si="182"/>
        <v>448</v>
      </c>
      <c r="AE699" s="16" t="str">
        <f t="shared" si="183"/>
        <v>[x]</v>
      </c>
      <c r="AF699" s="29" t="str">
        <f t="shared" si="184"/>
        <v>[x]</v>
      </c>
      <c r="AG699" s="29" t="str">
        <f t="shared" si="185"/>
        <v>[x]</v>
      </c>
    </row>
    <row r="700" spans="16:33" ht="16.5" x14ac:dyDescent="0.2">
      <c r="P700" s="15">
        <v>644</v>
      </c>
      <c r="Q700" s="16">
        <f t="shared" si="170"/>
        <v>33</v>
      </c>
      <c r="R700" s="16">
        <f t="shared" si="171"/>
        <v>1606041</v>
      </c>
      <c r="S700" s="16" t="str">
        <f t="shared" si="175"/>
        <v>神器6碎片7等级20</v>
      </c>
      <c r="T700" s="31" t="s">
        <v>877</v>
      </c>
      <c r="U700" s="16">
        <f t="shared" si="172"/>
        <v>20</v>
      </c>
      <c r="V700" s="106">
        <f t="shared" si="176"/>
        <v>1.95</v>
      </c>
      <c r="W700" s="19">
        <f t="shared" si="173"/>
        <v>9.7500000000000003E-2</v>
      </c>
      <c r="X700" s="16">
        <f t="shared" si="177"/>
        <v>1</v>
      </c>
      <c r="Y700" s="16">
        <f t="shared" si="178"/>
        <v>2</v>
      </c>
      <c r="Z700" s="16">
        <f t="shared" si="179"/>
        <v>0</v>
      </c>
      <c r="AA700" s="16" t="str">
        <f t="shared" si="180"/>
        <v>AtkExt</v>
      </c>
      <c r="AB700" s="16">
        <f t="shared" si="174"/>
        <v>964</v>
      </c>
      <c r="AC700" s="16" t="str">
        <f t="shared" si="181"/>
        <v>DefExt</v>
      </c>
      <c r="AD700" s="16">
        <f t="shared" si="182"/>
        <v>480</v>
      </c>
      <c r="AE700" s="16" t="str">
        <f t="shared" si="183"/>
        <v>[x]</v>
      </c>
      <c r="AF700" s="29" t="str">
        <f t="shared" si="184"/>
        <v>[x]</v>
      </c>
      <c r="AG700" s="29" t="str">
        <f t="shared" si="185"/>
        <v>[x]</v>
      </c>
    </row>
    <row r="701" spans="16:33" ht="16.5" x14ac:dyDescent="0.2">
      <c r="P701" s="15">
        <v>645</v>
      </c>
      <c r="Q701" s="16">
        <f t="shared" si="170"/>
        <v>33</v>
      </c>
      <c r="R701" s="16">
        <f t="shared" si="171"/>
        <v>1606041</v>
      </c>
      <c r="S701" s="16" t="str">
        <f t="shared" si="175"/>
        <v>神器6碎片7等级21</v>
      </c>
      <c r="T701" s="31" t="s">
        <v>877</v>
      </c>
      <c r="U701" s="16">
        <f t="shared" si="172"/>
        <v>21</v>
      </c>
      <c r="V701" s="106">
        <f t="shared" si="176"/>
        <v>2.0819999999999999</v>
      </c>
      <c r="W701" s="19">
        <f t="shared" si="173"/>
        <v>0.1041</v>
      </c>
      <c r="X701" s="16">
        <f t="shared" si="177"/>
        <v>1</v>
      </c>
      <c r="Y701" s="16">
        <f t="shared" si="178"/>
        <v>2</v>
      </c>
      <c r="Z701" s="16">
        <f t="shared" si="179"/>
        <v>0</v>
      </c>
      <c r="AA701" s="16" t="str">
        <f t="shared" si="180"/>
        <v>AtkExt</v>
      </c>
      <c r="AB701" s="16">
        <f t="shared" si="174"/>
        <v>1030</v>
      </c>
      <c r="AC701" s="16" t="str">
        <f t="shared" si="181"/>
        <v>DefExt</v>
      </c>
      <c r="AD701" s="16">
        <f t="shared" si="182"/>
        <v>512</v>
      </c>
      <c r="AE701" s="16" t="str">
        <f t="shared" si="183"/>
        <v>[x]</v>
      </c>
      <c r="AF701" s="29" t="str">
        <f t="shared" si="184"/>
        <v>[x]</v>
      </c>
      <c r="AG701" s="29" t="str">
        <f t="shared" si="185"/>
        <v>[x]</v>
      </c>
    </row>
    <row r="702" spans="16:33" ht="16.5" x14ac:dyDescent="0.2">
      <c r="P702" s="15">
        <v>646</v>
      </c>
      <c r="Q702" s="16">
        <f t="shared" si="170"/>
        <v>34</v>
      </c>
      <c r="R702" s="16">
        <f t="shared" si="171"/>
        <v>1606042</v>
      </c>
      <c r="S702" s="16" t="str">
        <f t="shared" si="175"/>
        <v>神器6碎片8等级1</v>
      </c>
      <c r="T702" s="31" t="s">
        <v>877</v>
      </c>
      <c r="U702" s="16">
        <f t="shared" si="172"/>
        <v>1</v>
      </c>
      <c r="V702" s="106">
        <f t="shared" si="176"/>
        <v>0.20200000000000001</v>
      </c>
      <c r="W702" s="19">
        <f t="shared" si="173"/>
        <v>1.0100000000000001E-2</v>
      </c>
      <c r="X702" s="16">
        <f t="shared" si="177"/>
        <v>2</v>
      </c>
      <c r="Y702" s="16">
        <f t="shared" si="178"/>
        <v>3</v>
      </c>
      <c r="Z702" s="16">
        <f t="shared" si="179"/>
        <v>0</v>
      </c>
      <c r="AA702" s="16" t="str">
        <f t="shared" si="180"/>
        <v>DefExt</v>
      </c>
      <c r="AB702" s="16">
        <f t="shared" si="174"/>
        <v>49</v>
      </c>
      <c r="AC702" s="16" t="str">
        <f t="shared" si="181"/>
        <v>HPExt</v>
      </c>
      <c r="AD702" s="16">
        <f t="shared" si="182"/>
        <v>300</v>
      </c>
      <c r="AE702" s="16" t="str">
        <f t="shared" si="183"/>
        <v>[x]</v>
      </c>
      <c r="AF702" s="29" t="str">
        <f t="shared" si="184"/>
        <v>[x]</v>
      </c>
      <c r="AG702" s="29">
        <f t="shared" si="185"/>
        <v>1</v>
      </c>
    </row>
    <row r="703" spans="16:33" ht="16.5" x14ac:dyDescent="0.2">
      <c r="P703" s="15">
        <v>647</v>
      </c>
      <c r="Q703" s="16">
        <f t="shared" si="170"/>
        <v>34</v>
      </c>
      <c r="R703" s="16">
        <f t="shared" si="171"/>
        <v>1606042</v>
      </c>
      <c r="S703" s="16" t="str">
        <f t="shared" si="175"/>
        <v>神器6碎片8等级2</v>
      </c>
      <c r="T703" s="31" t="s">
        <v>877</v>
      </c>
      <c r="U703" s="16">
        <f t="shared" si="172"/>
        <v>2</v>
      </c>
      <c r="V703" s="106">
        <f t="shared" si="176"/>
        <v>0.25800000000000001</v>
      </c>
      <c r="W703" s="19">
        <f t="shared" si="173"/>
        <v>1.2900000000000002E-2</v>
      </c>
      <c r="X703" s="16">
        <f t="shared" si="177"/>
        <v>2</v>
      </c>
      <c r="Y703" s="16">
        <f t="shared" si="178"/>
        <v>3</v>
      </c>
      <c r="Z703" s="16">
        <f t="shared" si="179"/>
        <v>0</v>
      </c>
      <c r="AA703" s="16" t="str">
        <f t="shared" si="180"/>
        <v>DefExt</v>
      </c>
      <c r="AB703" s="16">
        <f t="shared" si="174"/>
        <v>63</v>
      </c>
      <c r="AC703" s="16" t="str">
        <f t="shared" si="181"/>
        <v>HPExt</v>
      </c>
      <c r="AD703" s="16">
        <f t="shared" si="182"/>
        <v>383</v>
      </c>
      <c r="AE703" s="16" t="str">
        <f t="shared" si="183"/>
        <v>[x]</v>
      </c>
      <c r="AF703" s="29" t="str">
        <f t="shared" si="184"/>
        <v>[x]</v>
      </c>
      <c r="AG703" s="29">
        <f t="shared" si="185"/>
        <v>2</v>
      </c>
    </row>
    <row r="704" spans="16:33" ht="16.5" x14ac:dyDescent="0.2">
      <c r="P704" s="15">
        <v>648</v>
      </c>
      <c r="Q704" s="16">
        <f t="shared" si="170"/>
        <v>34</v>
      </c>
      <c r="R704" s="16">
        <f t="shared" si="171"/>
        <v>1606042</v>
      </c>
      <c r="S704" s="16" t="str">
        <f t="shared" si="175"/>
        <v>神器6碎片8等级3</v>
      </c>
      <c r="T704" s="31" t="s">
        <v>877</v>
      </c>
      <c r="U704" s="16">
        <f t="shared" si="172"/>
        <v>3</v>
      </c>
      <c r="V704" s="106">
        <f t="shared" si="176"/>
        <v>0.31800000000000006</v>
      </c>
      <c r="W704" s="19">
        <f t="shared" si="173"/>
        <v>1.5900000000000004E-2</v>
      </c>
      <c r="X704" s="16">
        <f t="shared" si="177"/>
        <v>2</v>
      </c>
      <c r="Y704" s="16">
        <f t="shared" si="178"/>
        <v>3</v>
      </c>
      <c r="Z704" s="16">
        <f t="shared" si="179"/>
        <v>0</v>
      </c>
      <c r="AA704" s="16" t="str">
        <f t="shared" si="180"/>
        <v>DefExt</v>
      </c>
      <c r="AB704" s="16">
        <f t="shared" si="174"/>
        <v>78</v>
      </c>
      <c r="AC704" s="16" t="str">
        <f t="shared" si="181"/>
        <v>HPExt</v>
      </c>
      <c r="AD704" s="16">
        <f t="shared" si="182"/>
        <v>473</v>
      </c>
      <c r="AE704" s="16" t="str">
        <f t="shared" si="183"/>
        <v>[x]</v>
      </c>
      <c r="AF704" s="29" t="str">
        <f t="shared" si="184"/>
        <v>[x]</v>
      </c>
      <c r="AG704" s="29">
        <f t="shared" si="185"/>
        <v>3</v>
      </c>
    </row>
    <row r="705" spans="16:33" ht="16.5" x14ac:dyDescent="0.2">
      <c r="P705" s="15">
        <v>649</v>
      </c>
      <c r="Q705" s="16">
        <f t="shared" si="170"/>
        <v>34</v>
      </c>
      <c r="R705" s="16">
        <f t="shared" si="171"/>
        <v>1606042</v>
      </c>
      <c r="S705" s="16" t="str">
        <f t="shared" si="175"/>
        <v>神器6碎片8等级4</v>
      </c>
      <c r="T705" s="31" t="s">
        <v>877</v>
      </c>
      <c r="U705" s="16">
        <f t="shared" si="172"/>
        <v>4</v>
      </c>
      <c r="V705" s="106">
        <f t="shared" si="176"/>
        <v>0.38200000000000001</v>
      </c>
      <c r="W705" s="19">
        <f t="shared" si="173"/>
        <v>1.9100000000000002E-2</v>
      </c>
      <c r="X705" s="16">
        <f t="shared" si="177"/>
        <v>2</v>
      </c>
      <c r="Y705" s="16">
        <f t="shared" si="178"/>
        <v>3</v>
      </c>
      <c r="Z705" s="16">
        <f t="shared" si="179"/>
        <v>0</v>
      </c>
      <c r="AA705" s="16" t="str">
        <f t="shared" si="180"/>
        <v>DefExt</v>
      </c>
      <c r="AB705" s="16">
        <f t="shared" si="174"/>
        <v>94</v>
      </c>
      <c r="AC705" s="16" t="str">
        <f t="shared" si="181"/>
        <v>HPExt</v>
      </c>
      <c r="AD705" s="16">
        <f t="shared" si="182"/>
        <v>568</v>
      </c>
      <c r="AE705" s="16" t="str">
        <f t="shared" si="183"/>
        <v>[x]</v>
      </c>
      <c r="AF705" s="29" t="str">
        <f t="shared" si="184"/>
        <v>[x]</v>
      </c>
      <c r="AG705" s="29">
        <f t="shared" si="185"/>
        <v>4</v>
      </c>
    </row>
    <row r="706" spans="16:33" ht="16.5" x14ac:dyDescent="0.2">
      <c r="P706" s="15">
        <v>650</v>
      </c>
      <c r="Q706" s="16">
        <f t="shared" si="170"/>
        <v>34</v>
      </c>
      <c r="R706" s="16">
        <f t="shared" si="171"/>
        <v>1606042</v>
      </c>
      <c r="S706" s="16" t="str">
        <f t="shared" si="175"/>
        <v>神器6碎片8等级5</v>
      </c>
      <c r="T706" s="31" t="s">
        <v>877</v>
      </c>
      <c r="U706" s="16">
        <f t="shared" si="172"/>
        <v>5</v>
      </c>
      <c r="V706" s="106">
        <f t="shared" si="176"/>
        <v>0.45</v>
      </c>
      <c r="W706" s="19">
        <f t="shared" si="173"/>
        <v>2.2500000000000003E-2</v>
      </c>
      <c r="X706" s="16">
        <f t="shared" si="177"/>
        <v>2</v>
      </c>
      <c r="Y706" s="16">
        <f t="shared" si="178"/>
        <v>3</v>
      </c>
      <c r="Z706" s="16">
        <f t="shared" si="179"/>
        <v>0</v>
      </c>
      <c r="AA706" s="16" t="str">
        <f t="shared" si="180"/>
        <v>DefExt</v>
      </c>
      <c r="AB706" s="16">
        <f t="shared" si="174"/>
        <v>110</v>
      </c>
      <c r="AC706" s="16" t="str">
        <f t="shared" si="181"/>
        <v>HPExt</v>
      </c>
      <c r="AD706" s="16">
        <f t="shared" si="182"/>
        <v>669</v>
      </c>
      <c r="AE706" s="16" t="str">
        <f t="shared" si="183"/>
        <v>[x]</v>
      </c>
      <c r="AF706" s="29" t="str">
        <f t="shared" si="184"/>
        <v>[x]</v>
      </c>
      <c r="AG706" s="29">
        <f t="shared" si="185"/>
        <v>5</v>
      </c>
    </row>
    <row r="707" spans="16:33" ht="16.5" x14ac:dyDescent="0.2">
      <c r="P707" s="15">
        <v>651</v>
      </c>
      <c r="Q707" s="16">
        <f t="shared" si="170"/>
        <v>34</v>
      </c>
      <c r="R707" s="16">
        <f t="shared" si="171"/>
        <v>1606042</v>
      </c>
      <c r="S707" s="16" t="str">
        <f t="shared" si="175"/>
        <v>神器6碎片8等级6</v>
      </c>
      <c r="T707" s="31" t="s">
        <v>877</v>
      </c>
      <c r="U707" s="16">
        <f t="shared" si="172"/>
        <v>6</v>
      </c>
      <c r="V707" s="106">
        <f t="shared" si="176"/>
        <v>0.52200000000000002</v>
      </c>
      <c r="W707" s="19">
        <f t="shared" si="173"/>
        <v>2.6100000000000002E-2</v>
      </c>
      <c r="X707" s="16">
        <f t="shared" si="177"/>
        <v>2</v>
      </c>
      <c r="Y707" s="16">
        <f t="shared" si="178"/>
        <v>3</v>
      </c>
      <c r="Z707" s="16">
        <f t="shared" si="179"/>
        <v>0</v>
      </c>
      <c r="AA707" s="16" t="str">
        <f t="shared" si="180"/>
        <v>DefExt</v>
      </c>
      <c r="AB707" s="16">
        <f t="shared" si="174"/>
        <v>128</v>
      </c>
      <c r="AC707" s="16" t="str">
        <f t="shared" si="181"/>
        <v>HPExt</v>
      </c>
      <c r="AD707" s="16">
        <f t="shared" si="182"/>
        <v>776</v>
      </c>
      <c r="AE707" s="16" t="str">
        <f t="shared" si="183"/>
        <v>[x]</v>
      </c>
      <c r="AF707" s="29" t="str">
        <f t="shared" si="184"/>
        <v>[x]</v>
      </c>
      <c r="AG707" s="29">
        <f t="shared" si="185"/>
        <v>6</v>
      </c>
    </row>
    <row r="708" spans="16:33" ht="16.5" x14ac:dyDescent="0.2">
      <c r="P708" s="15">
        <v>652</v>
      </c>
      <c r="Q708" s="16">
        <f t="shared" si="170"/>
        <v>34</v>
      </c>
      <c r="R708" s="16">
        <f t="shared" si="171"/>
        <v>1606042</v>
      </c>
      <c r="S708" s="16" t="str">
        <f t="shared" si="175"/>
        <v>神器6碎片8等级7</v>
      </c>
      <c r="T708" s="31" t="s">
        <v>877</v>
      </c>
      <c r="U708" s="16">
        <f t="shared" si="172"/>
        <v>7</v>
      </c>
      <c r="V708" s="106">
        <f t="shared" si="176"/>
        <v>0.59799999999999998</v>
      </c>
      <c r="W708" s="19">
        <f t="shared" si="173"/>
        <v>2.9899999999999999E-2</v>
      </c>
      <c r="X708" s="16">
        <f t="shared" si="177"/>
        <v>2</v>
      </c>
      <c r="Y708" s="16">
        <f t="shared" si="178"/>
        <v>3</v>
      </c>
      <c r="Z708" s="16">
        <f t="shared" si="179"/>
        <v>0</v>
      </c>
      <c r="AA708" s="16" t="str">
        <f t="shared" si="180"/>
        <v>DefExt</v>
      </c>
      <c r="AB708" s="16">
        <f t="shared" si="174"/>
        <v>147</v>
      </c>
      <c r="AC708" s="16" t="str">
        <f t="shared" si="181"/>
        <v>HPExt</v>
      </c>
      <c r="AD708" s="16">
        <f t="shared" si="182"/>
        <v>889</v>
      </c>
      <c r="AE708" s="16" t="str">
        <f t="shared" si="183"/>
        <v>[x]</v>
      </c>
      <c r="AF708" s="29" t="str">
        <f t="shared" si="184"/>
        <v>[x]</v>
      </c>
      <c r="AG708" s="29">
        <f t="shared" si="185"/>
        <v>7</v>
      </c>
    </row>
    <row r="709" spans="16:33" ht="16.5" x14ac:dyDescent="0.2">
      <c r="P709" s="15">
        <v>653</v>
      </c>
      <c r="Q709" s="16">
        <f t="shared" si="170"/>
        <v>34</v>
      </c>
      <c r="R709" s="16">
        <f t="shared" si="171"/>
        <v>1606042</v>
      </c>
      <c r="S709" s="16" t="str">
        <f t="shared" si="175"/>
        <v>神器6碎片8等级8</v>
      </c>
      <c r="T709" s="31" t="s">
        <v>877</v>
      </c>
      <c r="U709" s="16">
        <f t="shared" si="172"/>
        <v>8</v>
      </c>
      <c r="V709" s="106">
        <f t="shared" si="176"/>
        <v>0.67800000000000005</v>
      </c>
      <c r="W709" s="19">
        <f t="shared" si="173"/>
        <v>3.3900000000000007E-2</v>
      </c>
      <c r="X709" s="16">
        <f t="shared" si="177"/>
        <v>2</v>
      </c>
      <c r="Y709" s="16">
        <f t="shared" si="178"/>
        <v>3</v>
      </c>
      <c r="Z709" s="16">
        <f t="shared" si="179"/>
        <v>0</v>
      </c>
      <c r="AA709" s="16" t="str">
        <f t="shared" si="180"/>
        <v>DefExt</v>
      </c>
      <c r="AB709" s="16">
        <f t="shared" si="174"/>
        <v>166</v>
      </c>
      <c r="AC709" s="16" t="str">
        <f t="shared" si="181"/>
        <v>HPExt</v>
      </c>
      <c r="AD709" s="16">
        <f t="shared" si="182"/>
        <v>1008</v>
      </c>
      <c r="AE709" s="16" t="str">
        <f t="shared" si="183"/>
        <v>[x]</v>
      </c>
      <c r="AF709" s="29" t="str">
        <f t="shared" si="184"/>
        <v>[x]</v>
      </c>
      <c r="AG709" s="29">
        <f t="shared" si="185"/>
        <v>8</v>
      </c>
    </row>
    <row r="710" spans="16:33" ht="16.5" x14ac:dyDescent="0.2">
      <c r="P710" s="15">
        <v>654</v>
      </c>
      <c r="Q710" s="16">
        <f t="shared" si="170"/>
        <v>34</v>
      </c>
      <c r="R710" s="16">
        <f t="shared" si="171"/>
        <v>1606042</v>
      </c>
      <c r="S710" s="16" t="str">
        <f t="shared" si="175"/>
        <v>神器6碎片8等级9</v>
      </c>
      <c r="T710" s="31" t="s">
        <v>877</v>
      </c>
      <c r="U710" s="16">
        <f t="shared" si="172"/>
        <v>9</v>
      </c>
      <c r="V710" s="106">
        <f t="shared" si="176"/>
        <v>0.76200000000000001</v>
      </c>
      <c r="W710" s="19">
        <f t="shared" si="173"/>
        <v>3.8100000000000002E-2</v>
      </c>
      <c r="X710" s="16">
        <f t="shared" si="177"/>
        <v>2</v>
      </c>
      <c r="Y710" s="16">
        <f t="shared" si="178"/>
        <v>3</v>
      </c>
      <c r="Z710" s="16">
        <f t="shared" si="179"/>
        <v>0</v>
      </c>
      <c r="AA710" s="16" t="str">
        <f t="shared" si="180"/>
        <v>DefExt</v>
      </c>
      <c r="AB710" s="16">
        <f t="shared" si="174"/>
        <v>187</v>
      </c>
      <c r="AC710" s="16" t="str">
        <f t="shared" si="181"/>
        <v>HPExt</v>
      </c>
      <c r="AD710" s="16">
        <f t="shared" si="182"/>
        <v>1133</v>
      </c>
      <c r="AE710" s="16" t="str">
        <f t="shared" si="183"/>
        <v>[x]</v>
      </c>
      <c r="AF710" s="29" t="str">
        <f t="shared" si="184"/>
        <v>[x]</v>
      </c>
      <c r="AG710" s="29">
        <f t="shared" si="185"/>
        <v>9</v>
      </c>
    </row>
    <row r="711" spans="16:33" ht="16.5" x14ac:dyDescent="0.2">
      <c r="P711" s="15">
        <v>655</v>
      </c>
      <c r="Q711" s="16">
        <f t="shared" si="170"/>
        <v>34</v>
      </c>
      <c r="R711" s="16">
        <f t="shared" si="171"/>
        <v>1606042</v>
      </c>
      <c r="S711" s="16" t="str">
        <f t="shared" si="175"/>
        <v>神器6碎片8等级10</v>
      </c>
      <c r="T711" s="31" t="s">
        <v>877</v>
      </c>
      <c r="U711" s="16">
        <f t="shared" si="172"/>
        <v>10</v>
      </c>
      <c r="V711" s="106">
        <f t="shared" si="176"/>
        <v>0.85000000000000009</v>
      </c>
      <c r="W711" s="19">
        <f t="shared" si="173"/>
        <v>4.250000000000001E-2</v>
      </c>
      <c r="X711" s="16">
        <f t="shared" si="177"/>
        <v>2</v>
      </c>
      <c r="Y711" s="16">
        <f t="shared" si="178"/>
        <v>3</v>
      </c>
      <c r="Z711" s="16">
        <f t="shared" si="179"/>
        <v>0</v>
      </c>
      <c r="AA711" s="16" t="str">
        <f t="shared" si="180"/>
        <v>DefExt</v>
      </c>
      <c r="AB711" s="16">
        <f t="shared" si="174"/>
        <v>209</v>
      </c>
      <c r="AC711" s="16" t="str">
        <f t="shared" si="181"/>
        <v>HPExt</v>
      </c>
      <c r="AD711" s="16">
        <f t="shared" si="182"/>
        <v>1264</v>
      </c>
      <c r="AE711" s="16" t="str">
        <f t="shared" si="183"/>
        <v>[x]</v>
      </c>
      <c r="AF711" s="29" t="str">
        <f t="shared" si="184"/>
        <v>[x]</v>
      </c>
      <c r="AG711" s="29">
        <f t="shared" si="185"/>
        <v>10</v>
      </c>
    </row>
    <row r="712" spans="16:33" ht="16.5" x14ac:dyDescent="0.2">
      <c r="P712" s="15">
        <v>656</v>
      </c>
      <c r="Q712" s="16">
        <f t="shared" si="170"/>
        <v>34</v>
      </c>
      <c r="R712" s="16">
        <f t="shared" si="171"/>
        <v>1606042</v>
      </c>
      <c r="S712" s="16" t="str">
        <f t="shared" si="175"/>
        <v>神器6碎片8等级11</v>
      </c>
      <c r="T712" s="31" t="s">
        <v>877</v>
      </c>
      <c r="U712" s="16">
        <f t="shared" si="172"/>
        <v>11</v>
      </c>
      <c r="V712" s="106">
        <f t="shared" si="176"/>
        <v>0.94200000000000006</v>
      </c>
      <c r="W712" s="19">
        <f t="shared" si="173"/>
        <v>4.7100000000000003E-2</v>
      </c>
      <c r="X712" s="16">
        <f t="shared" si="177"/>
        <v>2</v>
      </c>
      <c r="Y712" s="16">
        <f t="shared" si="178"/>
        <v>3</v>
      </c>
      <c r="Z712" s="16">
        <f t="shared" si="179"/>
        <v>0</v>
      </c>
      <c r="AA712" s="16" t="str">
        <f t="shared" si="180"/>
        <v>DefExt</v>
      </c>
      <c r="AB712" s="16">
        <f t="shared" si="174"/>
        <v>232</v>
      </c>
      <c r="AC712" s="16" t="str">
        <f t="shared" si="181"/>
        <v>HPExt</v>
      </c>
      <c r="AD712" s="16">
        <f t="shared" si="182"/>
        <v>1401</v>
      </c>
      <c r="AE712" s="16" t="str">
        <f t="shared" si="183"/>
        <v>[x]</v>
      </c>
      <c r="AF712" s="29" t="str">
        <f t="shared" si="184"/>
        <v>[x]</v>
      </c>
      <c r="AG712" s="29">
        <f t="shared" si="185"/>
        <v>11</v>
      </c>
    </row>
    <row r="713" spans="16:33" ht="16.5" x14ac:dyDescent="0.2">
      <c r="P713" s="15">
        <v>657</v>
      </c>
      <c r="Q713" s="16">
        <f t="shared" si="170"/>
        <v>34</v>
      </c>
      <c r="R713" s="16">
        <f t="shared" si="171"/>
        <v>1606042</v>
      </c>
      <c r="S713" s="16" t="str">
        <f t="shared" si="175"/>
        <v>神器6碎片8等级12</v>
      </c>
      <c r="T713" s="31" t="s">
        <v>877</v>
      </c>
      <c r="U713" s="16">
        <f t="shared" si="172"/>
        <v>12</v>
      </c>
      <c r="V713" s="106">
        <f t="shared" si="176"/>
        <v>1.0380000000000003</v>
      </c>
      <c r="W713" s="19">
        <f t="shared" si="173"/>
        <v>5.1900000000000016E-2</v>
      </c>
      <c r="X713" s="16">
        <f t="shared" si="177"/>
        <v>2</v>
      </c>
      <c r="Y713" s="16">
        <f t="shared" si="178"/>
        <v>3</v>
      </c>
      <c r="Z713" s="16">
        <f t="shared" si="179"/>
        <v>0</v>
      </c>
      <c r="AA713" s="16" t="str">
        <f t="shared" si="180"/>
        <v>DefExt</v>
      </c>
      <c r="AB713" s="16">
        <f t="shared" si="174"/>
        <v>255</v>
      </c>
      <c r="AC713" s="16" t="str">
        <f t="shared" si="181"/>
        <v>HPExt</v>
      </c>
      <c r="AD713" s="16">
        <f t="shared" si="182"/>
        <v>1544</v>
      </c>
      <c r="AE713" s="16" t="str">
        <f t="shared" si="183"/>
        <v>[x]</v>
      </c>
      <c r="AF713" s="29" t="str">
        <f t="shared" si="184"/>
        <v>[x]</v>
      </c>
      <c r="AG713" s="29">
        <f t="shared" si="185"/>
        <v>12</v>
      </c>
    </row>
    <row r="714" spans="16:33" ht="16.5" x14ac:dyDescent="0.2">
      <c r="P714" s="15">
        <v>658</v>
      </c>
      <c r="Q714" s="16">
        <f t="shared" si="170"/>
        <v>34</v>
      </c>
      <c r="R714" s="16">
        <f t="shared" si="171"/>
        <v>1606042</v>
      </c>
      <c r="S714" s="16" t="str">
        <f t="shared" si="175"/>
        <v>神器6碎片8等级13</v>
      </c>
      <c r="T714" s="31" t="s">
        <v>877</v>
      </c>
      <c r="U714" s="16">
        <f t="shared" si="172"/>
        <v>13</v>
      </c>
      <c r="V714" s="106">
        <f t="shared" si="176"/>
        <v>1.1380000000000001</v>
      </c>
      <c r="W714" s="19">
        <f t="shared" si="173"/>
        <v>5.6900000000000006E-2</v>
      </c>
      <c r="X714" s="16">
        <f t="shared" si="177"/>
        <v>2</v>
      </c>
      <c r="Y714" s="16">
        <f t="shared" si="178"/>
        <v>3</v>
      </c>
      <c r="Z714" s="16">
        <f t="shared" si="179"/>
        <v>0</v>
      </c>
      <c r="AA714" s="16" t="str">
        <f t="shared" si="180"/>
        <v>DefExt</v>
      </c>
      <c r="AB714" s="16">
        <f t="shared" si="174"/>
        <v>280</v>
      </c>
      <c r="AC714" s="16" t="str">
        <f t="shared" si="181"/>
        <v>HPExt</v>
      </c>
      <c r="AD714" s="16">
        <f t="shared" si="182"/>
        <v>1693</v>
      </c>
      <c r="AE714" s="16" t="str">
        <f t="shared" si="183"/>
        <v>[x]</v>
      </c>
      <c r="AF714" s="29" t="str">
        <f t="shared" si="184"/>
        <v>[x]</v>
      </c>
      <c r="AG714" s="29">
        <f t="shared" si="185"/>
        <v>13</v>
      </c>
    </row>
    <row r="715" spans="16:33" ht="16.5" x14ac:dyDescent="0.2">
      <c r="P715" s="15">
        <v>659</v>
      </c>
      <c r="Q715" s="16">
        <f t="shared" si="170"/>
        <v>34</v>
      </c>
      <c r="R715" s="16">
        <f t="shared" si="171"/>
        <v>1606042</v>
      </c>
      <c r="S715" s="16" t="str">
        <f t="shared" si="175"/>
        <v>神器6碎片8等级14</v>
      </c>
      <c r="T715" s="31" t="s">
        <v>877</v>
      </c>
      <c r="U715" s="16">
        <f t="shared" si="172"/>
        <v>14</v>
      </c>
      <c r="V715" s="106">
        <f t="shared" si="176"/>
        <v>1.242</v>
      </c>
      <c r="W715" s="19">
        <f t="shared" si="173"/>
        <v>6.2100000000000002E-2</v>
      </c>
      <c r="X715" s="16">
        <f t="shared" si="177"/>
        <v>2</v>
      </c>
      <c r="Y715" s="16">
        <f t="shared" si="178"/>
        <v>3</v>
      </c>
      <c r="Z715" s="16">
        <f t="shared" si="179"/>
        <v>0</v>
      </c>
      <c r="AA715" s="16" t="str">
        <f t="shared" si="180"/>
        <v>DefExt</v>
      </c>
      <c r="AB715" s="16">
        <f t="shared" si="174"/>
        <v>305</v>
      </c>
      <c r="AC715" s="16" t="str">
        <f t="shared" si="181"/>
        <v>HPExt</v>
      </c>
      <c r="AD715" s="16">
        <f t="shared" si="182"/>
        <v>1848</v>
      </c>
      <c r="AE715" s="16" t="str">
        <f t="shared" si="183"/>
        <v>[x]</v>
      </c>
      <c r="AF715" s="29" t="str">
        <f t="shared" si="184"/>
        <v>[x]</v>
      </c>
      <c r="AG715" s="29">
        <f t="shared" si="185"/>
        <v>14</v>
      </c>
    </row>
    <row r="716" spans="16:33" ht="16.5" x14ac:dyDescent="0.2">
      <c r="P716" s="15">
        <v>660</v>
      </c>
      <c r="Q716" s="16">
        <f t="shared" si="170"/>
        <v>34</v>
      </c>
      <c r="R716" s="16">
        <f t="shared" si="171"/>
        <v>1606042</v>
      </c>
      <c r="S716" s="16" t="str">
        <f t="shared" si="175"/>
        <v>神器6碎片8等级15</v>
      </c>
      <c r="T716" s="31" t="s">
        <v>877</v>
      </c>
      <c r="U716" s="16">
        <f t="shared" si="172"/>
        <v>15</v>
      </c>
      <c r="V716" s="106">
        <f t="shared" si="176"/>
        <v>1.35</v>
      </c>
      <c r="W716" s="19">
        <f t="shared" si="173"/>
        <v>6.7500000000000004E-2</v>
      </c>
      <c r="X716" s="16">
        <f t="shared" si="177"/>
        <v>2</v>
      </c>
      <c r="Y716" s="16">
        <f t="shared" si="178"/>
        <v>3</v>
      </c>
      <c r="Z716" s="16">
        <f t="shared" si="179"/>
        <v>0</v>
      </c>
      <c r="AA716" s="16" t="str">
        <f t="shared" si="180"/>
        <v>DefExt</v>
      </c>
      <c r="AB716" s="16">
        <f t="shared" si="174"/>
        <v>332</v>
      </c>
      <c r="AC716" s="16" t="str">
        <f t="shared" si="181"/>
        <v>HPExt</v>
      </c>
      <c r="AD716" s="16">
        <f t="shared" si="182"/>
        <v>2008</v>
      </c>
      <c r="AE716" s="16" t="str">
        <f t="shared" si="183"/>
        <v>[x]</v>
      </c>
      <c r="AF716" s="29" t="str">
        <f t="shared" si="184"/>
        <v>[x]</v>
      </c>
      <c r="AG716" s="29">
        <f t="shared" si="185"/>
        <v>15</v>
      </c>
    </row>
    <row r="717" spans="16:33" ht="16.5" x14ac:dyDescent="0.2">
      <c r="P717" s="15">
        <v>661</v>
      </c>
      <c r="Q717" s="16">
        <f t="shared" si="170"/>
        <v>34</v>
      </c>
      <c r="R717" s="16">
        <f t="shared" si="171"/>
        <v>1606042</v>
      </c>
      <c r="S717" s="16" t="str">
        <f t="shared" si="175"/>
        <v>神器6碎片8等级16</v>
      </c>
      <c r="T717" s="31" t="s">
        <v>877</v>
      </c>
      <c r="U717" s="16">
        <f t="shared" si="172"/>
        <v>16</v>
      </c>
      <c r="V717" s="106">
        <f t="shared" si="176"/>
        <v>1.4620000000000002</v>
      </c>
      <c r="W717" s="19">
        <f t="shared" si="173"/>
        <v>7.3100000000000012E-2</v>
      </c>
      <c r="X717" s="16">
        <f t="shared" si="177"/>
        <v>2</v>
      </c>
      <c r="Y717" s="16">
        <f t="shared" si="178"/>
        <v>3</v>
      </c>
      <c r="Z717" s="16">
        <f t="shared" si="179"/>
        <v>0</v>
      </c>
      <c r="AA717" s="16" t="str">
        <f t="shared" si="180"/>
        <v>DefExt</v>
      </c>
      <c r="AB717" s="16">
        <f t="shared" si="174"/>
        <v>360</v>
      </c>
      <c r="AC717" s="16" t="str">
        <f t="shared" si="181"/>
        <v>HPExt</v>
      </c>
      <c r="AD717" s="16">
        <f t="shared" si="182"/>
        <v>2175</v>
      </c>
      <c r="AE717" s="16" t="str">
        <f t="shared" si="183"/>
        <v>[x]</v>
      </c>
      <c r="AF717" s="29" t="str">
        <f t="shared" si="184"/>
        <v>[x]</v>
      </c>
      <c r="AG717" s="29">
        <f t="shared" si="185"/>
        <v>16</v>
      </c>
    </row>
    <row r="718" spans="16:33" ht="16.5" x14ac:dyDescent="0.2">
      <c r="P718" s="15">
        <v>662</v>
      </c>
      <c r="Q718" s="16">
        <f t="shared" si="170"/>
        <v>34</v>
      </c>
      <c r="R718" s="16">
        <f t="shared" si="171"/>
        <v>1606042</v>
      </c>
      <c r="S718" s="16" t="str">
        <f t="shared" si="175"/>
        <v>神器6碎片8等级17</v>
      </c>
      <c r="T718" s="31" t="s">
        <v>877</v>
      </c>
      <c r="U718" s="16">
        <f t="shared" si="172"/>
        <v>17</v>
      </c>
      <c r="V718" s="106">
        <f t="shared" si="176"/>
        <v>1.5779999999999998</v>
      </c>
      <c r="W718" s="19">
        <f t="shared" si="173"/>
        <v>7.8899999999999998E-2</v>
      </c>
      <c r="X718" s="16">
        <f t="shared" si="177"/>
        <v>2</v>
      </c>
      <c r="Y718" s="16">
        <f t="shared" si="178"/>
        <v>3</v>
      </c>
      <c r="Z718" s="16">
        <f t="shared" si="179"/>
        <v>0</v>
      </c>
      <c r="AA718" s="16" t="str">
        <f t="shared" si="180"/>
        <v>DefExt</v>
      </c>
      <c r="AB718" s="16">
        <f t="shared" si="174"/>
        <v>388</v>
      </c>
      <c r="AC718" s="16" t="str">
        <f t="shared" si="181"/>
        <v>HPExt</v>
      </c>
      <c r="AD718" s="16">
        <f t="shared" si="182"/>
        <v>2348</v>
      </c>
      <c r="AE718" s="16" t="str">
        <f t="shared" si="183"/>
        <v>[x]</v>
      </c>
      <c r="AF718" s="29" t="str">
        <f t="shared" si="184"/>
        <v>[x]</v>
      </c>
      <c r="AG718" s="29">
        <f t="shared" si="185"/>
        <v>17</v>
      </c>
    </row>
    <row r="719" spans="16:33" ht="16.5" x14ac:dyDescent="0.2">
      <c r="P719" s="15">
        <v>663</v>
      </c>
      <c r="Q719" s="16">
        <f t="shared" si="170"/>
        <v>34</v>
      </c>
      <c r="R719" s="16">
        <f t="shared" si="171"/>
        <v>1606042</v>
      </c>
      <c r="S719" s="16" t="str">
        <f t="shared" si="175"/>
        <v>神器6碎片8等级18</v>
      </c>
      <c r="T719" s="31" t="s">
        <v>877</v>
      </c>
      <c r="U719" s="16">
        <f t="shared" si="172"/>
        <v>18</v>
      </c>
      <c r="V719" s="106">
        <f t="shared" si="176"/>
        <v>1.698</v>
      </c>
      <c r="W719" s="19">
        <f t="shared" si="173"/>
        <v>8.4900000000000003E-2</v>
      </c>
      <c r="X719" s="16">
        <f t="shared" si="177"/>
        <v>2</v>
      </c>
      <c r="Y719" s="16">
        <f t="shared" si="178"/>
        <v>3</v>
      </c>
      <c r="Z719" s="16">
        <f t="shared" si="179"/>
        <v>0</v>
      </c>
      <c r="AA719" s="16" t="str">
        <f t="shared" si="180"/>
        <v>DefExt</v>
      </c>
      <c r="AB719" s="16">
        <f t="shared" si="174"/>
        <v>418</v>
      </c>
      <c r="AC719" s="16" t="str">
        <f t="shared" si="181"/>
        <v>HPExt</v>
      </c>
      <c r="AD719" s="16">
        <f t="shared" si="182"/>
        <v>2526</v>
      </c>
      <c r="AE719" s="16" t="str">
        <f t="shared" si="183"/>
        <v>[x]</v>
      </c>
      <c r="AF719" s="29" t="str">
        <f t="shared" si="184"/>
        <v>[x]</v>
      </c>
      <c r="AG719" s="29">
        <f t="shared" si="185"/>
        <v>18</v>
      </c>
    </row>
    <row r="720" spans="16:33" ht="16.5" x14ac:dyDescent="0.2">
      <c r="P720" s="15">
        <v>664</v>
      </c>
      <c r="Q720" s="16">
        <f t="shared" si="170"/>
        <v>34</v>
      </c>
      <c r="R720" s="16">
        <f t="shared" si="171"/>
        <v>1606042</v>
      </c>
      <c r="S720" s="16" t="str">
        <f t="shared" si="175"/>
        <v>神器6碎片8等级19</v>
      </c>
      <c r="T720" s="31" t="s">
        <v>877</v>
      </c>
      <c r="U720" s="16">
        <f t="shared" si="172"/>
        <v>19</v>
      </c>
      <c r="V720" s="106">
        <f t="shared" si="176"/>
        <v>1.8220000000000001</v>
      </c>
      <c r="W720" s="19">
        <f t="shared" si="173"/>
        <v>9.1100000000000014E-2</v>
      </c>
      <c r="X720" s="16">
        <f t="shared" si="177"/>
        <v>2</v>
      </c>
      <c r="Y720" s="16">
        <f t="shared" si="178"/>
        <v>3</v>
      </c>
      <c r="Z720" s="16">
        <f t="shared" si="179"/>
        <v>0</v>
      </c>
      <c r="AA720" s="16" t="str">
        <f t="shared" si="180"/>
        <v>DefExt</v>
      </c>
      <c r="AB720" s="16">
        <f t="shared" si="174"/>
        <v>448</v>
      </c>
      <c r="AC720" s="16" t="str">
        <f t="shared" si="181"/>
        <v>HPExt</v>
      </c>
      <c r="AD720" s="16">
        <f t="shared" si="182"/>
        <v>2711</v>
      </c>
      <c r="AE720" s="16" t="str">
        <f t="shared" si="183"/>
        <v>[x]</v>
      </c>
      <c r="AF720" s="29" t="str">
        <f t="shared" si="184"/>
        <v>[x]</v>
      </c>
      <c r="AG720" s="29">
        <f t="shared" si="185"/>
        <v>19</v>
      </c>
    </row>
    <row r="721" spans="16:33" ht="16.5" x14ac:dyDescent="0.2">
      <c r="P721" s="15">
        <v>665</v>
      </c>
      <c r="Q721" s="16">
        <f t="shared" si="170"/>
        <v>34</v>
      </c>
      <c r="R721" s="16">
        <f t="shared" si="171"/>
        <v>1606042</v>
      </c>
      <c r="S721" s="16" t="str">
        <f t="shared" si="175"/>
        <v>神器6碎片8等级20</v>
      </c>
      <c r="T721" s="31" t="s">
        <v>877</v>
      </c>
      <c r="U721" s="16">
        <f t="shared" si="172"/>
        <v>20</v>
      </c>
      <c r="V721" s="106">
        <f t="shared" si="176"/>
        <v>1.95</v>
      </c>
      <c r="W721" s="19">
        <f t="shared" si="173"/>
        <v>9.7500000000000003E-2</v>
      </c>
      <c r="X721" s="16">
        <f t="shared" si="177"/>
        <v>2</v>
      </c>
      <c r="Y721" s="16">
        <f t="shared" si="178"/>
        <v>3</v>
      </c>
      <c r="Z721" s="16">
        <f t="shared" si="179"/>
        <v>0</v>
      </c>
      <c r="AA721" s="16" t="str">
        <f t="shared" si="180"/>
        <v>DefExt</v>
      </c>
      <c r="AB721" s="16">
        <f t="shared" si="174"/>
        <v>480</v>
      </c>
      <c r="AC721" s="16" t="str">
        <f t="shared" si="181"/>
        <v>HPExt</v>
      </c>
      <c r="AD721" s="16">
        <f t="shared" si="182"/>
        <v>2901</v>
      </c>
      <c r="AE721" s="16" t="str">
        <f t="shared" si="183"/>
        <v>[x]</v>
      </c>
      <c r="AF721" s="29" t="str">
        <f t="shared" si="184"/>
        <v>[x]</v>
      </c>
      <c r="AG721" s="29">
        <f t="shared" si="185"/>
        <v>20</v>
      </c>
    </row>
    <row r="722" spans="16:33" ht="16.5" x14ac:dyDescent="0.2">
      <c r="P722" s="15">
        <v>666</v>
      </c>
      <c r="Q722" s="16">
        <f t="shared" si="170"/>
        <v>34</v>
      </c>
      <c r="R722" s="16">
        <f t="shared" si="171"/>
        <v>1606042</v>
      </c>
      <c r="S722" s="16" t="str">
        <f t="shared" si="175"/>
        <v>神器6碎片8等级21</v>
      </c>
      <c r="T722" s="31" t="s">
        <v>877</v>
      </c>
      <c r="U722" s="16">
        <f t="shared" si="172"/>
        <v>21</v>
      </c>
      <c r="V722" s="106">
        <f t="shared" si="176"/>
        <v>2.0819999999999999</v>
      </c>
      <c r="W722" s="19">
        <f t="shared" si="173"/>
        <v>0.1041</v>
      </c>
      <c r="X722" s="16">
        <f t="shared" si="177"/>
        <v>2</v>
      </c>
      <c r="Y722" s="16">
        <f t="shared" si="178"/>
        <v>3</v>
      </c>
      <c r="Z722" s="16">
        <f t="shared" si="179"/>
        <v>0</v>
      </c>
      <c r="AA722" s="16" t="str">
        <f t="shared" si="180"/>
        <v>DefExt</v>
      </c>
      <c r="AB722" s="16">
        <f t="shared" si="174"/>
        <v>512</v>
      </c>
      <c r="AC722" s="16" t="str">
        <f t="shared" si="181"/>
        <v>HPExt</v>
      </c>
      <c r="AD722" s="16">
        <f t="shared" si="182"/>
        <v>3098</v>
      </c>
      <c r="AE722" s="16" t="str">
        <f t="shared" si="183"/>
        <v>[x]</v>
      </c>
      <c r="AF722" s="29" t="str">
        <f t="shared" si="184"/>
        <v>[x]</v>
      </c>
      <c r="AG722" s="29">
        <f t="shared" si="185"/>
        <v>21</v>
      </c>
    </row>
    <row r="723" spans="16:33" ht="16.5" x14ac:dyDescent="0.2">
      <c r="P723" s="15">
        <v>667</v>
      </c>
      <c r="Q723" s="16">
        <f t="shared" si="170"/>
        <v>35</v>
      </c>
      <c r="R723" s="16">
        <f t="shared" si="171"/>
        <v>1606043</v>
      </c>
      <c r="S723" s="16" t="str">
        <f t="shared" si="175"/>
        <v>神器7碎片1等级1</v>
      </c>
      <c r="T723" s="31" t="s">
        <v>877</v>
      </c>
      <c r="U723" s="16">
        <f t="shared" si="172"/>
        <v>1</v>
      </c>
      <c r="V723" s="106">
        <f t="shared" si="176"/>
        <v>0.20200000000000001</v>
      </c>
      <c r="W723" s="19">
        <f t="shared" si="173"/>
        <v>4.0400000000000002E-3</v>
      </c>
      <c r="X723" s="16">
        <f t="shared" si="177"/>
        <v>1</v>
      </c>
      <c r="Y723" s="16">
        <f t="shared" si="178"/>
        <v>3</v>
      </c>
      <c r="Z723" s="16">
        <f t="shared" si="179"/>
        <v>0</v>
      </c>
      <c r="AA723" s="16" t="str">
        <f t="shared" si="180"/>
        <v>AtkExt</v>
      </c>
      <c r="AB723" s="16">
        <f t="shared" si="174"/>
        <v>19</v>
      </c>
      <c r="AC723" s="16" t="str">
        <f t="shared" si="181"/>
        <v>HPExt</v>
      </c>
      <c r="AD723" s="16">
        <f t="shared" si="182"/>
        <v>120</v>
      </c>
      <c r="AE723" s="16" t="str">
        <f t="shared" si="183"/>
        <v>[x]</v>
      </c>
      <c r="AF723" s="29" t="str">
        <f t="shared" si="184"/>
        <v>[x]</v>
      </c>
      <c r="AG723" s="29">
        <f t="shared" si="185"/>
        <v>1</v>
      </c>
    </row>
    <row r="724" spans="16:33" ht="16.5" x14ac:dyDescent="0.2">
      <c r="P724" s="15">
        <v>668</v>
      </c>
      <c r="Q724" s="16">
        <f t="shared" si="170"/>
        <v>35</v>
      </c>
      <c r="R724" s="16">
        <f t="shared" si="171"/>
        <v>1606043</v>
      </c>
      <c r="S724" s="16" t="str">
        <f t="shared" si="175"/>
        <v>神器7碎片1等级2</v>
      </c>
      <c r="T724" s="31" t="s">
        <v>877</v>
      </c>
      <c r="U724" s="16">
        <f t="shared" si="172"/>
        <v>2</v>
      </c>
      <c r="V724" s="106">
        <f t="shared" si="176"/>
        <v>0.25800000000000001</v>
      </c>
      <c r="W724" s="19">
        <f t="shared" si="173"/>
        <v>5.1600000000000005E-3</v>
      </c>
      <c r="X724" s="16">
        <f t="shared" si="177"/>
        <v>1</v>
      </c>
      <c r="Y724" s="16">
        <f t="shared" si="178"/>
        <v>3</v>
      </c>
      <c r="Z724" s="16">
        <f t="shared" si="179"/>
        <v>0</v>
      </c>
      <c r="AA724" s="16" t="str">
        <f t="shared" si="180"/>
        <v>AtkExt</v>
      </c>
      <c r="AB724" s="16">
        <f t="shared" si="174"/>
        <v>25</v>
      </c>
      <c r="AC724" s="16" t="str">
        <f t="shared" si="181"/>
        <v>HPExt</v>
      </c>
      <c r="AD724" s="16">
        <f t="shared" si="182"/>
        <v>153</v>
      </c>
      <c r="AE724" s="16" t="str">
        <f t="shared" si="183"/>
        <v>[x]</v>
      </c>
      <c r="AF724" s="29" t="str">
        <f t="shared" si="184"/>
        <v>[x]</v>
      </c>
      <c r="AG724" s="29">
        <f t="shared" si="185"/>
        <v>2</v>
      </c>
    </row>
    <row r="725" spans="16:33" ht="16.5" x14ac:dyDescent="0.2">
      <c r="P725" s="15">
        <v>669</v>
      </c>
      <c r="Q725" s="16">
        <f t="shared" si="170"/>
        <v>35</v>
      </c>
      <c r="R725" s="16">
        <f t="shared" si="171"/>
        <v>1606043</v>
      </c>
      <c r="S725" s="16" t="str">
        <f t="shared" si="175"/>
        <v>神器7碎片1等级3</v>
      </c>
      <c r="T725" s="31" t="s">
        <v>877</v>
      </c>
      <c r="U725" s="16">
        <f t="shared" si="172"/>
        <v>3</v>
      </c>
      <c r="V725" s="106">
        <f t="shared" si="176"/>
        <v>0.31800000000000006</v>
      </c>
      <c r="W725" s="19">
        <f t="shared" si="173"/>
        <v>6.3600000000000011E-3</v>
      </c>
      <c r="X725" s="16">
        <f t="shared" si="177"/>
        <v>1</v>
      </c>
      <c r="Y725" s="16">
        <f t="shared" si="178"/>
        <v>3</v>
      </c>
      <c r="Z725" s="16">
        <f t="shared" si="179"/>
        <v>0</v>
      </c>
      <c r="AA725" s="16" t="str">
        <f t="shared" si="180"/>
        <v>AtkExt</v>
      </c>
      <c r="AB725" s="16">
        <f t="shared" si="174"/>
        <v>31</v>
      </c>
      <c r="AC725" s="16" t="str">
        <f t="shared" si="181"/>
        <v>HPExt</v>
      </c>
      <c r="AD725" s="16">
        <f t="shared" si="182"/>
        <v>189</v>
      </c>
      <c r="AE725" s="16" t="str">
        <f t="shared" si="183"/>
        <v>[x]</v>
      </c>
      <c r="AF725" s="29" t="str">
        <f t="shared" si="184"/>
        <v>[x]</v>
      </c>
      <c r="AG725" s="29">
        <f t="shared" si="185"/>
        <v>3</v>
      </c>
    </row>
    <row r="726" spans="16:33" ht="16.5" x14ac:dyDescent="0.2">
      <c r="P726" s="15">
        <v>670</v>
      </c>
      <c r="Q726" s="16">
        <f t="shared" si="170"/>
        <v>35</v>
      </c>
      <c r="R726" s="16">
        <f t="shared" si="171"/>
        <v>1606043</v>
      </c>
      <c r="S726" s="16" t="str">
        <f t="shared" si="175"/>
        <v>神器7碎片1等级4</v>
      </c>
      <c r="T726" s="31" t="s">
        <v>877</v>
      </c>
      <c r="U726" s="16">
        <f t="shared" si="172"/>
        <v>4</v>
      </c>
      <c r="V726" s="106">
        <f t="shared" si="176"/>
        <v>0.38200000000000001</v>
      </c>
      <c r="W726" s="19">
        <f t="shared" si="173"/>
        <v>7.6400000000000001E-3</v>
      </c>
      <c r="X726" s="16">
        <f t="shared" si="177"/>
        <v>1</v>
      </c>
      <c r="Y726" s="16">
        <f t="shared" si="178"/>
        <v>3</v>
      </c>
      <c r="Z726" s="16">
        <f t="shared" si="179"/>
        <v>0</v>
      </c>
      <c r="AA726" s="16" t="str">
        <f t="shared" si="180"/>
        <v>AtkExt</v>
      </c>
      <c r="AB726" s="16">
        <f t="shared" si="174"/>
        <v>37</v>
      </c>
      <c r="AC726" s="16" t="str">
        <f t="shared" si="181"/>
        <v>HPExt</v>
      </c>
      <c r="AD726" s="16">
        <f t="shared" si="182"/>
        <v>227</v>
      </c>
      <c r="AE726" s="16" t="str">
        <f t="shared" si="183"/>
        <v>[x]</v>
      </c>
      <c r="AF726" s="29" t="str">
        <f t="shared" si="184"/>
        <v>[x]</v>
      </c>
      <c r="AG726" s="29">
        <f t="shared" si="185"/>
        <v>4</v>
      </c>
    </row>
    <row r="727" spans="16:33" ht="16.5" x14ac:dyDescent="0.2">
      <c r="P727" s="15">
        <v>671</v>
      </c>
      <c r="Q727" s="16">
        <f t="shared" si="170"/>
        <v>35</v>
      </c>
      <c r="R727" s="16">
        <f t="shared" si="171"/>
        <v>1606043</v>
      </c>
      <c r="S727" s="16" t="str">
        <f t="shared" si="175"/>
        <v>神器7碎片1等级5</v>
      </c>
      <c r="T727" s="31" t="s">
        <v>877</v>
      </c>
      <c r="U727" s="16">
        <f t="shared" si="172"/>
        <v>5</v>
      </c>
      <c r="V727" s="106">
        <f t="shared" si="176"/>
        <v>0.45</v>
      </c>
      <c r="W727" s="19">
        <f t="shared" si="173"/>
        <v>9.0000000000000011E-3</v>
      </c>
      <c r="X727" s="16">
        <f t="shared" si="177"/>
        <v>1</v>
      </c>
      <c r="Y727" s="16">
        <f t="shared" si="178"/>
        <v>3</v>
      </c>
      <c r="Z727" s="16">
        <f t="shared" si="179"/>
        <v>0</v>
      </c>
      <c r="AA727" s="16" t="str">
        <f t="shared" si="180"/>
        <v>AtkExt</v>
      </c>
      <c r="AB727" s="16">
        <f t="shared" si="174"/>
        <v>44</v>
      </c>
      <c r="AC727" s="16" t="str">
        <f t="shared" si="181"/>
        <v>HPExt</v>
      </c>
      <c r="AD727" s="16">
        <f t="shared" si="182"/>
        <v>267</v>
      </c>
      <c r="AE727" s="16" t="str">
        <f t="shared" si="183"/>
        <v>[x]</v>
      </c>
      <c r="AF727" s="29" t="str">
        <f t="shared" si="184"/>
        <v>[x]</v>
      </c>
      <c r="AG727" s="29">
        <f t="shared" si="185"/>
        <v>5</v>
      </c>
    </row>
    <row r="728" spans="16:33" ht="16.5" x14ac:dyDescent="0.2">
      <c r="P728" s="15">
        <v>672</v>
      </c>
      <c r="Q728" s="16">
        <f t="shared" si="170"/>
        <v>35</v>
      </c>
      <c r="R728" s="16">
        <f t="shared" si="171"/>
        <v>1606043</v>
      </c>
      <c r="S728" s="16" t="str">
        <f t="shared" si="175"/>
        <v>神器7碎片1等级6</v>
      </c>
      <c r="T728" s="31" t="s">
        <v>877</v>
      </c>
      <c r="U728" s="16">
        <f t="shared" si="172"/>
        <v>6</v>
      </c>
      <c r="V728" s="106">
        <f t="shared" si="176"/>
        <v>0.52200000000000002</v>
      </c>
      <c r="W728" s="19">
        <f t="shared" si="173"/>
        <v>1.0440000000000001E-2</v>
      </c>
      <c r="X728" s="16">
        <f t="shared" si="177"/>
        <v>1</v>
      </c>
      <c r="Y728" s="16">
        <f t="shared" si="178"/>
        <v>3</v>
      </c>
      <c r="Z728" s="16">
        <f t="shared" si="179"/>
        <v>0</v>
      </c>
      <c r="AA728" s="16" t="str">
        <f t="shared" si="180"/>
        <v>AtkExt</v>
      </c>
      <c r="AB728" s="16">
        <f t="shared" si="174"/>
        <v>51</v>
      </c>
      <c r="AC728" s="16" t="str">
        <f t="shared" si="181"/>
        <v>HPExt</v>
      </c>
      <c r="AD728" s="16">
        <f t="shared" si="182"/>
        <v>310</v>
      </c>
      <c r="AE728" s="16" t="str">
        <f t="shared" si="183"/>
        <v>[x]</v>
      </c>
      <c r="AF728" s="29" t="str">
        <f t="shared" si="184"/>
        <v>[x]</v>
      </c>
      <c r="AG728" s="29">
        <f t="shared" si="185"/>
        <v>6</v>
      </c>
    </row>
    <row r="729" spans="16:33" ht="16.5" x14ac:dyDescent="0.2">
      <c r="P729" s="15">
        <v>673</v>
      </c>
      <c r="Q729" s="16">
        <f t="shared" si="170"/>
        <v>35</v>
      </c>
      <c r="R729" s="16">
        <f t="shared" si="171"/>
        <v>1606043</v>
      </c>
      <c r="S729" s="16" t="str">
        <f t="shared" si="175"/>
        <v>神器7碎片1等级7</v>
      </c>
      <c r="T729" s="31" t="s">
        <v>877</v>
      </c>
      <c r="U729" s="16">
        <f t="shared" si="172"/>
        <v>7</v>
      </c>
      <c r="V729" s="106">
        <f t="shared" si="176"/>
        <v>0.59799999999999998</v>
      </c>
      <c r="W729" s="19">
        <f t="shared" si="173"/>
        <v>1.196E-2</v>
      </c>
      <c r="X729" s="16">
        <f t="shared" si="177"/>
        <v>1</v>
      </c>
      <c r="Y729" s="16">
        <f t="shared" si="178"/>
        <v>3</v>
      </c>
      <c r="Z729" s="16">
        <f t="shared" si="179"/>
        <v>0</v>
      </c>
      <c r="AA729" s="16" t="str">
        <f t="shared" si="180"/>
        <v>AtkExt</v>
      </c>
      <c r="AB729" s="16">
        <f t="shared" si="174"/>
        <v>59</v>
      </c>
      <c r="AC729" s="16" t="str">
        <f t="shared" si="181"/>
        <v>HPExt</v>
      </c>
      <c r="AD729" s="16">
        <f t="shared" si="182"/>
        <v>355</v>
      </c>
      <c r="AE729" s="16" t="str">
        <f t="shared" si="183"/>
        <v>[x]</v>
      </c>
      <c r="AF729" s="29" t="str">
        <f t="shared" si="184"/>
        <v>[x]</v>
      </c>
      <c r="AG729" s="29">
        <f t="shared" si="185"/>
        <v>7</v>
      </c>
    </row>
    <row r="730" spans="16:33" ht="16.5" x14ac:dyDescent="0.2">
      <c r="P730" s="15">
        <v>674</v>
      </c>
      <c r="Q730" s="16">
        <f t="shared" si="170"/>
        <v>35</v>
      </c>
      <c r="R730" s="16">
        <f t="shared" si="171"/>
        <v>1606043</v>
      </c>
      <c r="S730" s="16" t="str">
        <f t="shared" si="175"/>
        <v>神器7碎片1等级8</v>
      </c>
      <c r="T730" s="31" t="s">
        <v>877</v>
      </c>
      <c r="U730" s="16">
        <f t="shared" si="172"/>
        <v>8</v>
      </c>
      <c r="V730" s="106">
        <f t="shared" si="176"/>
        <v>0.67800000000000005</v>
      </c>
      <c r="W730" s="19">
        <f t="shared" si="173"/>
        <v>1.3560000000000001E-2</v>
      </c>
      <c r="X730" s="16">
        <f t="shared" si="177"/>
        <v>1</v>
      </c>
      <c r="Y730" s="16">
        <f t="shared" si="178"/>
        <v>3</v>
      </c>
      <c r="Z730" s="16">
        <f t="shared" si="179"/>
        <v>0</v>
      </c>
      <c r="AA730" s="16" t="str">
        <f t="shared" si="180"/>
        <v>AtkExt</v>
      </c>
      <c r="AB730" s="16">
        <f t="shared" si="174"/>
        <v>67</v>
      </c>
      <c r="AC730" s="16" t="str">
        <f t="shared" si="181"/>
        <v>HPExt</v>
      </c>
      <c r="AD730" s="16">
        <f t="shared" si="182"/>
        <v>403</v>
      </c>
      <c r="AE730" s="16" t="str">
        <f t="shared" si="183"/>
        <v>[x]</v>
      </c>
      <c r="AF730" s="29" t="str">
        <f t="shared" si="184"/>
        <v>[x]</v>
      </c>
      <c r="AG730" s="29">
        <f t="shared" si="185"/>
        <v>8</v>
      </c>
    </row>
    <row r="731" spans="16:33" ht="16.5" x14ac:dyDescent="0.2">
      <c r="P731" s="15">
        <v>675</v>
      </c>
      <c r="Q731" s="16">
        <f t="shared" si="170"/>
        <v>35</v>
      </c>
      <c r="R731" s="16">
        <f t="shared" si="171"/>
        <v>1606043</v>
      </c>
      <c r="S731" s="16" t="str">
        <f t="shared" si="175"/>
        <v>神器7碎片1等级9</v>
      </c>
      <c r="T731" s="31" t="s">
        <v>877</v>
      </c>
      <c r="U731" s="16">
        <f t="shared" si="172"/>
        <v>9</v>
      </c>
      <c r="V731" s="106">
        <f t="shared" si="176"/>
        <v>0.76200000000000001</v>
      </c>
      <c r="W731" s="19">
        <f t="shared" si="173"/>
        <v>1.524E-2</v>
      </c>
      <c r="X731" s="16">
        <f t="shared" si="177"/>
        <v>1</v>
      </c>
      <c r="Y731" s="16">
        <f t="shared" si="178"/>
        <v>3</v>
      </c>
      <c r="Z731" s="16">
        <f t="shared" si="179"/>
        <v>0</v>
      </c>
      <c r="AA731" s="16" t="str">
        <f t="shared" si="180"/>
        <v>AtkExt</v>
      </c>
      <c r="AB731" s="16">
        <f t="shared" si="174"/>
        <v>75</v>
      </c>
      <c r="AC731" s="16" t="str">
        <f t="shared" si="181"/>
        <v>HPExt</v>
      </c>
      <c r="AD731" s="16">
        <f t="shared" si="182"/>
        <v>453</v>
      </c>
      <c r="AE731" s="16" t="str">
        <f t="shared" si="183"/>
        <v>[x]</v>
      </c>
      <c r="AF731" s="29" t="str">
        <f t="shared" si="184"/>
        <v>[x]</v>
      </c>
      <c r="AG731" s="29">
        <f t="shared" si="185"/>
        <v>9</v>
      </c>
    </row>
    <row r="732" spans="16:33" ht="16.5" x14ac:dyDescent="0.2">
      <c r="P732" s="15">
        <v>676</v>
      </c>
      <c r="Q732" s="16">
        <f t="shared" si="170"/>
        <v>35</v>
      </c>
      <c r="R732" s="16">
        <f t="shared" si="171"/>
        <v>1606043</v>
      </c>
      <c r="S732" s="16" t="str">
        <f t="shared" si="175"/>
        <v>神器7碎片1等级10</v>
      </c>
      <c r="T732" s="31" t="s">
        <v>877</v>
      </c>
      <c r="U732" s="16">
        <f t="shared" si="172"/>
        <v>10</v>
      </c>
      <c r="V732" s="106">
        <f t="shared" si="176"/>
        <v>0.85000000000000009</v>
      </c>
      <c r="W732" s="19">
        <f t="shared" si="173"/>
        <v>1.7000000000000001E-2</v>
      </c>
      <c r="X732" s="16">
        <f t="shared" si="177"/>
        <v>1</v>
      </c>
      <c r="Y732" s="16">
        <f t="shared" si="178"/>
        <v>3</v>
      </c>
      <c r="Z732" s="16">
        <f t="shared" si="179"/>
        <v>0</v>
      </c>
      <c r="AA732" s="16" t="str">
        <f t="shared" si="180"/>
        <v>AtkExt</v>
      </c>
      <c r="AB732" s="16">
        <f t="shared" si="174"/>
        <v>84</v>
      </c>
      <c r="AC732" s="16" t="str">
        <f t="shared" si="181"/>
        <v>HPExt</v>
      </c>
      <c r="AD732" s="16">
        <f t="shared" si="182"/>
        <v>505</v>
      </c>
      <c r="AE732" s="16" t="str">
        <f t="shared" si="183"/>
        <v>[x]</v>
      </c>
      <c r="AF732" s="29" t="str">
        <f t="shared" si="184"/>
        <v>[x]</v>
      </c>
      <c r="AG732" s="29">
        <f t="shared" si="185"/>
        <v>10</v>
      </c>
    </row>
    <row r="733" spans="16:33" ht="16.5" x14ac:dyDescent="0.2">
      <c r="P733" s="15">
        <v>677</v>
      </c>
      <c r="Q733" s="16">
        <f t="shared" si="170"/>
        <v>35</v>
      </c>
      <c r="R733" s="16">
        <f t="shared" si="171"/>
        <v>1606043</v>
      </c>
      <c r="S733" s="16" t="str">
        <f t="shared" si="175"/>
        <v>神器7碎片1等级11</v>
      </c>
      <c r="T733" s="31" t="s">
        <v>877</v>
      </c>
      <c r="U733" s="16">
        <f t="shared" si="172"/>
        <v>11</v>
      </c>
      <c r="V733" s="106">
        <f t="shared" si="176"/>
        <v>0.94200000000000006</v>
      </c>
      <c r="W733" s="19">
        <f t="shared" si="173"/>
        <v>1.8840000000000003E-2</v>
      </c>
      <c r="X733" s="16">
        <f t="shared" si="177"/>
        <v>1</v>
      </c>
      <c r="Y733" s="16">
        <f t="shared" si="178"/>
        <v>3</v>
      </c>
      <c r="Z733" s="16">
        <f t="shared" si="179"/>
        <v>0</v>
      </c>
      <c r="AA733" s="16" t="str">
        <f t="shared" si="180"/>
        <v>AtkExt</v>
      </c>
      <c r="AB733" s="16">
        <f t="shared" si="174"/>
        <v>93</v>
      </c>
      <c r="AC733" s="16" t="str">
        <f t="shared" si="181"/>
        <v>HPExt</v>
      </c>
      <c r="AD733" s="16">
        <f t="shared" si="182"/>
        <v>560</v>
      </c>
      <c r="AE733" s="16" t="str">
        <f t="shared" si="183"/>
        <v>[x]</v>
      </c>
      <c r="AF733" s="29" t="str">
        <f t="shared" si="184"/>
        <v>[x]</v>
      </c>
      <c r="AG733" s="29">
        <f t="shared" si="185"/>
        <v>11</v>
      </c>
    </row>
    <row r="734" spans="16:33" ht="16.5" x14ac:dyDescent="0.2">
      <c r="P734" s="15">
        <v>678</v>
      </c>
      <c r="Q734" s="16">
        <f t="shared" si="170"/>
        <v>35</v>
      </c>
      <c r="R734" s="16">
        <f t="shared" si="171"/>
        <v>1606043</v>
      </c>
      <c r="S734" s="16" t="str">
        <f t="shared" si="175"/>
        <v>神器7碎片1等级12</v>
      </c>
      <c r="T734" s="31" t="s">
        <v>877</v>
      </c>
      <c r="U734" s="16">
        <f t="shared" si="172"/>
        <v>12</v>
      </c>
      <c r="V734" s="106">
        <f t="shared" si="176"/>
        <v>1.0380000000000003</v>
      </c>
      <c r="W734" s="19">
        <f t="shared" si="173"/>
        <v>2.0760000000000004E-2</v>
      </c>
      <c r="X734" s="16">
        <f t="shared" si="177"/>
        <v>1</v>
      </c>
      <c r="Y734" s="16">
        <f t="shared" si="178"/>
        <v>3</v>
      </c>
      <c r="Z734" s="16">
        <f t="shared" si="179"/>
        <v>0</v>
      </c>
      <c r="AA734" s="16" t="str">
        <f t="shared" si="180"/>
        <v>AtkExt</v>
      </c>
      <c r="AB734" s="16">
        <f t="shared" si="174"/>
        <v>102</v>
      </c>
      <c r="AC734" s="16" t="str">
        <f t="shared" si="181"/>
        <v>HPExt</v>
      </c>
      <c r="AD734" s="16">
        <f t="shared" si="182"/>
        <v>617</v>
      </c>
      <c r="AE734" s="16" t="str">
        <f t="shared" si="183"/>
        <v>[x]</v>
      </c>
      <c r="AF734" s="29" t="str">
        <f t="shared" si="184"/>
        <v>[x]</v>
      </c>
      <c r="AG734" s="29">
        <f t="shared" si="185"/>
        <v>12</v>
      </c>
    </row>
    <row r="735" spans="16:33" ht="16.5" x14ac:dyDescent="0.2">
      <c r="P735" s="15">
        <v>679</v>
      </c>
      <c r="Q735" s="16">
        <f t="shared" si="170"/>
        <v>35</v>
      </c>
      <c r="R735" s="16">
        <f t="shared" si="171"/>
        <v>1606043</v>
      </c>
      <c r="S735" s="16" t="str">
        <f t="shared" si="175"/>
        <v>神器7碎片1等级13</v>
      </c>
      <c r="T735" s="31" t="s">
        <v>877</v>
      </c>
      <c r="U735" s="16">
        <f t="shared" si="172"/>
        <v>13</v>
      </c>
      <c r="V735" s="106">
        <f t="shared" si="176"/>
        <v>1.1380000000000001</v>
      </c>
      <c r="W735" s="19">
        <f t="shared" si="173"/>
        <v>2.2760000000000002E-2</v>
      </c>
      <c r="X735" s="16">
        <f t="shared" si="177"/>
        <v>1</v>
      </c>
      <c r="Y735" s="16">
        <f t="shared" si="178"/>
        <v>3</v>
      </c>
      <c r="Z735" s="16">
        <f t="shared" si="179"/>
        <v>0</v>
      </c>
      <c r="AA735" s="16" t="str">
        <f t="shared" si="180"/>
        <v>AtkExt</v>
      </c>
      <c r="AB735" s="16">
        <f t="shared" si="174"/>
        <v>112</v>
      </c>
      <c r="AC735" s="16" t="str">
        <f t="shared" si="181"/>
        <v>HPExt</v>
      </c>
      <c r="AD735" s="16">
        <f t="shared" si="182"/>
        <v>677</v>
      </c>
      <c r="AE735" s="16" t="str">
        <f t="shared" si="183"/>
        <v>[x]</v>
      </c>
      <c r="AF735" s="29" t="str">
        <f t="shared" si="184"/>
        <v>[x]</v>
      </c>
      <c r="AG735" s="29">
        <f t="shared" si="185"/>
        <v>13</v>
      </c>
    </row>
    <row r="736" spans="16:33" ht="16.5" x14ac:dyDescent="0.2">
      <c r="P736" s="15">
        <v>680</v>
      </c>
      <c r="Q736" s="16">
        <f t="shared" si="170"/>
        <v>35</v>
      </c>
      <c r="R736" s="16">
        <f t="shared" si="171"/>
        <v>1606043</v>
      </c>
      <c r="S736" s="16" t="str">
        <f t="shared" si="175"/>
        <v>神器7碎片1等级14</v>
      </c>
      <c r="T736" s="31" t="s">
        <v>877</v>
      </c>
      <c r="U736" s="16">
        <f t="shared" si="172"/>
        <v>14</v>
      </c>
      <c r="V736" s="106">
        <f t="shared" si="176"/>
        <v>1.242</v>
      </c>
      <c r="W736" s="19">
        <f t="shared" si="173"/>
        <v>2.4840000000000001E-2</v>
      </c>
      <c r="X736" s="16">
        <f t="shared" si="177"/>
        <v>1</v>
      </c>
      <c r="Y736" s="16">
        <f t="shared" si="178"/>
        <v>3</v>
      </c>
      <c r="Z736" s="16">
        <f t="shared" si="179"/>
        <v>0</v>
      </c>
      <c r="AA736" s="16" t="str">
        <f t="shared" si="180"/>
        <v>AtkExt</v>
      </c>
      <c r="AB736" s="16">
        <f t="shared" si="174"/>
        <v>122</v>
      </c>
      <c r="AC736" s="16" t="str">
        <f t="shared" si="181"/>
        <v>HPExt</v>
      </c>
      <c r="AD736" s="16">
        <f t="shared" si="182"/>
        <v>739</v>
      </c>
      <c r="AE736" s="16" t="str">
        <f t="shared" si="183"/>
        <v>[x]</v>
      </c>
      <c r="AF736" s="29" t="str">
        <f t="shared" si="184"/>
        <v>[x]</v>
      </c>
      <c r="AG736" s="29">
        <f t="shared" si="185"/>
        <v>14</v>
      </c>
    </row>
    <row r="737" spans="16:33" ht="16.5" x14ac:dyDescent="0.2">
      <c r="P737" s="15">
        <v>681</v>
      </c>
      <c r="Q737" s="16">
        <f t="shared" si="170"/>
        <v>35</v>
      </c>
      <c r="R737" s="16">
        <f t="shared" si="171"/>
        <v>1606043</v>
      </c>
      <c r="S737" s="16" t="str">
        <f t="shared" si="175"/>
        <v>神器7碎片1等级15</v>
      </c>
      <c r="T737" s="31" t="s">
        <v>877</v>
      </c>
      <c r="U737" s="16">
        <f t="shared" si="172"/>
        <v>15</v>
      </c>
      <c r="V737" s="106">
        <f t="shared" si="176"/>
        <v>1.35</v>
      </c>
      <c r="W737" s="19">
        <f t="shared" si="173"/>
        <v>2.7000000000000003E-2</v>
      </c>
      <c r="X737" s="16">
        <f t="shared" si="177"/>
        <v>1</v>
      </c>
      <c r="Y737" s="16">
        <f t="shared" si="178"/>
        <v>3</v>
      </c>
      <c r="Z737" s="16">
        <f t="shared" si="179"/>
        <v>0</v>
      </c>
      <c r="AA737" s="16" t="str">
        <f t="shared" si="180"/>
        <v>AtkExt</v>
      </c>
      <c r="AB737" s="16">
        <f t="shared" si="174"/>
        <v>133</v>
      </c>
      <c r="AC737" s="16" t="str">
        <f t="shared" si="181"/>
        <v>HPExt</v>
      </c>
      <c r="AD737" s="16">
        <f t="shared" si="182"/>
        <v>803</v>
      </c>
      <c r="AE737" s="16" t="str">
        <f t="shared" si="183"/>
        <v>[x]</v>
      </c>
      <c r="AF737" s="29" t="str">
        <f t="shared" si="184"/>
        <v>[x]</v>
      </c>
      <c r="AG737" s="29">
        <f t="shared" si="185"/>
        <v>15</v>
      </c>
    </row>
    <row r="738" spans="16:33" ht="16.5" x14ac:dyDescent="0.2">
      <c r="P738" s="15">
        <v>682</v>
      </c>
      <c r="Q738" s="16">
        <f t="shared" si="170"/>
        <v>35</v>
      </c>
      <c r="R738" s="16">
        <f t="shared" si="171"/>
        <v>1606043</v>
      </c>
      <c r="S738" s="16" t="str">
        <f t="shared" si="175"/>
        <v>神器7碎片1等级16</v>
      </c>
      <c r="T738" s="31" t="s">
        <v>877</v>
      </c>
      <c r="U738" s="16">
        <f t="shared" si="172"/>
        <v>16</v>
      </c>
      <c r="V738" s="106">
        <f t="shared" si="176"/>
        <v>1.4620000000000002</v>
      </c>
      <c r="W738" s="19">
        <f t="shared" si="173"/>
        <v>2.9240000000000006E-2</v>
      </c>
      <c r="X738" s="16">
        <f t="shared" si="177"/>
        <v>1</v>
      </c>
      <c r="Y738" s="16">
        <f t="shared" si="178"/>
        <v>3</v>
      </c>
      <c r="Z738" s="16">
        <f t="shared" si="179"/>
        <v>0</v>
      </c>
      <c r="AA738" s="16" t="str">
        <f t="shared" si="180"/>
        <v>AtkExt</v>
      </c>
      <c r="AB738" s="16">
        <f t="shared" si="174"/>
        <v>144</v>
      </c>
      <c r="AC738" s="16" t="str">
        <f t="shared" si="181"/>
        <v>HPExt</v>
      </c>
      <c r="AD738" s="16">
        <f t="shared" si="182"/>
        <v>870</v>
      </c>
      <c r="AE738" s="16" t="str">
        <f t="shared" si="183"/>
        <v>[x]</v>
      </c>
      <c r="AF738" s="29" t="str">
        <f t="shared" si="184"/>
        <v>[x]</v>
      </c>
      <c r="AG738" s="29">
        <f t="shared" si="185"/>
        <v>16</v>
      </c>
    </row>
    <row r="739" spans="16:33" ht="16.5" x14ac:dyDescent="0.2">
      <c r="P739" s="15">
        <v>683</v>
      </c>
      <c r="Q739" s="16">
        <f t="shared" si="170"/>
        <v>35</v>
      </c>
      <c r="R739" s="16">
        <f t="shared" si="171"/>
        <v>1606043</v>
      </c>
      <c r="S739" s="16" t="str">
        <f t="shared" si="175"/>
        <v>神器7碎片1等级17</v>
      </c>
      <c r="T739" s="31" t="s">
        <v>877</v>
      </c>
      <c r="U739" s="16">
        <f t="shared" si="172"/>
        <v>17</v>
      </c>
      <c r="V739" s="106">
        <f t="shared" si="176"/>
        <v>1.5779999999999998</v>
      </c>
      <c r="W739" s="19">
        <f t="shared" si="173"/>
        <v>3.1559999999999998E-2</v>
      </c>
      <c r="X739" s="16">
        <f t="shared" si="177"/>
        <v>1</v>
      </c>
      <c r="Y739" s="16">
        <f t="shared" si="178"/>
        <v>3</v>
      </c>
      <c r="Z739" s="16">
        <f t="shared" si="179"/>
        <v>0</v>
      </c>
      <c r="AA739" s="16" t="str">
        <f t="shared" si="180"/>
        <v>AtkExt</v>
      </c>
      <c r="AB739" s="16">
        <f t="shared" si="174"/>
        <v>156</v>
      </c>
      <c r="AC739" s="16" t="str">
        <f t="shared" si="181"/>
        <v>HPExt</v>
      </c>
      <c r="AD739" s="16">
        <f t="shared" si="182"/>
        <v>939</v>
      </c>
      <c r="AE739" s="16" t="str">
        <f t="shared" si="183"/>
        <v>[x]</v>
      </c>
      <c r="AF739" s="29" t="str">
        <f t="shared" si="184"/>
        <v>[x]</v>
      </c>
      <c r="AG739" s="29">
        <f t="shared" si="185"/>
        <v>17</v>
      </c>
    </row>
    <row r="740" spans="16:33" ht="16.5" x14ac:dyDescent="0.2">
      <c r="P740" s="15">
        <v>684</v>
      </c>
      <c r="Q740" s="16">
        <f t="shared" si="170"/>
        <v>35</v>
      </c>
      <c r="R740" s="16">
        <f t="shared" si="171"/>
        <v>1606043</v>
      </c>
      <c r="S740" s="16" t="str">
        <f t="shared" si="175"/>
        <v>神器7碎片1等级18</v>
      </c>
      <c r="T740" s="31" t="s">
        <v>877</v>
      </c>
      <c r="U740" s="16">
        <f t="shared" si="172"/>
        <v>18</v>
      </c>
      <c r="V740" s="106">
        <f t="shared" si="176"/>
        <v>1.698</v>
      </c>
      <c r="W740" s="19">
        <f t="shared" si="173"/>
        <v>3.3959999999999997E-2</v>
      </c>
      <c r="X740" s="16">
        <f t="shared" si="177"/>
        <v>1</v>
      </c>
      <c r="Y740" s="16">
        <f t="shared" si="178"/>
        <v>3</v>
      </c>
      <c r="Z740" s="16">
        <f t="shared" si="179"/>
        <v>0</v>
      </c>
      <c r="AA740" s="16" t="str">
        <f t="shared" si="180"/>
        <v>AtkExt</v>
      </c>
      <c r="AB740" s="16">
        <f t="shared" si="174"/>
        <v>168</v>
      </c>
      <c r="AC740" s="16" t="str">
        <f t="shared" si="181"/>
        <v>HPExt</v>
      </c>
      <c r="AD740" s="16">
        <f t="shared" si="182"/>
        <v>1010</v>
      </c>
      <c r="AE740" s="16" t="str">
        <f t="shared" si="183"/>
        <v>[x]</v>
      </c>
      <c r="AF740" s="29" t="str">
        <f t="shared" si="184"/>
        <v>[x]</v>
      </c>
      <c r="AG740" s="29">
        <f t="shared" si="185"/>
        <v>18</v>
      </c>
    </row>
    <row r="741" spans="16:33" ht="16.5" x14ac:dyDescent="0.2">
      <c r="P741" s="15">
        <v>685</v>
      </c>
      <c r="Q741" s="16">
        <f t="shared" si="170"/>
        <v>35</v>
      </c>
      <c r="R741" s="16">
        <f t="shared" si="171"/>
        <v>1606043</v>
      </c>
      <c r="S741" s="16" t="str">
        <f t="shared" si="175"/>
        <v>神器7碎片1等级19</v>
      </c>
      <c r="T741" s="31" t="s">
        <v>877</v>
      </c>
      <c r="U741" s="16">
        <f t="shared" si="172"/>
        <v>19</v>
      </c>
      <c r="V741" s="106">
        <f t="shared" si="176"/>
        <v>1.8220000000000001</v>
      </c>
      <c r="W741" s="19">
        <f t="shared" si="173"/>
        <v>3.644E-2</v>
      </c>
      <c r="X741" s="16">
        <f t="shared" si="177"/>
        <v>1</v>
      </c>
      <c r="Y741" s="16">
        <f t="shared" si="178"/>
        <v>3</v>
      </c>
      <c r="Z741" s="16">
        <f t="shared" si="179"/>
        <v>0</v>
      </c>
      <c r="AA741" s="16" t="str">
        <f t="shared" si="180"/>
        <v>AtkExt</v>
      </c>
      <c r="AB741" s="16">
        <f t="shared" si="174"/>
        <v>180</v>
      </c>
      <c r="AC741" s="16" t="str">
        <f t="shared" si="181"/>
        <v>HPExt</v>
      </c>
      <c r="AD741" s="16">
        <f t="shared" si="182"/>
        <v>1084</v>
      </c>
      <c r="AE741" s="16" t="str">
        <f t="shared" si="183"/>
        <v>[x]</v>
      </c>
      <c r="AF741" s="29" t="str">
        <f t="shared" si="184"/>
        <v>[x]</v>
      </c>
      <c r="AG741" s="29">
        <f t="shared" si="185"/>
        <v>19</v>
      </c>
    </row>
    <row r="742" spans="16:33" ht="16.5" x14ac:dyDescent="0.2">
      <c r="P742" s="15">
        <v>686</v>
      </c>
      <c r="Q742" s="16">
        <f t="shared" si="170"/>
        <v>35</v>
      </c>
      <c r="R742" s="16">
        <f t="shared" si="171"/>
        <v>1606043</v>
      </c>
      <c r="S742" s="16" t="str">
        <f t="shared" si="175"/>
        <v>神器7碎片1等级20</v>
      </c>
      <c r="T742" s="31" t="s">
        <v>877</v>
      </c>
      <c r="U742" s="16">
        <f t="shared" si="172"/>
        <v>20</v>
      </c>
      <c r="V742" s="106">
        <f t="shared" si="176"/>
        <v>1.95</v>
      </c>
      <c r="W742" s="19">
        <f t="shared" si="173"/>
        <v>3.9E-2</v>
      </c>
      <c r="X742" s="16">
        <f t="shared" si="177"/>
        <v>1</v>
      </c>
      <c r="Y742" s="16">
        <f t="shared" si="178"/>
        <v>3</v>
      </c>
      <c r="Z742" s="16">
        <f t="shared" si="179"/>
        <v>0</v>
      </c>
      <c r="AA742" s="16" t="str">
        <f t="shared" si="180"/>
        <v>AtkExt</v>
      </c>
      <c r="AB742" s="16">
        <f t="shared" si="174"/>
        <v>192</v>
      </c>
      <c r="AC742" s="16" t="str">
        <f t="shared" si="181"/>
        <v>HPExt</v>
      </c>
      <c r="AD742" s="16">
        <f t="shared" si="182"/>
        <v>1160</v>
      </c>
      <c r="AE742" s="16" t="str">
        <f t="shared" si="183"/>
        <v>[x]</v>
      </c>
      <c r="AF742" s="29" t="str">
        <f t="shared" si="184"/>
        <v>[x]</v>
      </c>
      <c r="AG742" s="29">
        <f t="shared" si="185"/>
        <v>20</v>
      </c>
    </row>
    <row r="743" spans="16:33" ht="16.5" x14ac:dyDescent="0.2">
      <c r="P743" s="15">
        <v>687</v>
      </c>
      <c r="Q743" s="16">
        <f t="shared" si="170"/>
        <v>35</v>
      </c>
      <c r="R743" s="16">
        <f t="shared" si="171"/>
        <v>1606043</v>
      </c>
      <c r="S743" s="16" t="str">
        <f t="shared" si="175"/>
        <v>神器7碎片1等级21</v>
      </c>
      <c r="T743" s="31" t="s">
        <v>877</v>
      </c>
      <c r="U743" s="16">
        <f t="shared" si="172"/>
        <v>21</v>
      </c>
      <c r="V743" s="106">
        <f t="shared" si="176"/>
        <v>2.0819999999999999</v>
      </c>
      <c r="W743" s="19">
        <f t="shared" si="173"/>
        <v>4.1639999999999996E-2</v>
      </c>
      <c r="X743" s="16">
        <f t="shared" si="177"/>
        <v>1</v>
      </c>
      <c r="Y743" s="16">
        <f t="shared" si="178"/>
        <v>3</v>
      </c>
      <c r="Z743" s="16">
        <f t="shared" si="179"/>
        <v>0</v>
      </c>
      <c r="AA743" s="16" t="str">
        <f t="shared" si="180"/>
        <v>AtkExt</v>
      </c>
      <c r="AB743" s="16">
        <f t="shared" si="174"/>
        <v>206</v>
      </c>
      <c r="AC743" s="16" t="str">
        <f t="shared" si="181"/>
        <v>HPExt</v>
      </c>
      <c r="AD743" s="16">
        <f t="shared" si="182"/>
        <v>1239</v>
      </c>
      <c r="AE743" s="16" t="str">
        <f t="shared" si="183"/>
        <v>[x]</v>
      </c>
      <c r="AF743" s="29" t="str">
        <f t="shared" si="184"/>
        <v>[x]</v>
      </c>
      <c r="AG743" s="29">
        <f t="shared" si="185"/>
        <v>21</v>
      </c>
    </row>
    <row r="744" spans="16:33" ht="16.5" x14ac:dyDescent="0.2">
      <c r="P744" s="15">
        <v>688</v>
      </c>
      <c r="Q744" s="16">
        <f t="shared" si="170"/>
        <v>36</v>
      </c>
      <c r="R744" s="16">
        <f t="shared" si="171"/>
        <v>1606044</v>
      </c>
      <c r="S744" s="16" t="str">
        <f t="shared" si="175"/>
        <v>神器7碎片2等级1</v>
      </c>
      <c r="T744" s="31" t="s">
        <v>877</v>
      </c>
      <c r="U744" s="16">
        <f t="shared" si="172"/>
        <v>1</v>
      </c>
      <c r="V744" s="106">
        <f t="shared" si="176"/>
        <v>0.20200000000000001</v>
      </c>
      <c r="W744" s="19">
        <f t="shared" si="173"/>
        <v>4.0400000000000002E-3</v>
      </c>
      <c r="X744" s="16">
        <f t="shared" si="177"/>
        <v>1</v>
      </c>
      <c r="Y744" s="16">
        <f t="shared" si="178"/>
        <v>2</v>
      </c>
      <c r="Z744" s="16">
        <f t="shared" si="179"/>
        <v>0</v>
      </c>
      <c r="AA744" s="16" t="str">
        <f t="shared" si="180"/>
        <v>AtkExt</v>
      </c>
      <c r="AB744" s="16">
        <f t="shared" si="174"/>
        <v>39</v>
      </c>
      <c r="AC744" s="16" t="str">
        <f t="shared" si="181"/>
        <v>DefExt</v>
      </c>
      <c r="AD744" s="16">
        <f t="shared" si="182"/>
        <v>9</v>
      </c>
      <c r="AE744" s="16" t="str">
        <f t="shared" si="183"/>
        <v>[x]</v>
      </c>
      <c r="AF744" s="29" t="str">
        <f t="shared" si="184"/>
        <v>[x]</v>
      </c>
      <c r="AG744" s="29" t="str">
        <f t="shared" si="185"/>
        <v>[x]</v>
      </c>
    </row>
    <row r="745" spans="16:33" ht="16.5" x14ac:dyDescent="0.2">
      <c r="P745" s="15">
        <v>689</v>
      </c>
      <c r="Q745" s="16">
        <f t="shared" si="170"/>
        <v>36</v>
      </c>
      <c r="R745" s="16">
        <f t="shared" si="171"/>
        <v>1606044</v>
      </c>
      <c r="S745" s="16" t="str">
        <f t="shared" si="175"/>
        <v>神器7碎片2等级2</v>
      </c>
      <c r="T745" s="31" t="s">
        <v>877</v>
      </c>
      <c r="U745" s="16">
        <f t="shared" si="172"/>
        <v>2</v>
      </c>
      <c r="V745" s="106">
        <f t="shared" si="176"/>
        <v>0.25800000000000001</v>
      </c>
      <c r="W745" s="19">
        <f t="shared" si="173"/>
        <v>5.1600000000000005E-3</v>
      </c>
      <c r="X745" s="16">
        <f t="shared" si="177"/>
        <v>1</v>
      </c>
      <c r="Y745" s="16">
        <f t="shared" si="178"/>
        <v>2</v>
      </c>
      <c r="Z745" s="16">
        <f t="shared" si="179"/>
        <v>0</v>
      </c>
      <c r="AA745" s="16" t="str">
        <f t="shared" si="180"/>
        <v>AtkExt</v>
      </c>
      <c r="AB745" s="16">
        <f t="shared" si="174"/>
        <v>51</v>
      </c>
      <c r="AC745" s="16" t="str">
        <f t="shared" si="181"/>
        <v>DefExt</v>
      </c>
      <c r="AD745" s="16">
        <f t="shared" si="182"/>
        <v>12</v>
      </c>
      <c r="AE745" s="16" t="str">
        <f t="shared" si="183"/>
        <v>[x]</v>
      </c>
      <c r="AF745" s="29" t="str">
        <f t="shared" si="184"/>
        <v>[x]</v>
      </c>
      <c r="AG745" s="29" t="str">
        <f t="shared" si="185"/>
        <v>[x]</v>
      </c>
    </row>
    <row r="746" spans="16:33" ht="16.5" x14ac:dyDescent="0.2">
      <c r="P746" s="15">
        <v>690</v>
      </c>
      <c r="Q746" s="16">
        <f t="shared" si="170"/>
        <v>36</v>
      </c>
      <c r="R746" s="16">
        <f t="shared" si="171"/>
        <v>1606044</v>
      </c>
      <c r="S746" s="16" t="str">
        <f t="shared" si="175"/>
        <v>神器7碎片2等级3</v>
      </c>
      <c r="T746" s="31" t="s">
        <v>877</v>
      </c>
      <c r="U746" s="16">
        <f t="shared" si="172"/>
        <v>3</v>
      </c>
      <c r="V746" s="106">
        <f t="shared" si="176"/>
        <v>0.31800000000000006</v>
      </c>
      <c r="W746" s="19">
        <f t="shared" si="173"/>
        <v>6.3600000000000011E-3</v>
      </c>
      <c r="X746" s="16">
        <f t="shared" si="177"/>
        <v>1</v>
      </c>
      <c r="Y746" s="16">
        <f t="shared" si="178"/>
        <v>2</v>
      </c>
      <c r="Z746" s="16">
        <f t="shared" si="179"/>
        <v>0</v>
      </c>
      <c r="AA746" s="16" t="str">
        <f t="shared" si="180"/>
        <v>AtkExt</v>
      </c>
      <c r="AB746" s="16">
        <f t="shared" si="174"/>
        <v>62</v>
      </c>
      <c r="AC746" s="16" t="str">
        <f t="shared" si="181"/>
        <v>DefExt</v>
      </c>
      <c r="AD746" s="16">
        <f t="shared" si="182"/>
        <v>15</v>
      </c>
      <c r="AE746" s="16" t="str">
        <f t="shared" si="183"/>
        <v>[x]</v>
      </c>
      <c r="AF746" s="29" t="str">
        <f t="shared" si="184"/>
        <v>[x]</v>
      </c>
      <c r="AG746" s="29" t="str">
        <f t="shared" si="185"/>
        <v>[x]</v>
      </c>
    </row>
    <row r="747" spans="16:33" ht="16.5" x14ac:dyDescent="0.2">
      <c r="P747" s="15">
        <v>691</v>
      </c>
      <c r="Q747" s="16">
        <f t="shared" si="170"/>
        <v>36</v>
      </c>
      <c r="R747" s="16">
        <f t="shared" si="171"/>
        <v>1606044</v>
      </c>
      <c r="S747" s="16" t="str">
        <f t="shared" si="175"/>
        <v>神器7碎片2等级4</v>
      </c>
      <c r="T747" s="31" t="s">
        <v>877</v>
      </c>
      <c r="U747" s="16">
        <f t="shared" si="172"/>
        <v>4</v>
      </c>
      <c r="V747" s="106">
        <f t="shared" si="176"/>
        <v>0.38200000000000001</v>
      </c>
      <c r="W747" s="19">
        <f t="shared" si="173"/>
        <v>7.6400000000000001E-3</v>
      </c>
      <c r="X747" s="16">
        <f t="shared" si="177"/>
        <v>1</v>
      </c>
      <c r="Y747" s="16">
        <f t="shared" si="178"/>
        <v>2</v>
      </c>
      <c r="Z747" s="16">
        <f t="shared" si="179"/>
        <v>0</v>
      </c>
      <c r="AA747" s="16" t="str">
        <f t="shared" si="180"/>
        <v>AtkExt</v>
      </c>
      <c r="AB747" s="16">
        <f t="shared" si="174"/>
        <v>75</v>
      </c>
      <c r="AC747" s="16" t="str">
        <f t="shared" si="181"/>
        <v>DefExt</v>
      </c>
      <c r="AD747" s="16">
        <f t="shared" si="182"/>
        <v>18</v>
      </c>
      <c r="AE747" s="16" t="str">
        <f t="shared" si="183"/>
        <v>[x]</v>
      </c>
      <c r="AF747" s="29" t="str">
        <f t="shared" si="184"/>
        <v>[x]</v>
      </c>
      <c r="AG747" s="29" t="str">
        <f t="shared" si="185"/>
        <v>[x]</v>
      </c>
    </row>
    <row r="748" spans="16:33" ht="16.5" x14ac:dyDescent="0.2">
      <c r="P748" s="15">
        <v>692</v>
      </c>
      <c r="Q748" s="16">
        <f t="shared" si="170"/>
        <v>36</v>
      </c>
      <c r="R748" s="16">
        <f t="shared" si="171"/>
        <v>1606044</v>
      </c>
      <c r="S748" s="16" t="str">
        <f t="shared" si="175"/>
        <v>神器7碎片2等级5</v>
      </c>
      <c r="T748" s="31" t="s">
        <v>877</v>
      </c>
      <c r="U748" s="16">
        <f t="shared" si="172"/>
        <v>5</v>
      </c>
      <c r="V748" s="106">
        <f t="shared" si="176"/>
        <v>0.45</v>
      </c>
      <c r="W748" s="19">
        <f t="shared" si="173"/>
        <v>9.0000000000000011E-3</v>
      </c>
      <c r="X748" s="16">
        <f t="shared" si="177"/>
        <v>1</v>
      </c>
      <c r="Y748" s="16">
        <f t="shared" si="178"/>
        <v>2</v>
      </c>
      <c r="Z748" s="16">
        <f t="shared" si="179"/>
        <v>0</v>
      </c>
      <c r="AA748" s="16" t="str">
        <f t="shared" si="180"/>
        <v>AtkExt</v>
      </c>
      <c r="AB748" s="16">
        <f t="shared" si="174"/>
        <v>89</v>
      </c>
      <c r="AC748" s="16" t="str">
        <f t="shared" si="181"/>
        <v>DefExt</v>
      </c>
      <c r="AD748" s="16">
        <f t="shared" si="182"/>
        <v>22</v>
      </c>
      <c r="AE748" s="16" t="str">
        <f t="shared" si="183"/>
        <v>[x]</v>
      </c>
      <c r="AF748" s="29" t="str">
        <f t="shared" si="184"/>
        <v>[x]</v>
      </c>
      <c r="AG748" s="29" t="str">
        <f t="shared" si="185"/>
        <v>[x]</v>
      </c>
    </row>
    <row r="749" spans="16:33" ht="16.5" x14ac:dyDescent="0.2">
      <c r="P749" s="15">
        <v>693</v>
      </c>
      <c r="Q749" s="16">
        <f t="shared" si="170"/>
        <v>36</v>
      </c>
      <c r="R749" s="16">
        <f t="shared" si="171"/>
        <v>1606044</v>
      </c>
      <c r="S749" s="16" t="str">
        <f t="shared" si="175"/>
        <v>神器7碎片2等级6</v>
      </c>
      <c r="T749" s="31" t="s">
        <v>877</v>
      </c>
      <c r="U749" s="16">
        <f t="shared" si="172"/>
        <v>6</v>
      </c>
      <c r="V749" s="106">
        <f t="shared" si="176"/>
        <v>0.52200000000000002</v>
      </c>
      <c r="W749" s="19">
        <f t="shared" si="173"/>
        <v>1.0440000000000001E-2</v>
      </c>
      <c r="X749" s="16">
        <f t="shared" si="177"/>
        <v>1</v>
      </c>
      <c r="Y749" s="16">
        <f t="shared" si="178"/>
        <v>2</v>
      </c>
      <c r="Z749" s="16">
        <f t="shared" si="179"/>
        <v>0</v>
      </c>
      <c r="AA749" s="16" t="str">
        <f t="shared" si="180"/>
        <v>AtkExt</v>
      </c>
      <c r="AB749" s="16">
        <f t="shared" si="174"/>
        <v>103</v>
      </c>
      <c r="AC749" s="16" t="str">
        <f t="shared" si="181"/>
        <v>DefExt</v>
      </c>
      <c r="AD749" s="16">
        <f t="shared" si="182"/>
        <v>25</v>
      </c>
      <c r="AE749" s="16" t="str">
        <f t="shared" si="183"/>
        <v>[x]</v>
      </c>
      <c r="AF749" s="29" t="str">
        <f t="shared" si="184"/>
        <v>[x]</v>
      </c>
      <c r="AG749" s="29" t="str">
        <f t="shared" si="185"/>
        <v>[x]</v>
      </c>
    </row>
    <row r="750" spans="16:33" ht="16.5" x14ac:dyDescent="0.2">
      <c r="P750" s="15">
        <v>694</v>
      </c>
      <c r="Q750" s="16">
        <f t="shared" si="170"/>
        <v>36</v>
      </c>
      <c r="R750" s="16">
        <f t="shared" si="171"/>
        <v>1606044</v>
      </c>
      <c r="S750" s="16" t="str">
        <f t="shared" si="175"/>
        <v>神器7碎片2等级7</v>
      </c>
      <c r="T750" s="31" t="s">
        <v>877</v>
      </c>
      <c r="U750" s="16">
        <f t="shared" si="172"/>
        <v>7</v>
      </c>
      <c r="V750" s="106">
        <f t="shared" si="176"/>
        <v>0.59799999999999998</v>
      </c>
      <c r="W750" s="19">
        <f t="shared" si="173"/>
        <v>1.196E-2</v>
      </c>
      <c r="X750" s="16">
        <f t="shared" si="177"/>
        <v>1</v>
      </c>
      <c r="Y750" s="16">
        <f t="shared" si="178"/>
        <v>2</v>
      </c>
      <c r="Z750" s="16">
        <f t="shared" si="179"/>
        <v>0</v>
      </c>
      <c r="AA750" s="16" t="str">
        <f t="shared" si="180"/>
        <v>AtkExt</v>
      </c>
      <c r="AB750" s="16">
        <f t="shared" si="174"/>
        <v>118</v>
      </c>
      <c r="AC750" s="16" t="str">
        <f t="shared" si="181"/>
        <v>DefExt</v>
      </c>
      <c r="AD750" s="16">
        <f t="shared" si="182"/>
        <v>29</v>
      </c>
      <c r="AE750" s="16" t="str">
        <f t="shared" si="183"/>
        <v>[x]</v>
      </c>
      <c r="AF750" s="29" t="str">
        <f t="shared" si="184"/>
        <v>[x]</v>
      </c>
      <c r="AG750" s="29" t="str">
        <f t="shared" si="185"/>
        <v>[x]</v>
      </c>
    </row>
    <row r="751" spans="16:33" ht="16.5" x14ac:dyDescent="0.2">
      <c r="P751" s="15">
        <v>695</v>
      </c>
      <c r="Q751" s="16">
        <f t="shared" si="170"/>
        <v>36</v>
      </c>
      <c r="R751" s="16">
        <f t="shared" si="171"/>
        <v>1606044</v>
      </c>
      <c r="S751" s="16" t="str">
        <f t="shared" si="175"/>
        <v>神器7碎片2等级8</v>
      </c>
      <c r="T751" s="31" t="s">
        <v>877</v>
      </c>
      <c r="U751" s="16">
        <f t="shared" si="172"/>
        <v>8</v>
      </c>
      <c r="V751" s="106">
        <f t="shared" si="176"/>
        <v>0.67800000000000005</v>
      </c>
      <c r="W751" s="19">
        <f t="shared" si="173"/>
        <v>1.3560000000000001E-2</v>
      </c>
      <c r="X751" s="16">
        <f t="shared" si="177"/>
        <v>1</v>
      </c>
      <c r="Y751" s="16">
        <f t="shared" si="178"/>
        <v>2</v>
      </c>
      <c r="Z751" s="16">
        <f t="shared" si="179"/>
        <v>0</v>
      </c>
      <c r="AA751" s="16" t="str">
        <f t="shared" si="180"/>
        <v>AtkExt</v>
      </c>
      <c r="AB751" s="16">
        <f t="shared" si="174"/>
        <v>134</v>
      </c>
      <c r="AC751" s="16" t="str">
        <f t="shared" si="181"/>
        <v>DefExt</v>
      </c>
      <c r="AD751" s="16">
        <f t="shared" si="182"/>
        <v>33</v>
      </c>
      <c r="AE751" s="16" t="str">
        <f t="shared" si="183"/>
        <v>[x]</v>
      </c>
      <c r="AF751" s="29" t="str">
        <f t="shared" si="184"/>
        <v>[x]</v>
      </c>
      <c r="AG751" s="29" t="str">
        <f t="shared" si="185"/>
        <v>[x]</v>
      </c>
    </row>
    <row r="752" spans="16:33" ht="16.5" x14ac:dyDescent="0.2">
      <c r="P752" s="15">
        <v>696</v>
      </c>
      <c r="Q752" s="16">
        <f t="shared" si="170"/>
        <v>36</v>
      </c>
      <c r="R752" s="16">
        <f t="shared" si="171"/>
        <v>1606044</v>
      </c>
      <c r="S752" s="16" t="str">
        <f t="shared" si="175"/>
        <v>神器7碎片2等级9</v>
      </c>
      <c r="T752" s="31" t="s">
        <v>877</v>
      </c>
      <c r="U752" s="16">
        <f t="shared" si="172"/>
        <v>9</v>
      </c>
      <c r="V752" s="106">
        <f t="shared" si="176"/>
        <v>0.76200000000000001</v>
      </c>
      <c r="W752" s="19">
        <f t="shared" si="173"/>
        <v>1.524E-2</v>
      </c>
      <c r="X752" s="16">
        <f t="shared" si="177"/>
        <v>1</v>
      </c>
      <c r="Y752" s="16">
        <f t="shared" si="178"/>
        <v>2</v>
      </c>
      <c r="Z752" s="16">
        <f t="shared" si="179"/>
        <v>0</v>
      </c>
      <c r="AA752" s="16" t="str">
        <f t="shared" si="180"/>
        <v>AtkExt</v>
      </c>
      <c r="AB752" s="16">
        <f t="shared" si="174"/>
        <v>150</v>
      </c>
      <c r="AC752" s="16" t="str">
        <f t="shared" si="181"/>
        <v>DefExt</v>
      </c>
      <c r="AD752" s="16">
        <f t="shared" si="182"/>
        <v>37</v>
      </c>
      <c r="AE752" s="16" t="str">
        <f t="shared" si="183"/>
        <v>[x]</v>
      </c>
      <c r="AF752" s="29" t="str">
        <f t="shared" si="184"/>
        <v>[x]</v>
      </c>
      <c r="AG752" s="29" t="str">
        <f t="shared" si="185"/>
        <v>[x]</v>
      </c>
    </row>
    <row r="753" spans="16:33" ht="16.5" x14ac:dyDescent="0.2">
      <c r="P753" s="15">
        <v>697</v>
      </c>
      <c r="Q753" s="16">
        <f t="shared" si="170"/>
        <v>36</v>
      </c>
      <c r="R753" s="16">
        <f t="shared" si="171"/>
        <v>1606044</v>
      </c>
      <c r="S753" s="16" t="str">
        <f t="shared" si="175"/>
        <v>神器7碎片2等级10</v>
      </c>
      <c r="T753" s="31" t="s">
        <v>877</v>
      </c>
      <c r="U753" s="16">
        <f t="shared" si="172"/>
        <v>10</v>
      </c>
      <c r="V753" s="106">
        <f t="shared" si="176"/>
        <v>0.85000000000000009</v>
      </c>
      <c r="W753" s="19">
        <f t="shared" si="173"/>
        <v>1.7000000000000001E-2</v>
      </c>
      <c r="X753" s="16">
        <f t="shared" si="177"/>
        <v>1</v>
      </c>
      <c r="Y753" s="16">
        <f t="shared" si="178"/>
        <v>2</v>
      </c>
      <c r="Z753" s="16">
        <f t="shared" si="179"/>
        <v>0</v>
      </c>
      <c r="AA753" s="16" t="str">
        <f t="shared" si="180"/>
        <v>AtkExt</v>
      </c>
      <c r="AB753" s="16">
        <f t="shared" si="174"/>
        <v>168</v>
      </c>
      <c r="AC753" s="16" t="str">
        <f t="shared" si="181"/>
        <v>DefExt</v>
      </c>
      <c r="AD753" s="16">
        <f t="shared" si="182"/>
        <v>41</v>
      </c>
      <c r="AE753" s="16" t="str">
        <f t="shared" si="183"/>
        <v>[x]</v>
      </c>
      <c r="AF753" s="29" t="str">
        <f t="shared" si="184"/>
        <v>[x]</v>
      </c>
      <c r="AG753" s="29" t="str">
        <f t="shared" si="185"/>
        <v>[x]</v>
      </c>
    </row>
    <row r="754" spans="16:33" ht="16.5" x14ac:dyDescent="0.2">
      <c r="P754" s="15">
        <v>698</v>
      </c>
      <c r="Q754" s="16">
        <f t="shared" si="170"/>
        <v>36</v>
      </c>
      <c r="R754" s="16">
        <f t="shared" si="171"/>
        <v>1606044</v>
      </c>
      <c r="S754" s="16" t="str">
        <f t="shared" si="175"/>
        <v>神器7碎片2等级11</v>
      </c>
      <c r="T754" s="31" t="s">
        <v>877</v>
      </c>
      <c r="U754" s="16">
        <f t="shared" si="172"/>
        <v>11</v>
      </c>
      <c r="V754" s="106">
        <f t="shared" si="176"/>
        <v>0.94200000000000006</v>
      </c>
      <c r="W754" s="19">
        <f t="shared" si="173"/>
        <v>1.8840000000000003E-2</v>
      </c>
      <c r="X754" s="16">
        <f t="shared" si="177"/>
        <v>1</v>
      </c>
      <c r="Y754" s="16">
        <f t="shared" si="178"/>
        <v>2</v>
      </c>
      <c r="Z754" s="16">
        <f t="shared" si="179"/>
        <v>0</v>
      </c>
      <c r="AA754" s="16" t="str">
        <f t="shared" si="180"/>
        <v>AtkExt</v>
      </c>
      <c r="AB754" s="16">
        <f t="shared" si="174"/>
        <v>186</v>
      </c>
      <c r="AC754" s="16" t="str">
        <f t="shared" si="181"/>
        <v>DefExt</v>
      </c>
      <c r="AD754" s="16">
        <f t="shared" si="182"/>
        <v>46</v>
      </c>
      <c r="AE754" s="16" t="str">
        <f t="shared" si="183"/>
        <v>[x]</v>
      </c>
      <c r="AF754" s="29" t="str">
        <f t="shared" si="184"/>
        <v>[x]</v>
      </c>
      <c r="AG754" s="29" t="str">
        <f t="shared" si="185"/>
        <v>[x]</v>
      </c>
    </row>
    <row r="755" spans="16:33" ht="16.5" x14ac:dyDescent="0.2">
      <c r="P755" s="15">
        <v>699</v>
      </c>
      <c r="Q755" s="16">
        <f t="shared" si="170"/>
        <v>36</v>
      </c>
      <c r="R755" s="16">
        <f t="shared" si="171"/>
        <v>1606044</v>
      </c>
      <c r="S755" s="16" t="str">
        <f t="shared" si="175"/>
        <v>神器7碎片2等级12</v>
      </c>
      <c r="T755" s="31" t="s">
        <v>877</v>
      </c>
      <c r="U755" s="16">
        <f t="shared" si="172"/>
        <v>12</v>
      </c>
      <c r="V755" s="106">
        <f t="shared" si="176"/>
        <v>1.0380000000000003</v>
      </c>
      <c r="W755" s="19">
        <f t="shared" si="173"/>
        <v>2.0760000000000004E-2</v>
      </c>
      <c r="X755" s="16">
        <f t="shared" si="177"/>
        <v>1</v>
      </c>
      <c r="Y755" s="16">
        <f t="shared" si="178"/>
        <v>2</v>
      </c>
      <c r="Z755" s="16">
        <f t="shared" si="179"/>
        <v>0</v>
      </c>
      <c r="AA755" s="16" t="str">
        <f t="shared" si="180"/>
        <v>AtkExt</v>
      </c>
      <c r="AB755" s="16">
        <f t="shared" si="174"/>
        <v>205</v>
      </c>
      <c r="AC755" s="16" t="str">
        <f t="shared" si="181"/>
        <v>DefExt</v>
      </c>
      <c r="AD755" s="16">
        <f t="shared" si="182"/>
        <v>51</v>
      </c>
      <c r="AE755" s="16" t="str">
        <f t="shared" si="183"/>
        <v>[x]</v>
      </c>
      <c r="AF755" s="29" t="str">
        <f t="shared" si="184"/>
        <v>[x]</v>
      </c>
      <c r="AG755" s="29" t="str">
        <f t="shared" si="185"/>
        <v>[x]</v>
      </c>
    </row>
    <row r="756" spans="16:33" ht="16.5" x14ac:dyDescent="0.2">
      <c r="P756" s="15">
        <v>700</v>
      </c>
      <c r="Q756" s="16">
        <f t="shared" si="170"/>
        <v>36</v>
      </c>
      <c r="R756" s="16">
        <f t="shared" si="171"/>
        <v>1606044</v>
      </c>
      <c r="S756" s="16" t="str">
        <f t="shared" si="175"/>
        <v>神器7碎片2等级13</v>
      </c>
      <c r="T756" s="31" t="s">
        <v>877</v>
      </c>
      <c r="U756" s="16">
        <f t="shared" si="172"/>
        <v>13</v>
      </c>
      <c r="V756" s="106">
        <f t="shared" si="176"/>
        <v>1.1380000000000001</v>
      </c>
      <c r="W756" s="19">
        <f t="shared" si="173"/>
        <v>2.2760000000000002E-2</v>
      </c>
      <c r="X756" s="16">
        <f t="shared" si="177"/>
        <v>1</v>
      </c>
      <c r="Y756" s="16">
        <f t="shared" si="178"/>
        <v>2</v>
      </c>
      <c r="Z756" s="16">
        <f t="shared" si="179"/>
        <v>0</v>
      </c>
      <c r="AA756" s="16" t="str">
        <f t="shared" si="180"/>
        <v>AtkExt</v>
      </c>
      <c r="AB756" s="16">
        <f t="shared" si="174"/>
        <v>225</v>
      </c>
      <c r="AC756" s="16" t="str">
        <f t="shared" si="181"/>
        <v>DefExt</v>
      </c>
      <c r="AD756" s="16">
        <f t="shared" si="182"/>
        <v>56</v>
      </c>
      <c r="AE756" s="16" t="str">
        <f t="shared" si="183"/>
        <v>[x]</v>
      </c>
      <c r="AF756" s="29" t="str">
        <f t="shared" si="184"/>
        <v>[x]</v>
      </c>
      <c r="AG756" s="29" t="str">
        <f t="shared" si="185"/>
        <v>[x]</v>
      </c>
    </row>
    <row r="757" spans="16:33" ht="16.5" x14ac:dyDescent="0.2">
      <c r="P757" s="15">
        <v>701</v>
      </c>
      <c r="Q757" s="16">
        <f t="shared" si="170"/>
        <v>36</v>
      </c>
      <c r="R757" s="16">
        <f t="shared" si="171"/>
        <v>1606044</v>
      </c>
      <c r="S757" s="16" t="str">
        <f t="shared" si="175"/>
        <v>神器7碎片2等级14</v>
      </c>
      <c r="T757" s="31" t="s">
        <v>877</v>
      </c>
      <c r="U757" s="16">
        <f t="shared" si="172"/>
        <v>14</v>
      </c>
      <c r="V757" s="106">
        <f t="shared" si="176"/>
        <v>1.242</v>
      </c>
      <c r="W757" s="19">
        <f t="shared" si="173"/>
        <v>2.4840000000000001E-2</v>
      </c>
      <c r="X757" s="16">
        <f t="shared" si="177"/>
        <v>1</v>
      </c>
      <c r="Y757" s="16">
        <f t="shared" si="178"/>
        <v>2</v>
      </c>
      <c r="Z757" s="16">
        <f t="shared" si="179"/>
        <v>0</v>
      </c>
      <c r="AA757" s="16" t="str">
        <f t="shared" si="180"/>
        <v>AtkExt</v>
      </c>
      <c r="AB757" s="16">
        <f t="shared" si="174"/>
        <v>245</v>
      </c>
      <c r="AC757" s="16" t="str">
        <f t="shared" si="181"/>
        <v>DefExt</v>
      </c>
      <c r="AD757" s="16">
        <f t="shared" si="182"/>
        <v>61</v>
      </c>
      <c r="AE757" s="16" t="str">
        <f t="shared" si="183"/>
        <v>[x]</v>
      </c>
      <c r="AF757" s="29" t="str">
        <f t="shared" si="184"/>
        <v>[x]</v>
      </c>
      <c r="AG757" s="29" t="str">
        <f t="shared" si="185"/>
        <v>[x]</v>
      </c>
    </row>
    <row r="758" spans="16:33" ht="16.5" x14ac:dyDescent="0.2">
      <c r="P758" s="15">
        <v>702</v>
      </c>
      <c r="Q758" s="16">
        <f t="shared" si="170"/>
        <v>36</v>
      </c>
      <c r="R758" s="16">
        <f t="shared" si="171"/>
        <v>1606044</v>
      </c>
      <c r="S758" s="16" t="str">
        <f t="shared" si="175"/>
        <v>神器7碎片2等级15</v>
      </c>
      <c r="T758" s="31" t="s">
        <v>877</v>
      </c>
      <c r="U758" s="16">
        <f t="shared" si="172"/>
        <v>15</v>
      </c>
      <c r="V758" s="106">
        <f t="shared" si="176"/>
        <v>1.35</v>
      </c>
      <c r="W758" s="19">
        <f t="shared" si="173"/>
        <v>2.7000000000000003E-2</v>
      </c>
      <c r="X758" s="16">
        <f t="shared" si="177"/>
        <v>1</v>
      </c>
      <c r="Y758" s="16">
        <f t="shared" si="178"/>
        <v>2</v>
      </c>
      <c r="Z758" s="16">
        <f t="shared" si="179"/>
        <v>0</v>
      </c>
      <c r="AA758" s="16" t="str">
        <f t="shared" si="180"/>
        <v>AtkExt</v>
      </c>
      <c r="AB758" s="16">
        <f t="shared" si="174"/>
        <v>267</v>
      </c>
      <c r="AC758" s="16" t="str">
        <f t="shared" si="181"/>
        <v>DefExt</v>
      </c>
      <c r="AD758" s="16">
        <f t="shared" si="182"/>
        <v>66</v>
      </c>
      <c r="AE758" s="16" t="str">
        <f t="shared" si="183"/>
        <v>[x]</v>
      </c>
      <c r="AF758" s="29" t="str">
        <f t="shared" si="184"/>
        <v>[x]</v>
      </c>
      <c r="AG758" s="29" t="str">
        <f t="shared" si="185"/>
        <v>[x]</v>
      </c>
    </row>
    <row r="759" spans="16:33" ht="16.5" x14ac:dyDescent="0.2">
      <c r="P759" s="15">
        <v>703</v>
      </c>
      <c r="Q759" s="16">
        <f t="shared" si="170"/>
        <v>36</v>
      </c>
      <c r="R759" s="16">
        <f t="shared" si="171"/>
        <v>1606044</v>
      </c>
      <c r="S759" s="16" t="str">
        <f t="shared" si="175"/>
        <v>神器7碎片2等级16</v>
      </c>
      <c r="T759" s="31" t="s">
        <v>877</v>
      </c>
      <c r="U759" s="16">
        <f t="shared" si="172"/>
        <v>16</v>
      </c>
      <c r="V759" s="106">
        <f t="shared" si="176"/>
        <v>1.4620000000000002</v>
      </c>
      <c r="W759" s="19">
        <f t="shared" si="173"/>
        <v>2.9240000000000006E-2</v>
      </c>
      <c r="X759" s="16">
        <f t="shared" si="177"/>
        <v>1</v>
      </c>
      <c r="Y759" s="16">
        <f t="shared" si="178"/>
        <v>2</v>
      </c>
      <c r="Z759" s="16">
        <f t="shared" si="179"/>
        <v>0</v>
      </c>
      <c r="AA759" s="16" t="str">
        <f t="shared" si="180"/>
        <v>AtkExt</v>
      </c>
      <c r="AB759" s="16">
        <f t="shared" si="174"/>
        <v>289</v>
      </c>
      <c r="AC759" s="16" t="str">
        <f t="shared" si="181"/>
        <v>DefExt</v>
      </c>
      <c r="AD759" s="16">
        <f t="shared" si="182"/>
        <v>72</v>
      </c>
      <c r="AE759" s="16" t="str">
        <f t="shared" si="183"/>
        <v>[x]</v>
      </c>
      <c r="AF759" s="29" t="str">
        <f t="shared" si="184"/>
        <v>[x]</v>
      </c>
      <c r="AG759" s="29" t="str">
        <f t="shared" si="185"/>
        <v>[x]</v>
      </c>
    </row>
    <row r="760" spans="16:33" ht="16.5" x14ac:dyDescent="0.2">
      <c r="P760" s="15">
        <v>704</v>
      </c>
      <c r="Q760" s="16">
        <f t="shared" si="170"/>
        <v>36</v>
      </c>
      <c r="R760" s="16">
        <f t="shared" si="171"/>
        <v>1606044</v>
      </c>
      <c r="S760" s="16" t="str">
        <f t="shared" si="175"/>
        <v>神器7碎片2等级17</v>
      </c>
      <c r="T760" s="31" t="s">
        <v>877</v>
      </c>
      <c r="U760" s="16">
        <f t="shared" si="172"/>
        <v>17</v>
      </c>
      <c r="V760" s="106">
        <f t="shared" si="176"/>
        <v>1.5779999999999998</v>
      </c>
      <c r="W760" s="19">
        <f t="shared" si="173"/>
        <v>3.1559999999999998E-2</v>
      </c>
      <c r="X760" s="16">
        <f t="shared" si="177"/>
        <v>1</v>
      </c>
      <c r="Y760" s="16">
        <f t="shared" si="178"/>
        <v>2</v>
      </c>
      <c r="Z760" s="16">
        <f t="shared" si="179"/>
        <v>0</v>
      </c>
      <c r="AA760" s="16" t="str">
        <f t="shared" si="180"/>
        <v>AtkExt</v>
      </c>
      <c r="AB760" s="16">
        <f t="shared" si="174"/>
        <v>312</v>
      </c>
      <c r="AC760" s="16" t="str">
        <f t="shared" si="181"/>
        <v>DefExt</v>
      </c>
      <c r="AD760" s="16">
        <f t="shared" si="182"/>
        <v>77</v>
      </c>
      <c r="AE760" s="16" t="str">
        <f t="shared" si="183"/>
        <v>[x]</v>
      </c>
      <c r="AF760" s="29" t="str">
        <f t="shared" si="184"/>
        <v>[x]</v>
      </c>
      <c r="AG760" s="29" t="str">
        <f t="shared" si="185"/>
        <v>[x]</v>
      </c>
    </row>
    <row r="761" spans="16:33" ht="16.5" x14ac:dyDescent="0.2">
      <c r="P761" s="15">
        <v>705</v>
      </c>
      <c r="Q761" s="16">
        <f t="shared" ref="Q761:Q824" si="186">MATCH(P761-1,$X$4:$X$46,1)</f>
        <v>36</v>
      </c>
      <c r="R761" s="16">
        <f t="shared" ref="R761:R824" si="187">INDEX($S$5:$S$46,Q761)</f>
        <v>1606044</v>
      </c>
      <c r="S761" s="16" t="str">
        <f t="shared" si="175"/>
        <v>神器7碎片2等级18</v>
      </c>
      <c r="T761" s="31" t="s">
        <v>877</v>
      </c>
      <c r="U761" s="16">
        <f t="shared" ref="U761:U824" si="188">P761-INDEX($X$4:$X$46,Q761)</f>
        <v>18</v>
      </c>
      <c r="V761" s="106">
        <f t="shared" si="176"/>
        <v>1.698</v>
      </c>
      <c r="W761" s="19">
        <f t="shared" ref="W761:W824" si="189">INDEX($V$5:$V$46,Q761)*V761</f>
        <v>3.3959999999999997E-2</v>
      </c>
      <c r="X761" s="16">
        <f t="shared" si="177"/>
        <v>1</v>
      </c>
      <c r="Y761" s="16">
        <f t="shared" si="178"/>
        <v>2</v>
      </c>
      <c r="Z761" s="16">
        <f t="shared" si="179"/>
        <v>0</v>
      </c>
      <c r="AA761" s="16" t="str">
        <f t="shared" si="180"/>
        <v>AtkExt</v>
      </c>
      <c r="AB761" s="16">
        <f t="shared" ref="AB761:AB824" si="190">INT(INDEX($E$4:$G$4,X761)*W761*INDEX($Y$5:$AA$46,Q761,X761))</f>
        <v>336</v>
      </c>
      <c r="AC761" s="16" t="str">
        <f t="shared" si="181"/>
        <v>DefExt</v>
      </c>
      <c r="AD761" s="16">
        <f t="shared" si="182"/>
        <v>83</v>
      </c>
      <c r="AE761" s="16" t="str">
        <f t="shared" si="183"/>
        <v>[x]</v>
      </c>
      <c r="AF761" s="29" t="str">
        <f t="shared" si="184"/>
        <v>[x]</v>
      </c>
      <c r="AG761" s="29" t="str">
        <f t="shared" si="185"/>
        <v>[x]</v>
      </c>
    </row>
    <row r="762" spans="16:33" ht="16.5" x14ac:dyDescent="0.2">
      <c r="P762" s="15">
        <v>706</v>
      </c>
      <c r="Q762" s="16">
        <f t="shared" si="186"/>
        <v>36</v>
      </c>
      <c r="R762" s="16">
        <f t="shared" si="187"/>
        <v>1606044</v>
      </c>
      <c r="S762" s="16" t="str">
        <f t="shared" ref="S762:S825" si="191">INDEX($P$5:$P$46,Q762)&amp;"碎片"&amp;INDEX($R$5:$R$46,Q762)&amp;"等级"&amp;U762</f>
        <v>神器7碎片2等级19</v>
      </c>
      <c r="T762" s="31" t="s">
        <v>877</v>
      </c>
      <c r="U762" s="16">
        <f t="shared" si="188"/>
        <v>19</v>
      </c>
      <c r="V762" s="106">
        <f t="shared" ref="V762:V825" si="192">15%+U762*5%+U762*U762*0.2%</f>
        <v>1.8220000000000001</v>
      </c>
      <c r="W762" s="19">
        <f t="shared" si="189"/>
        <v>3.644E-2</v>
      </c>
      <c r="X762" s="16">
        <f t="shared" ref="X762:X825" si="193">INDEX($AB$5:$AB$46,Q762)</f>
        <v>1</v>
      </c>
      <c r="Y762" s="16">
        <f t="shared" ref="Y762:Y825" si="194">INDEX(AC$5:AC$46,$Q762)</f>
        <v>2</v>
      </c>
      <c r="Z762" s="16">
        <f t="shared" ref="Z762:Z825" si="195">INDEX(AD$5:AD$46,$Q762)</f>
        <v>0</v>
      </c>
      <c r="AA762" s="16" t="str">
        <f t="shared" ref="AA762:AA825" si="196">INDEX($Y$3:$AA$3,X762)</f>
        <v>AtkExt</v>
      </c>
      <c r="AB762" s="16">
        <f t="shared" si="190"/>
        <v>360</v>
      </c>
      <c r="AC762" s="16" t="str">
        <f t="shared" ref="AC762:AC825" si="197">IF(Y762&gt;0,INDEX($Y$3:$AA$3,Y762),"[x]")</f>
        <v>DefExt</v>
      </c>
      <c r="AD762" s="16">
        <f t="shared" ref="AD762:AD825" si="198">IF(Y762&gt;0,INT(INDEX($E$4:$G$4,Y762)*W762*INDEX($Y$5:$AA$46,Q762,Y762)),"[x]")</f>
        <v>89</v>
      </c>
      <c r="AE762" s="16" t="str">
        <f t="shared" ref="AE762:AE825" si="199">IF(Z762&gt;0,INDEX($Y$3:$AA$3,Z762),"[x]")</f>
        <v>[x]</v>
      </c>
      <c r="AF762" s="29" t="str">
        <f t="shared" ref="AF762:AF825" si="200">IF(Z762&gt;0,INT(INDEX($E$4:$G$4,Z762)*W762*INDEX($Y$5:$AA$46,Q762,Z762)),"[x]")</f>
        <v>[x]</v>
      </c>
      <c r="AG762" s="29" t="str">
        <f t="shared" ref="AG762:AG825" si="201">IF(INDEX($AE$4:$AE$46,Q762)&gt;0,INDEX($AE$4:$AE$46,Q762)*U762,"[x]")</f>
        <v>[x]</v>
      </c>
    </row>
    <row r="763" spans="16:33" ht="16.5" x14ac:dyDescent="0.2">
      <c r="P763" s="15">
        <v>707</v>
      </c>
      <c r="Q763" s="16">
        <f t="shared" si="186"/>
        <v>36</v>
      </c>
      <c r="R763" s="16">
        <f t="shared" si="187"/>
        <v>1606044</v>
      </c>
      <c r="S763" s="16" t="str">
        <f t="shared" si="191"/>
        <v>神器7碎片2等级20</v>
      </c>
      <c r="T763" s="31" t="s">
        <v>877</v>
      </c>
      <c r="U763" s="16">
        <f t="shared" si="188"/>
        <v>20</v>
      </c>
      <c r="V763" s="106">
        <f t="shared" si="192"/>
        <v>1.95</v>
      </c>
      <c r="W763" s="19">
        <f t="shared" si="189"/>
        <v>3.9E-2</v>
      </c>
      <c r="X763" s="16">
        <f t="shared" si="193"/>
        <v>1</v>
      </c>
      <c r="Y763" s="16">
        <f t="shared" si="194"/>
        <v>2</v>
      </c>
      <c r="Z763" s="16">
        <f t="shared" si="195"/>
        <v>0</v>
      </c>
      <c r="AA763" s="16" t="str">
        <f t="shared" si="196"/>
        <v>AtkExt</v>
      </c>
      <c r="AB763" s="16">
        <f t="shared" si="190"/>
        <v>385</v>
      </c>
      <c r="AC763" s="16" t="str">
        <f t="shared" si="197"/>
        <v>DefExt</v>
      </c>
      <c r="AD763" s="16">
        <f t="shared" si="198"/>
        <v>96</v>
      </c>
      <c r="AE763" s="16" t="str">
        <f t="shared" si="199"/>
        <v>[x]</v>
      </c>
      <c r="AF763" s="29" t="str">
        <f t="shared" si="200"/>
        <v>[x]</v>
      </c>
      <c r="AG763" s="29" t="str">
        <f t="shared" si="201"/>
        <v>[x]</v>
      </c>
    </row>
    <row r="764" spans="16:33" ht="16.5" x14ac:dyDescent="0.2">
      <c r="P764" s="15">
        <v>708</v>
      </c>
      <c r="Q764" s="16">
        <f t="shared" si="186"/>
        <v>36</v>
      </c>
      <c r="R764" s="16">
        <f t="shared" si="187"/>
        <v>1606044</v>
      </c>
      <c r="S764" s="16" t="str">
        <f t="shared" si="191"/>
        <v>神器7碎片2等级21</v>
      </c>
      <c r="T764" s="31" t="s">
        <v>877</v>
      </c>
      <c r="U764" s="16">
        <f t="shared" si="188"/>
        <v>21</v>
      </c>
      <c r="V764" s="106">
        <f t="shared" si="192"/>
        <v>2.0819999999999999</v>
      </c>
      <c r="W764" s="19">
        <f t="shared" si="189"/>
        <v>4.1639999999999996E-2</v>
      </c>
      <c r="X764" s="16">
        <f t="shared" si="193"/>
        <v>1</v>
      </c>
      <c r="Y764" s="16">
        <f t="shared" si="194"/>
        <v>2</v>
      </c>
      <c r="Z764" s="16">
        <f t="shared" si="195"/>
        <v>0</v>
      </c>
      <c r="AA764" s="16" t="str">
        <f t="shared" si="196"/>
        <v>AtkExt</v>
      </c>
      <c r="AB764" s="16">
        <f t="shared" si="190"/>
        <v>412</v>
      </c>
      <c r="AC764" s="16" t="str">
        <f t="shared" si="197"/>
        <v>DefExt</v>
      </c>
      <c r="AD764" s="16">
        <f t="shared" si="198"/>
        <v>102</v>
      </c>
      <c r="AE764" s="16" t="str">
        <f t="shared" si="199"/>
        <v>[x]</v>
      </c>
      <c r="AF764" s="29" t="str">
        <f t="shared" si="200"/>
        <v>[x]</v>
      </c>
      <c r="AG764" s="29" t="str">
        <f t="shared" si="201"/>
        <v>[x]</v>
      </c>
    </row>
    <row r="765" spans="16:33" ht="16.5" x14ac:dyDescent="0.2">
      <c r="P765" s="15">
        <v>709</v>
      </c>
      <c r="Q765" s="16">
        <f t="shared" si="186"/>
        <v>37</v>
      </c>
      <c r="R765" s="16">
        <f t="shared" si="187"/>
        <v>1606045</v>
      </c>
      <c r="S765" s="16" t="str">
        <f t="shared" si="191"/>
        <v>神器7碎片3等级1</v>
      </c>
      <c r="T765" s="31" t="s">
        <v>877</v>
      </c>
      <c r="U765" s="16">
        <f t="shared" si="188"/>
        <v>1</v>
      </c>
      <c r="V765" s="106">
        <f t="shared" si="192"/>
        <v>0.20200000000000001</v>
      </c>
      <c r="W765" s="19">
        <f t="shared" si="189"/>
        <v>4.0400000000000002E-3</v>
      </c>
      <c r="X765" s="16">
        <f t="shared" si="193"/>
        <v>1</v>
      </c>
      <c r="Y765" s="16">
        <f t="shared" si="194"/>
        <v>2</v>
      </c>
      <c r="Z765" s="16">
        <f t="shared" si="195"/>
        <v>3</v>
      </c>
      <c r="AA765" s="16" t="str">
        <f t="shared" si="196"/>
        <v>AtkExt</v>
      </c>
      <c r="AB765" s="16">
        <f t="shared" si="190"/>
        <v>19</v>
      </c>
      <c r="AC765" s="16" t="str">
        <f t="shared" si="197"/>
        <v>DefExt</v>
      </c>
      <c r="AD765" s="16">
        <f t="shared" si="198"/>
        <v>9</v>
      </c>
      <c r="AE765" s="16" t="str">
        <f t="shared" si="199"/>
        <v>HPExt</v>
      </c>
      <c r="AF765" s="29">
        <f t="shared" si="200"/>
        <v>60</v>
      </c>
      <c r="AG765" s="29" t="str">
        <f t="shared" si="201"/>
        <v>[x]</v>
      </c>
    </row>
    <row r="766" spans="16:33" ht="16.5" x14ac:dyDescent="0.2">
      <c r="P766" s="15">
        <v>710</v>
      </c>
      <c r="Q766" s="16">
        <f t="shared" si="186"/>
        <v>37</v>
      </c>
      <c r="R766" s="16">
        <f t="shared" si="187"/>
        <v>1606045</v>
      </c>
      <c r="S766" s="16" t="str">
        <f t="shared" si="191"/>
        <v>神器7碎片3等级2</v>
      </c>
      <c r="T766" s="31" t="s">
        <v>877</v>
      </c>
      <c r="U766" s="16">
        <f t="shared" si="188"/>
        <v>2</v>
      </c>
      <c r="V766" s="106">
        <f t="shared" si="192"/>
        <v>0.25800000000000001</v>
      </c>
      <c r="W766" s="19">
        <f t="shared" si="189"/>
        <v>5.1600000000000005E-3</v>
      </c>
      <c r="X766" s="16">
        <f t="shared" si="193"/>
        <v>1</v>
      </c>
      <c r="Y766" s="16">
        <f t="shared" si="194"/>
        <v>2</v>
      </c>
      <c r="Z766" s="16">
        <f t="shared" si="195"/>
        <v>3</v>
      </c>
      <c r="AA766" s="16" t="str">
        <f t="shared" si="196"/>
        <v>AtkExt</v>
      </c>
      <c r="AB766" s="16">
        <f t="shared" si="190"/>
        <v>25</v>
      </c>
      <c r="AC766" s="16" t="str">
        <f t="shared" si="197"/>
        <v>DefExt</v>
      </c>
      <c r="AD766" s="16">
        <f t="shared" si="198"/>
        <v>12</v>
      </c>
      <c r="AE766" s="16" t="str">
        <f t="shared" si="199"/>
        <v>HPExt</v>
      </c>
      <c r="AF766" s="29">
        <f t="shared" si="200"/>
        <v>76</v>
      </c>
      <c r="AG766" s="29" t="str">
        <f t="shared" si="201"/>
        <v>[x]</v>
      </c>
    </row>
    <row r="767" spans="16:33" ht="16.5" x14ac:dyDescent="0.2">
      <c r="P767" s="15">
        <v>711</v>
      </c>
      <c r="Q767" s="16">
        <f t="shared" si="186"/>
        <v>37</v>
      </c>
      <c r="R767" s="16">
        <f t="shared" si="187"/>
        <v>1606045</v>
      </c>
      <c r="S767" s="16" t="str">
        <f t="shared" si="191"/>
        <v>神器7碎片3等级3</v>
      </c>
      <c r="T767" s="31" t="s">
        <v>877</v>
      </c>
      <c r="U767" s="16">
        <f t="shared" si="188"/>
        <v>3</v>
      </c>
      <c r="V767" s="106">
        <f t="shared" si="192"/>
        <v>0.31800000000000006</v>
      </c>
      <c r="W767" s="19">
        <f t="shared" si="189"/>
        <v>6.3600000000000011E-3</v>
      </c>
      <c r="X767" s="16">
        <f t="shared" si="193"/>
        <v>1</v>
      </c>
      <c r="Y767" s="16">
        <f t="shared" si="194"/>
        <v>2</v>
      </c>
      <c r="Z767" s="16">
        <f t="shared" si="195"/>
        <v>3</v>
      </c>
      <c r="AA767" s="16" t="str">
        <f t="shared" si="196"/>
        <v>AtkExt</v>
      </c>
      <c r="AB767" s="16">
        <f t="shared" si="190"/>
        <v>31</v>
      </c>
      <c r="AC767" s="16" t="str">
        <f t="shared" si="197"/>
        <v>DefExt</v>
      </c>
      <c r="AD767" s="16">
        <f t="shared" si="198"/>
        <v>15</v>
      </c>
      <c r="AE767" s="16" t="str">
        <f t="shared" si="199"/>
        <v>HPExt</v>
      </c>
      <c r="AF767" s="29">
        <f t="shared" si="200"/>
        <v>94</v>
      </c>
      <c r="AG767" s="29" t="str">
        <f t="shared" si="201"/>
        <v>[x]</v>
      </c>
    </row>
    <row r="768" spans="16:33" ht="16.5" x14ac:dyDescent="0.2">
      <c r="P768" s="15">
        <v>712</v>
      </c>
      <c r="Q768" s="16">
        <f t="shared" si="186"/>
        <v>37</v>
      </c>
      <c r="R768" s="16">
        <f t="shared" si="187"/>
        <v>1606045</v>
      </c>
      <c r="S768" s="16" t="str">
        <f t="shared" si="191"/>
        <v>神器7碎片3等级4</v>
      </c>
      <c r="T768" s="31" t="s">
        <v>877</v>
      </c>
      <c r="U768" s="16">
        <f t="shared" si="188"/>
        <v>4</v>
      </c>
      <c r="V768" s="106">
        <f t="shared" si="192"/>
        <v>0.38200000000000001</v>
      </c>
      <c r="W768" s="19">
        <f t="shared" si="189"/>
        <v>7.6400000000000001E-3</v>
      </c>
      <c r="X768" s="16">
        <f t="shared" si="193"/>
        <v>1</v>
      </c>
      <c r="Y768" s="16">
        <f t="shared" si="194"/>
        <v>2</v>
      </c>
      <c r="Z768" s="16">
        <f t="shared" si="195"/>
        <v>3</v>
      </c>
      <c r="AA768" s="16" t="str">
        <f t="shared" si="196"/>
        <v>AtkExt</v>
      </c>
      <c r="AB768" s="16">
        <f t="shared" si="190"/>
        <v>37</v>
      </c>
      <c r="AC768" s="16" t="str">
        <f t="shared" si="197"/>
        <v>DefExt</v>
      </c>
      <c r="AD768" s="16">
        <f t="shared" si="198"/>
        <v>18</v>
      </c>
      <c r="AE768" s="16" t="str">
        <f t="shared" si="199"/>
        <v>HPExt</v>
      </c>
      <c r="AF768" s="29">
        <f t="shared" si="200"/>
        <v>113</v>
      </c>
      <c r="AG768" s="29" t="str">
        <f t="shared" si="201"/>
        <v>[x]</v>
      </c>
    </row>
    <row r="769" spans="16:33" ht="16.5" x14ac:dyDescent="0.2">
      <c r="P769" s="15">
        <v>713</v>
      </c>
      <c r="Q769" s="16">
        <f t="shared" si="186"/>
        <v>37</v>
      </c>
      <c r="R769" s="16">
        <f t="shared" si="187"/>
        <v>1606045</v>
      </c>
      <c r="S769" s="16" t="str">
        <f t="shared" si="191"/>
        <v>神器7碎片3等级5</v>
      </c>
      <c r="T769" s="31" t="s">
        <v>877</v>
      </c>
      <c r="U769" s="16">
        <f t="shared" si="188"/>
        <v>5</v>
      </c>
      <c r="V769" s="106">
        <f t="shared" si="192"/>
        <v>0.45</v>
      </c>
      <c r="W769" s="19">
        <f t="shared" si="189"/>
        <v>9.0000000000000011E-3</v>
      </c>
      <c r="X769" s="16">
        <f t="shared" si="193"/>
        <v>1</v>
      </c>
      <c r="Y769" s="16">
        <f t="shared" si="194"/>
        <v>2</v>
      </c>
      <c r="Z769" s="16">
        <f t="shared" si="195"/>
        <v>3</v>
      </c>
      <c r="AA769" s="16" t="str">
        <f t="shared" si="196"/>
        <v>AtkExt</v>
      </c>
      <c r="AB769" s="16">
        <f t="shared" si="190"/>
        <v>44</v>
      </c>
      <c r="AC769" s="16" t="str">
        <f t="shared" si="197"/>
        <v>DefExt</v>
      </c>
      <c r="AD769" s="16">
        <f t="shared" si="198"/>
        <v>22</v>
      </c>
      <c r="AE769" s="16" t="str">
        <f t="shared" si="199"/>
        <v>HPExt</v>
      </c>
      <c r="AF769" s="29">
        <f t="shared" si="200"/>
        <v>133</v>
      </c>
      <c r="AG769" s="29" t="str">
        <f t="shared" si="201"/>
        <v>[x]</v>
      </c>
    </row>
    <row r="770" spans="16:33" ht="16.5" x14ac:dyDescent="0.2">
      <c r="P770" s="15">
        <v>714</v>
      </c>
      <c r="Q770" s="16">
        <f t="shared" si="186"/>
        <v>37</v>
      </c>
      <c r="R770" s="16">
        <f t="shared" si="187"/>
        <v>1606045</v>
      </c>
      <c r="S770" s="16" t="str">
        <f t="shared" si="191"/>
        <v>神器7碎片3等级6</v>
      </c>
      <c r="T770" s="31" t="s">
        <v>877</v>
      </c>
      <c r="U770" s="16">
        <f t="shared" si="188"/>
        <v>6</v>
      </c>
      <c r="V770" s="106">
        <f t="shared" si="192"/>
        <v>0.52200000000000002</v>
      </c>
      <c r="W770" s="19">
        <f t="shared" si="189"/>
        <v>1.0440000000000001E-2</v>
      </c>
      <c r="X770" s="16">
        <f t="shared" si="193"/>
        <v>1</v>
      </c>
      <c r="Y770" s="16">
        <f t="shared" si="194"/>
        <v>2</v>
      </c>
      <c r="Z770" s="16">
        <f t="shared" si="195"/>
        <v>3</v>
      </c>
      <c r="AA770" s="16" t="str">
        <f t="shared" si="196"/>
        <v>AtkExt</v>
      </c>
      <c r="AB770" s="16">
        <f t="shared" si="190"/>
        <v>51</v>
      </c>
      <c r="AC770" s="16" t="str">
        <f t="shared" si="197"/>
        <v>DefExt</v>
      </c>
      <c r="AD770" s="16">
        <f t="shared" si="198"/>
        <v>25</v>
      </c>
      <c r="AE770" s="16" t="str">
        <f t="shared" si="199"/>
        <v>HPExt</v>
      </c>
      <c r="AF770" s="29">
        <f t="shared" si="200"/>
        <v>155</v>
      </c>
      <c r="AG770" s="29" t="str">
        <f t="shared" si="201"/>
        <v>[x]</v>
      </c>
    </row>
    <row r="771" spans="16:33" ht="16.5" x14ac:dyDescent="0.2">
      <c r="P771" s="15">
        <v>715</v>
      </c>
      <c r="Q771" s="16">
        <f t="shared" si="186"/>
        <v>37</v>
      </c>
      <c r="R771" s="16">
        <f t="shared" si="187"/>
        <v>1606045</v>
      </c>
      <c r="S771" s="16" t="str">
        <f t="shared" si="191"/>
        <v>神器7碎片3等级7</v>
      </c>
      <c r="T771" s="31" t="s">
        <v>877</v>
      </c>
      <c r="U771" s="16">
        <f t="shared" si="188"/>
        <v>7</v>
      </c>
      <c r="V771" s="106">
        <f t="shared" si="192"/>
        <v>0.59799999999999998</v>
      </c>
      <c r="W771" s="19">
        <f t="shared" si="189"/>
        <v>1.196E-2</v>
      </c>
      <c r="X771" s="16">
        <f t="shared" si="193"/>
        <v>1</v>
      </c>
      <c r="Y771" s="16">
        <f t="shared" si="194"/>
        <v>2</v>
      </c>
      <c r="Z771" s="16">
        <f t="shared" si="195"/>
        <v>3</v>
      </c>
      <c r="AA771" s="16" t="str">
        <f t="shared" si="196"/>
        <v>AtkExt</v>
      </c>
      <c r="AB771" s="16">
        <f t="shared" si="190"/>
        <v>59</v>
      </c>
      <c r="AC771" s="16" t="str">
        <f t="shared" si="197"/>
        <v>DefExt</v>
      </c>
      <c r="AD771" s="16">
        <f t="shared" si="198"/>
        <v>29</v>
      </c>
      <c r="AE771" s="16" t="str">
        <f t="shared" si="199"/>
        <v>HPExt</v>
      </c>
      <c r="AF771" s="29">
        <f t="shared" si="200"/>
        <v>177</v>
      </c>
      <c r="AG771" s="29" t="str">
        <f t="shared" si="201"/>
        <v>[x]</v>
      </c>
    </row>
    <row r="772" spans="16:33" ht="16.5" x14ac:dyDescent="0.2">
      <c r="P772" s="15">
        <v>716</v>
      </c>
      <c r="Q772" s="16">
        <f t="shared" si="186"/>
        <v>37</v>
      </c>
      <c r="R772" s="16">
        <f t="shared" si="187"/>
        <v>1606045</v>
      </c>
      <c r="S772" s="16" t="str">
        <f t="shared" si="191"/>
        <v>神器7碎片3等级8</v>
      </c>
      <c r="T772" s="31" t="s">
        <v>877</v>
      </c>
      <c r="U772" s="16">
        <f t="shared" si="188"/>
        <v>8</v>
      </c>
      <c r="V772" s="106">
        <f t="shared" si="192"/>
        <v>0.67800000000000005</v>
      </c>
      <c r="W772" s="19">
        <f t="shared" si="189"/>
        <v>1.3560000000000001E-2</v>
      </c>
      <c r="X772" s="16">
        <f t="shared" si="193"/>
        <v>1</v>
      </c>
      <c r="Y772" s="16">
        <f t="shared" si="194"/>
        <v>2</v>
      </c>
      <c r="Z772" s="16">
        <f t="shared" si="195"/>
        <v>3</v>
      </c>
      <c r="AA772" s="16" t="str">
        <f t="shared" si="196"/>
        <v>AtkExt</v>
      </c>
      <c r="AB772" s="16">
        <f t="shared" si="190"/>
        <v>67</v>
      </c>
      <c r="AC772" s="16" t="str">
        <f t="shared" si="197"/>
        <v>DefExt</v>
      </c>
      <c r="AD772" s="16">
        <f t="shared" si="198"/>
        <v>33</v>
      </c>
      <c r="AE772" s="16" t="str">
        <f t="shared" si="199"/>
        <v>HPExt</v>
      </c>
      <c r="AF772" s="29">
        <f t="shared" si="200"/>
        <v>201</v>
      </c>
      <c r="AG772" s="29" t="str">
        <f t="shared" si="201"/>
        <v>[x]</v>
      </c>
    </row>
    <row r="773" spans="16:33" ht="16.5" x14ac:dyDescent="0.2">
      <c r="P773" s="15">
        <v>717</v>
      </c>
      <c r="Q773" s="16">
        <f t="shared" si="186"/>
        <v>37</v>
      </c>
      <c r="R773" s="16">
        <f t="shared" si="187"/>
        <v>1606045</v>
      </c>
      <c r="S773" s="16" t="str">
        <f t="shared" si="191"/>
        <v>神器7碎片3等级9</v>
      </c>
      <c r="T773" s="31" t="s">
        <v>877</v>
      </c>
      <c r="U773" s="16">
        <f t="shared" si="188"/>
        <v>9</v>
      </c>
      <c r="V773" s="106">
        <f t="shared" si="192"/>
        <v>0.76200000000000001</v>
      </c>
      <c r="W773" s="19">
        <f t="shared" si="189"/>
        <v>1.524E-2</v>
      </c>
      <c r="X773" s="16">
        <f t="shared" si="193"/>
        <v>1</v>
      </c>
      <c r="Y773" s="16">
        <f t="shared" si="194"/>
        <v>2</v>
      </c>
      <c r="Z773" s="16">
        <f t="shared" si="195"/>
        <v>3</v>
      </c>
      <c r="AA773" s="16" t="str">
        <f t="shared" si="196"/>
        <v>AtkExt</v>
      </c>
      <c r="AB773" s="16">
        <f t="shared" si="190"/>
        <v>75</v>
      </c>
      <c r="AC773" s="16" t="str">
        <f t="shared" si="197"/>
        <v>DefExt</v>
      </c>
      <c r="AD773" s="16">
        <f t="shared" si="198"/>
        <v>37</v>
      </c>
      <c r="AE773" s="16" t="str">
        <f t="shared" si="199"/>
        <v>HPExt</v>
      </c>
      <c r="AF773" s="29">
        <f t="shared" si="200"/>
        <v>226</v>
      </c>
      <c r="AG773" s="29" t="str">
        <f t="shared" si="201"/>
        <v>[x]</v>
      </c>
    </row>
    <row r="774" spans="16:33" ht="16.5" x14ac:dyDescent="0.2">
      <c r="P774" s="15">
        <v>718</v>
      </c>
      <c r="Q774" s="16">
        <f t="shared" si="186"/>
        <v>37</v>
      </c>
      <c r="R774" s="16">
        <f t="shared" si="187"/>
        <v>1606045</v>
      </c>
      <c r="S774" s="16" t="str">
        <f t="shared" si="191"/>
        <v>神器7碎片3等级10</v>
      </c>
      <c r="T774" s="31" t="s">
        <v>877</v>
      </c>
      <c r="U774" s="16">
        <f t="shared" si="188"/>
        <v>10</v>
      </c>
      <c r="V774" s="106">
        <f t="shared" si="192"/>
        <v>0.85000000000000009</v>
      </c>
      <c r="W774" s="19">
        <f t="shared" si="189"/>
        <v>1.7000000000000001E-2</v>
      </c>
      <c r="X774" s="16">
        <f t="shared" si="193"/>
        <v>1</v>
      </c>
      <c r="Y774" s="16">
        <f t="shared" si="194"/>
        <v>2</v>
      </c>
      <c r="Z774" s="16">
        <f t="shared" si="195"/>
        <v>3</v>
      </c>
      <c r="AA774" s="16" t="str">
        <f t="shared" si="196"/>
        <v>AtkExt</v>
      </c>
      <c r="AB774" s="16">
        <f t="shared" si="190"/>
        <v>84</v>
      </c>
      <c r="AC774" s="16" t="str">
        <f t="shared" si="197"/>
        <v>DefExt</v>
      </c>
      <c r="AD774" s="16">
        <f t="shared" si="198"/>
        <v>41</v>
      </c>
      <c r="AE774" s="16" t="str">
        <f t="shared" si="199"/>
        <v>HPExt</v>
      </c>
      <c r="AF774" s="29">
        <f t="shared" si="200"/>
        <v>252</v>
      </c>
      <c r="AG774" s="29" t="str">
        <f t="shared" si="201"/>
        <v>[x]</v>
      </c>
    </row>
    <row r="775" spans="16:33" ht="16.5" x14ac:dyDescent="0.2">
      <c r="P775" s="15">
        <v>719</v>
      </c>
      <c r="Q775" s="16">
        <f t="shared" si="186"/>
        <v>37</v>
      </c>
      <c r="R775" s="16">
        <f t="shared" si="187"/>
        <v>1606045</v>
      </c>
      <c r="S775" s="16" t="str">
        <f t="shared" si="191"/>
        <v>神器7碎片3等级11</v>
      </c>
      <c r="T775" s="31" t="s">
        <v>877</v>
      </c>
      <c r="U775" s="16">
        <f t="shared" si="188"/>
        <v>11</v>
      </c>
      <c r="V775" s="106">
        <f t="shared" si="192"/>
        <v>0.94200000000000006</v>
      </c>
      <c r="W775" s="19">
        <f t="shared" si="189"/>
        <v>1.8840000000000003E-2</v>
      </c>
      <c r="X775" s="16">
        <f t="shared" si="193"/>
        <v>1</v>
      </c>
      <c r="Y775" s="16">
        <f t="shared" si="194"/>
        <v>2</v>
      </c>
      <c r="Z775" s="16">
        <f t="shared" si="195"/>
        <v>3</v>
      </c>
      <c r="AA775" s="16" t="str">
        <f t="shared" si="196"/>
        <v>AtkExt</v>
      </c>
      <c r="AB775" s="16">
        <f t="shared" si="190"/>
        <v>93</v>
      </c>
      <c r="AC775" s="16" t="str">
        <f t="shared" si="197"/>
        <v>DefExt</v>
      </c>
      <c r="AD775" s="16">
        <f t="shared" si="198"/>
        <v>46</v>
      </c>
      <c r="AE775" s="16" t="str">
        <f t="shared" si="199"/>
        <v>HPExt</v>
      </c>
      <c r="AF775" s="29">
        <f t="shared" si="200"/>
        <v>280</v>
      </c>
      <c r="AG775" s="29" t="str">
        <f t="shared" si="201"/>
        <v>[x]</v>
      </c>
    </row>
    <row r="776" spans="16:33" ht="16.5" x14ac:dyDescent="0.2">
      <c r="P776" s="15">
        <v>720</v>
      </c>
      <c r="Q776" s="16">
        <f t="shared" si="186"/>
        <v>37</v>
      </c>
      <c r="R776" s="16">
        <f t="shared" si="187"/>
        <v>1606045</v>
      </c>
      <c r="S776" s="16" t="str">
        <f t="shared" si="191"/>
        <v>神器7碎片3等级12</v>
      </c>
      <c r="T776" s="31" t="s">
        <v>877</v>
      </c>
      <c r="U776" s="16">
        <f t="shared" si="188"/>
        <v>12</v>
      </c>
      <c r="V776" s="106">
        <f t="shared" si="192"/>
        <v>1.0380000000000003</v>
      </c>
      <c r="W776" s="19">
        <f t="shared" si="189"/>
        <v>2.0760000000000004E-2</v>
      </c>
      <c r="X776" s="16">
        <f t="shared" si="193"/>
        <v>1</v>
      </c>
      <c r="Y776" s="16">
        <f t="shared" si="194"/>
        <v>2</v>
      </c>
      <c r="Z776" s="16">
        <f t="shared" si="195"/>
        <v>3</v>
      </c>
      <c r="AA776" s="16" t="str">
        <f t="shared" si="196"/>
        <v>AtkExt</v>
      </c>
      <c r="AB776" s="16">
        <f t="shared" si="190"/>
        <v>102</v>
      </c>
      <c r="AC776" s="16" t="str">
        <f t="shared" si="197"/>
        <v>DefExt</v>
      </c>
      <c r="AD776" s="16">
        <f t="shared" si="198"/>
        <v>51</v>
      </c>
      <c r="AE776" s="16" t="str">
        <f t="shared" si="199"/>
        <v>HPExt</v>
      </c>
      <c r="AF776" s="29">
        <f t="shared" si="200"/>
        <v>308</v>
      </c>
      <c r="AG776" s="29" t="str">
        <f t="shared" si="201"/>
        <v>[x]</v>
      </c>
    </row>
    <row r="777" spans="16:33" ht="16.5" x14ac:dyDescent="0.2">
      <c r="P777" s="15">
        <v>721</v>
      </c>
      <c r="Q777" s="16">
        <f t="shared" si="186"/>
        <v>37</v>
      </c>
      <c r="R777" s="16">
        <f t="shared" si="187"/>
        <v>1606045</v>
      </c>
      <c r="S777" s="16" t="str">
        <f t="shared" si="191"/>
        <v>神器7碎片3等级13</v>
      </c>
      <c r="T777" s="31" t="s">
        <v>877</v>
      </c>
      <c r="U777" s="16">
        <f t="shared" si="188"/>
        <v>13</v>
      </c>
      <c r="V777" s="106">
        <f t="shared" si="192"/>
        <v>1.1380000000000001</v>
      </c>
      <c r="W777" s="19">
        <f t="shared" si="189"/>
        <v>2.2760000000000002E-2</v>
      </c>
      <c r="X777" s="16">
        <f t="shared" si="193"/>
        <v>1</v>
      </c>
      <c r="Y777" s="16">
        <f t="shared" si="194"/>
        <v>2</v>
      </c>
      <c r="Z777" s="16">
        <f t="shared" si="195"/>
        <v>3</v>
      </c>
      <c r="AA777" s="16" t="str">
        <f t="shared" si="196"/>
        <v>AtkExt</v>
      </c>
      <c r="AB777" s="16">
        <f t="shared" si="190"/>
        <v>112</v>
      </c>
      <c r="AC777" s="16" t="str">
        <f t="shared" si="197"/>
        <v>DefExt</v>
      </c>
      <c r="AD777" s="16">
        <f t="shared" si="198"/>
        <v>56</v>
      </c>
      <c r="AE777" s="16" t="str">
        <f t="shared" si="199"/>
        <v>HPExt</v>
      </c>
      <c r="AF777" s="29">
        <f t="shared" si="200"/>
        <v>338</v>
      </c>
      <c r="AG777" s="29" t="str">
        <f t="shared" si="201"/>
        <v>[x]</v>
      </c>
    </row>
    <row r="778" spans="16:33" ht="16.5" x14ac:dyDescent="0.2">
      <c r="P778" s="15">
        <v>722</v>
      </c>
      <c r="Q778" s="16">
        <f t="shared" si="186"/>
        <v>37</v>
      </c>
      <c r="R778" s="16">
        <f t="shared" si="187"/>
        <v>1606045</v>
      </c>
      <c r="S778" s="16" t="str">
        <f t="shared" si="191"/>
        <v>神器7碎片3等级14</v>
      </c>
      <c r="T778" s="31" t="s">
        <v>877</v>
      </c>
      <c r="U778" s="16">
        <f t="shared" si="188"/>
        <v>14</v>
      </c>
      <c r="V778" s="106">
        <f t="shared" si="192"/>
        <v>1.242</v>
      </c>
      <c r="W778" s="19">
        <f t="shared" si="189"/>
        <v>2.4840000000000001E-2</v>
      </c>
      <c r="X778" s="16">
        <f t="shared" si="193"/>
        <v>1</v>
      </c>
      <c r="Y778" s="16">
        <f t="shared" si="194"/>
        <v>2</v>
      </c>
      <c r="Z778" s="16">
        <f t="shared" si="195"/>
        <v>3</v>
      </c>
      <c r="AA778" s="16" t="str">
        <f t="shared" si="196"/>
        <v>AtkExt</v>
      </c>
      <c r="AB778" s="16">
        <f t="shared" si="190"/>
        <v>122</v>
      </c>
      <c r="AC778" s="16" t="str">
        <f t="shared" si="197"/>
        <v>DefExt</v>
      </c>
      <c r="AD778" s="16">
        <f t="shared" si="198"/>
        <v>61</v>
      </c>
      <c r="AE778" s="16" t="str">
        <f t="shared" si="199"/>
        <v>HPExt</v>
      </c>
      <c r="AF778" s="29">
        <f t="shared" si="200"/>
        <v>369</v>
      </c>
      <c r="AG778" s="29" t="str">
        <f t="shared" si="201"/>
        <v>[x]</v>
      </c>
    </row>
    <row r="779" spans="16:33" ht="16.5" x14ac:dyDescent="0.2">
      <c r="P779" s="15">
        <v>723</v>
      </c>
      <c r="Q779" s="16">
        <f t="shared" si="186"/>
        <v>37</v>
      </c>
      <c r="R779" s="16">
        <f t="shared" si="187"/>
        <v>1606045</v>
      </c>
      <c r="S779" s="16" t="str">
        <f t="shared" si="191"/>
        <v>神器7碎片3等级15</v>
      </c>
      <c r="T779" s="31" t="s">
        <v>877</v>
      </c>
      <c r="U779" s="16">
        <f t="shared" si="188"/>
        <v>15</v>
      </c>
      <c r="V779" s="106">
        <f t="shared" si="192"/>
        <v>1.35</v>
      </c>
      <c r="W779" s="19">
        <f t="shared" si="189"/>
        <v>2.7000000000000003E-2</v>
      </c>
      <c r="X779" s="16">
        <f t="shared" si="193"/>
        <v>1</v>
      </c>
      <c r="Y779" s="16">
        <f t="shared" si="194"/>
        <v>2</v>
      </c>
      <c r="Z779" s="16">
        <f t="shared" si="195"/>
        <v>3</v>
      </c>
      <c r="AA779" s="16" t="str">
        <f t="shared" si="196"/>
        <v>AtkExt</v>
      </c>
      <c r="AB779" s="16">
        <f t="shared" si="190"/>
        <v>133</v>
      </c>
      <c r="AC779" s="16" t="str">
        <f t="shared" si="197"/>
        <v>DefExt</v>
      </c>
      <c r="AD779" s="16">
        <f t="shared" si="198"/>
        <v>66</v>
      </c>
      <c r="AE779" s="16" t="str">
        <f t="shared" si="199"/>
        <v>HPExt</v>
      </c>
      <c r="AF779" s="29">
        <f t="shared" si="200"/>
        <v>401</v>
      </c>
      <c r="AG779" s="29" t="str">
        <f t="shared" si="201"/>
        <v>[x]</v>
      </c>
    </row>
    <row r="780" spans="16:33" ht="16.5" x14ac:dyDescent="0.2">
      <c r="P780" s="15">
        <v>724</v>
      </c>
      <c r="Q780" s="16">
        <f t="shared" si="186"/>
        <v>37</v>
      </c>
      <c r="R780" s="16">
        <f t="shared" si="187"/>
        <v>1606045</v>
      </c>
      <c r="S780" s="16" t="str">
        <f t="shared" si="191"/>
        <v>神器7碎片3等级16</v>
      </c>
      <c r="T780" s="31" t="s">
        <v>877</v>
      </c>
      <c r="U780" s="16">
        <f t="shared" si="188"/>
        <v>16</v>
      </c>
      <c r="V780" s="106">
        <f t="shared" si="192"/>
        <v>1.4620000000000002</v>
      </c>
      <c r="W780" s="19">
        <f t="shared" si="189"/>
        <v>2.9240000000000006E-2</v>
      </c>
      <c r="X780" s="16">
        <f t="shared" si="193"/>
        <v>1</v>
      </c>
      <c r="Y780" s="16">
        <f t="shared" si="194"/>
        <v>2</v>
      </c>
      <c r="Z780" s="16">
        <f t="shared" si="195"/>
        <v>3</v>
      </c>
      <c r="AA780" s="16" t="str">
        <f t="shared" si="196"/>
        <v>AtkExt</v>
      </c>
      <c r="AB780" s="16">
        <f t="shared" si="190"/>
        <v>144</v>
      </c>
      <c r="AC780" s="16" t="str">
        <f t="shared" si="197"/>
        <v>DefExt</v>
      </c>
      <c r="AD780" s="16">
        <f t="shared" si="198"/>
        <v>72</v>
      </c>
      <c r="AE780" s="16" t="str">
        <f t="shared" si="199"/>
        <v>HPExt</v>
      </c>
      <c r="AF780" s="29">
        <f t="shared" si="200"/>
        <v>435</v>
      </c>
      <c r="AG780" s="29" t="str">
        <f t="shared" si="201"/>
        <v>[x]</v>
      </c>
    </row>
    <row r="781" spans="16:33" ht="16.5" x14ac:dyDescent="0.2">
      <c r="P781" s="15">
        <v>725</v>
      </c>
      <c r="Q781" s="16">
        <f t="shared" si="186"/>
        <v>37</v>
      </c>
      <c r="R781" s="16">
        <f t="shared" si="187"/>
        <v>1606045</v>
      </c>
      <c r="S781" s="16" t="str">
        <f t="shared" si="191"/>
        <v>神器7碎片3等级17</v>
      </c>
      <c r="T781" s="31" t="s">
        <v>877</v>
      </c>
      <c r="U781" s="16">
        <f t="shared" si="188"/>
        <v>17</v>
      </c>
      <c r="V781" s="106">
        <f t="shared" si="192"/>
        <v>1.5779999999999998</v>
      </c>
      <c r="W781" s="19">
        <f t="shared" si="189"/>
        <v>3.1559999999999998E-2</v>
      </c>
      <c r="X781" s="16">
        <f t="shared" si="193"/>
        <v>1</v>
      </c>
      <c r="Y781" s="16">
        <f t="shared" si="194"/>
        <v>2</v>
      </c>
      <c r="Z781" s="16">
        <f t="shared" si="195"/>
        <v>3</v>
      </c>
      <c r="AA781" s="16" t="str">
        <f t="shared" si="196"/>
        <v>AtkExt</v>
      </c>
      <c r="AB781" s="16">
        <f t="shared" si="190"/>
        <v>156</v>
      </c>
      <c r="AC781" s="16" t="str">
        <f t="shared" si="197"/>
        <v>DefExt</v>
      </c>
      <c r="AD781" s="16">
        <f t="shared" si="198"/>
        <v>77</v>
      </c>
      <c r="AE781" s="16" t="str">
        <f t="shared" si="199"/>
        <v>HPExt</v>
      </c>
      <c r="AF781" s="29">
        <f t="shared" si="200"/>
        <v>469</v>
      </c>
      <c r="AG781" s="29" t="str">
        <f t="shared" si="201"/>
        <v>[x]</v>
      </c>
    </row>
    <row r="782" spans="16:33" ht="16.5" x14ac:dyDescent="0.2">
      <c r="P782" s="15">
        <v>726</v>
      </c>
      <c r="Q782" s="16">
        <f t="shared" si="186"/>
        <v>37</v>
      </c>
      <c r="R782" s="16">
        <f t="shared" si="187"/>
        <v>1606045</v>
      </c>
      <c r="S782" s="16" t="str">
        <f t="shared" si="191"/>
        <v>神器7碎片3等级18</v>
      </c>
      <c r="T782" s="31" t="s">
        <v>877</v>
      </c>
      <c r="U782" s="16">
        <f t="shared" si="188"/>
        <v>18</v>
      </c>
      <c r="V782" s="106">
        <f t="shared" si="192"/>
        <v>1.698</v>
      </c>
      <c r="W782" s="19">
        <f t="shared" si="189"/>
        <v>3.3959999999999997E-2</v>
      </c>
      <c r="X782" s="16">
        <f t="shared" si="193"/>
        <v>1</v>
      </c>
      <c r="Y782" s="16">
        <f t="shared" si="194"/>
        <v>2</v>
      </c>
      <c r="Z782" s="16">
        <f t="shared" si="195"/>
        <v>3</v>
      </c>
      <c r="AA782" s="16" t="str">
        <f t="shared" si="196"/>
        <v>AtkExt</v>
      </c>
      <c r="AB782" s="16">
        <f t="shared" si="190"/>
        <v>168</v>
      </c>
      <c r="AC782" s="16" t="str">
        <f t="shared" si="197"/>
        <v>DefExt</v>
      </c>
      <c r="AD782" s="16">
        <f t="shared" si="198"/>
        <v>83</v>
      </c>
      <c r="AE782" s="16" t="str">
        <f t="shared" si="199"/>
        <v>HPExt</v>
      </c>
      <c r="AF782" s="29">
        <f t="shared" si="200"/>
        <v>505</v>
      </c>
      <c r="AG782" s="29" t="str">
        <f t="shared" si="201"/>
        <v>[x]</v>
      </c>
    </row>
    <row r="783" spans="16:33" ht="16.5" x14ac:dyDescent="0.2">
      <c r="P783" s="15">
        <v>727</v>
      </c>
      <c r="Q783" s="16">
        <f t="shared" si="186"/>
        <v>37</v>
      </c>
      <c r="R783" s="16">
        <f t="shared" si="187"/>
        <v>1606045</v>
      </c>
      <c r="S783" s="16" t="str">
        <f t="shared" si="191"/>
        <v>神器7碎片3等级19</v>
      </c>
      <c r="T783" s="31" t="s">
        <v>877</v>
      </c>
      <c r="U783" s="16">
        <f t="shared" si="188"/>
        <v>19</v>
      </c>
      <c r="V783" s="106">
        <f t="shared" si="192"/>
        <v>1.8220000000000001</v>
      </c>
      <c r="W783" s="19">
        <f t="shared" si="189"/>
        <v>3.644E-2</v>
      </c>
      <c r="X783" s="16">
        <f t="shared" si="193"/>
        <v>1</v>
      </c>
      <c r="Y783" s="16">
        <f t="shared" si="194"/>
        <v>2</v>
      </c>
      <c r="Z783" s="16">
        <f t="shared" si="195"/>
        <v>3</v>
      </c>
      <c r="AA783" s="16" t="str">
        <f t="shared" si="196"/>
        <v>AtkExt</v>
      </c>
      <c r="AB783" s="16">
        <f t="shared" si="190"/>
        <v>180</v>
      </c>
      <c r="AC783" s="16" t="str">
        <f t="shared" si="197"/>
        <v>DefExt</v>
      </c>
      <c r="AD783" s="16">
        <f t="shared" si="198"/>
        <v>89</v>
      </c>
      <c r="AE783" s="16" t="str">
        <f t="shared" si="199"/>
        <v>HPExt</v>
      </c>
      <c r="AF783" s="29">
        <f t="shared" si="200"/>
        <v>542</v>
      </c>
      <c r="AG783" s="29" t="str">
        <f t="shared" si="201"/>
        <v>[x]</v>
      </c>
    </row>
    <row r="784" spans="16:33" ht="16.5" x14ac:dyDescent="0.2">
      <c r="P784" s="15">
        <v>728</v>
      </c>
      <c r="Q784" s="16">
        <f t="shared" si="186"/>
        <v>37</v>
      </c>
      <c r="R784" s="16">
        <f t="shared" si="187"/>
        <v>1606045</v>
      </c>
      <c r="S784" s="16" t="str">
        <f t="shared" si="191"/>
        <v>神器7碎片3等级20</v>
      </c>
      <c r="T784" s="31" t="s">
        <v>877</v>
      </c>
      <c r="U784" s="16">
        <f t="shared" si="188"/>
        <v>20</v>
      </c>
      <c r="V784" s="106">
        <f t="shared" si="192"/>
        <v>1.95</v>
      </c>
      <c r="W784" s="19">
        <f t="shared" si="189"/>
        <v>3.9E-2</v>
      </c>
      <c r="X784" s="16">
        <f t="shared" si="193"/>
        <v>1</v>
      </c>
      <c r="Y784" s="16">
        <f t="shared" si="194"/>
        <v>2</v>
      </c>
      <c r="Z784" s="16">
        <f t="shared" si="195"/>
        <v>3</v>
      </c>
      <c r="AA784" s="16" t="str">
        <f t="shared" si="196"/>
        <v>AtkExt</v>
      </c>
      <c r="AB784" s="16">
        <f t="shared" si="190"/>
        <v>192</v>
      </c>
      <c r="AC784" s="16" t="str">
        <f t="shared" si="197"/>
        <v>DefExt</v>
      </c>
      <c r="AD784" s="16">
        <f t="shared" si="198"/>
        <v>96</v>
      </c>
      <c r="AE784" s="16" t="str">
        <f t="shared" si="199"/>
        <v>HPExt</v>
      </c>
      <c r="AF784" s="29">
        <f t="shared" si="200"/>
        <v>580</v>
      </c>
      <c r="AG784" s="29" t="str">
        <f t="shared" si="201"/>
        <v>[x]</v>
      </c>
    </row>
    <row r="785" spans="16:33" ht="16.5" x14ac:dyDescent="0.2">
      <c r="P785" s="15">
        <v>729</v>
      </c>
      <c r="Q785" s="16">
        <f t="shared" si="186"/>
        <v>37</v>
      </c>
      <c r="R785" s="16">
        <f t="shared" si="187"/>
        <v>1606045</v>
      </c>
      <c r="S785" s="16" t="str">
        <f t="shared" si="191"/>
        <v>神器7碎片3等级21</v>
      </c>
      <c r="T785" s="31" t="s">
        <v>877</v>
      </c>
      <c r="U785" s="16">
        <f t="shared" si="188"/>
        <v>21</v>
      </c>
      <c r="V785" s="106">
        <f t="shared" si="192"/>
        <v>2.0819999999999999</v>
      </c>
      <c r="W785" s="19">
        <f t="shared" si="189"/>
        <v>4.1639999999999996E-2</v>
      </c>
      <c r="X785" s="16">
        <f t="shared" si="193"/>
        <v>1</v>
      </c>
      <c r="Y785" s="16">
        <f t="shared" si="194"/>
        <v>2</v>
      </c>
      <c r="Z785" s="16">
        <f t="shared" si="195"/>
        <v>3</v>
      </c>
      <c r="AA785" s="16" t="str">
        <f t="shared" si="196"/>
        <v>AtkExt</v>
      </c>
      <c r="AB785" s="16">
        <f t="shared" si="190"/>
        <v>206</v>
      </c>
      <c r="AC785" s="16" t="str">
        <f t="shared" si="197"/>
        <v>DefExt</v>
      </c>
      <c r="AD785" s="16">
        <f t="shared" si="198"/>
        <v>102</v>
      </c>
      <c r="AE785" s="16" t="str">
        <f t="shared" si="199"/>
        <v>HPExt</v>
      </c>
      <c r="AF785" s="29">
        <f t="shared" si="200"/>
        <v>619</v>
      </c>
      <c r="AG785" s="29" t="str">
        <f t="shared" si="201"/>
        <v>[x]</v>
      </c>
    </row>
    <row r="786" spans="16:33" ht="16.5" x14ac:dyDescent="0.2">
      <c r="P786" s="15">
        <v>730</v>
      </c>
      <c r="Q786" s="16">
        <f t="shared" si="186"/>
        <v>38</v>
      </c>
      <c r="R786" s="16">
        <f t="shared" si="187"/>
        <v>1606046</v>
      </c>
      <c r="S786" s="16" t="str">
        <f t="shared" si="191"/>
        <v>神器7碎片4等级1</v>
      </c>
      <c r="T786" s="31" t="s">
        <v>877</v>
      </c>
      <c r="U786" s="16">
        <f t="shared" si="188"/>
        <v>1</v>
      </c>
      <c r="V786" s="106">
        <f t="shared" si="192"/>
        <v>0.20200000000000001</v>
      </c>
      <c r="W786" s="19">
        <f t="shared" si="189"/>
        <v>6.0600000000000003E-3</v>
      </c>
      <c r="X786" s="16">
        <f t="shared" si="193"/>
        <v>1</v>
      </c>
      <c r="Y786" s="16">
        <f t="shared" si="194"/>
        <v>2</v>
      </c>
      <c r="Z786" s="16">
        <f t="shared" si="195"/>
        <v>0</v>
      </c>
      <c r="AA786" s="16" t="str">
        <f t="shared" si="196"/>
        <v>AtkExt</v>
      </c>
      <c r="AB786" s="16">
        <f t="shared" si="190"/>
        <v>59</v>
      </c>
      <c r="AC786" s="16" t="str">
        <f t="shared" si="197"/>
        <v>DefExt</v>
      </c>
      <c r="AD786" s="16">
        <f t="shared" si="198"/>
        <v>14</v>
      </c>
      <c r="AE786" s="16" t="str">
        <f t="shared" si="199"/>
        <v>[x]</v>
      </c>
      <c r="AF786" s="29" t="str">
        <f t="shared" si="200"/>
        <v>[x]</v>
      </c>
      <c r="AG786" s="29" t="str">
        <f t="shared" si="201"/>
        <v>[x]</v>
      </c>
    </row>
    <row r="787" spans="16:33" ht="16.5" x14ac:dyDescent="0.2">
      <c r="P787" s="15">
        <v>731</v>
      </c>
      <c r="Q787" s="16">
        <f t="shared" si="186"/>
        <v>38</v>
      </c>
      <c r="R787" s="16">
        <f t="shared" si="187"/>
        <v>1606046</v>
      </c>
      <c r="S787" s="16" t="str">
        <f t="shared" si="191"/>
        <v>神器7碎片4等级2</v>
      </c>
      <c r="T787" s="31" t="s">
        <v>877</v>
      </c>
      <c r="U787" s="16">
        <f t="shared" si="188"/>
        <v>2</v>
      </c>
      <c r="V787" s="106">
        <f t="shared" si="192"/>
        <v>0.25800000000000001</v>
      </c>
      <c r="W787" s="19">
        <f t="shared" si="189"/>
        <v>7.7400000000000004E-3</v>
      </c>
      <c r="X787" s="16">
        <f t="shared" si="193"/>
        <v>1</v>
      </c>
      <c r="Y787" s="16">
        <f t="shared" si="194"/>
        <v>2</v>
      </c>
      <c r="Z787" s="16">
        <f t="shared" si="195"/>
        <v>0</v>
      </c>
      <c r="AA787" s="16" t="str">
        <f t="shared" si="196"/>
        <v>AtkExt</v>
      </c>
      <c r="AB787" s="16">
        <f t="shared" si="190"/>
        <v>76</v>
      </c>
      <c r="AC787" s="16" t="str">
        <f t="shared" si="197"/>
        <v>DefExt</v>
      </c>
      <c r="AD787" s="16">
        <f t="shared" si="198"/>
        <v>19</v>
      </c>
      <c r="AE787" s="16" t="str">
        <f t="shared" si="199"/>
        <v>[x]</v>
      </c>
      <c r="AF787" s="29" t="str">
        <f t="shared" si="200"/>
        <v>[x]</v>
      </c>
      <c r="AG787" s="29" t="str">
        <f t="shared" si="201"/>
        <v>[x]</v>
      </c>
    </row>
    <row r="788" spans="16:33" ht="16.5" x14ac:dyDescent="0.2">
      <c r="P788" s="15">
        <v>732</v>
      </c>
      <c r="Q788" s="16">
        <f t="shared" si="186"/>
        <v>38</v>
      </c>
      <c r="R788" s="16">
        <f t="shared" si="187"/>
        <v>1606046</v>
      </c>
      <c r="S788" s="16" t="str">
        <f t="shared" si="191"/>
        <v>神器7碎片4等级3</v>
      </c>
      <c r="T788" s="31" t="s">
        <v>877</v>
      </c>
      <c r="U788" s="16">
        <f t="shared" si="188"/>
        <v>3</v>
      </c>
      <c r="V788" s="106">
        <f t="shared" si="192"/>
        <v>0.31800000000000006</v>
      </c>
      <c r="W788" s="19">
        <f t="shared" si="189"/>
        <v>9.5400000000000016E-3</v>
      </c>
      <c r="X788" s="16">
        <f t="shared" si="193"/>
        <v>1</v>
      </c>
      <c r="Y788" s="16">
        <f t="shared" si="194"/>
        <v>2</v>
      </c>
      <c r="Z788" s="16">
        <f t="shared" si="195"/>
        <v>0</v>
      </c>
      <c r="AA788" s="16" t="str">
        <f t="shared" si="196"/>
        <v>AtkExt</v>
      </c>
      <c r="AB788" s="16">
        <f t="shared" si="190"/>
        <v>94</v>
      </c>
      <c r="AC788" s="16" t="str">
        <f t="shared" si="197"/>
        <v>DefExt</v>
      </c>
      <c r="AD788" s="16">
        <f t="shared" si="198"/>
        <v>23</v>
      </c>
      <c r="AE788" s="16" t="str">
        <f t="shared" si="199"/>
        <v>[x]</v>
      </c>
      <c r="AF788" s="29" t="str">
        <f t="shared" si="200"/>
        <v>[x]</v>
      </c>
      <c r="AG788" s="29" t="str">
        <f t="shared" si="201"/>
        <v>[x]</v>
      </c>
    </row>
    <row r="789" spans="16:33" ht="16.5" x14ac:dyDescent="0.2">
      <c r="P789" s="15">
        <v>733</v>
      </c>
      <c r="Q789" s="16">
        <f t="shared" si="186"/>
        <v>38</v>
      </c>
      <c r="R789" s="16">
        <f t="shared" si="187"/>
        <v>1606046</v>
      </c>
      <c r="S789" s="16" t="str">
        <f t="shared" si="191"/>
        <v>神器7碎片4等级4</v>
      </c>
      <c r="T789" s="31" t="s">
        <v>877</v>
      </c>
      <c r="U789" s="16">
        <f t="shared" si="188"/>
        <v>4</v>
      </c>
      <c r="V789" s="106">
        <f t="shared" si="192"/>
        <v>0.38200000000000001</v>
      </c>
      <c r="W789" s="19">
        <f t="shared" si="189"/>
        <v>1.146E-2</v>
      </c>
      <c r="X789" s="16">
        <f t="shared" si="193"/>
        <v>1</v>
      </c>
      <c r="Y789" s="16">
        <f t="shared" si="194"/>
        <v>2</v>
      </c>
      <c r="Z789" s="16">
        <f t="shared" si="195"/>
        <v>0</v>
      </c>
      <c r="AA789" s="16" t="str">
        <f t="shared" si="196"/>
        <v>AtkExt</v>
      </c>
      <c r="AB789" s="16">
        <f t="shared" si="190"/>
        <v>113</v>
      </c>
      <c r="AC789" s="16" t="str">
        <f t="shared" si="197"/>
        <v>DefExt</v>
      </c>
      <c r="AD789" s="16">
        <f t="shared" si="198"/>
        <v>28</v>
      </c>
      <c r="AE789" s="16" t="str">
        <f t="shared" si="199"/>
        <v>[x]</v>
      </c>
      <c r="AF789" s="29" t="str">
        <f t="shared" si="200"/>
        <v>[x]</v>
      </c>
      <c r="AG789" s="29" t="str">
        <f t="shared" si="201"/>
        <v>[x]</v>
      </c>
    </row>
    <row r="790" spans="16:33" ht="16.5" x14ac:dyDescent="0.2">
      <c r="P790" s="15">
        <v>734</v>
      </c>
      <c r="Q790" s="16">
        <f t="shared" si="186"/>
        <v>38</v>
      </c>
      <c r="R790" s="16">
        <f t="shared" si="187"/>
        <v>1606046</v>
      </c>
      <c r="S790" s="16" t="str">
        <f t="shared" si="191"/>
        <v>神器7碎片4等级5</v>
      </c>
      <c r="T790" s="31" t="s">
        <v>877</v>
      </c>
      <c r="U790" s="16">
        <f t="shared" si="188"/>
        <v>5</v>
      </c>
      <c r="V790" s="106">
        <f t="shared" si="192"/>
        <v>0.45</v>
      </c>
      <c r="W790" s="19">
        <f t="shared" si="189"/>
        <v>1.35E-2</v>
      </c>
      <c r="X790" s="16">
        <f t="shared" si="193"/>
        <v>1</v>
      </c>
      <c r="Y790" s="16">
        <f t="shared" si="194"/>
        <v>2</v>
      </c>
      <c r="Z790" s="16">
        <f t="shared" si="195"/>
        <v>0</v>
      </c>
      <c r="AA790" s="16" t="str">
        <f t="shared" si="196"/>
        <v>AtkExt</v>
      </c>
      <c r="AB790" s="16">
        <f t="shared" si="190"/>
        <v>133</v>
      </c>
      <c r="AC790" s="16" t="str">
        <f t="shared" si="197"/>
        <v>DefExt</v>
      </c>
      <c r="AD790" s="16">
        <f t="shared" si="198"/>
        <v>33</v>
      </c>
      <c r="AE790" s="16" t="str">
        <f t="shared" si="199"/>
        <v>[x]</v>
      </c>
      <c r="AF790" s="29" t="str">
        <f t="shared" si="200"/>
        <v>[x]</v>
      </c>
      <c r="AG790" s="29" t="str">
        <f t="shared" si="201"/>
        <v>[x]</v>
      </c>
    </row>
    <row r="791" spans="16:33" ht="16.5" x14ac:dyDescent="0.2">
      <c r="P791" s="15">
        <v>735</v>
      </c>
      <c r="Q791" s="16">
        <f t="shared" si="186"/>
        <v>38</v>
      </c>
      <c r="R791" s="16">
        <f t="shared" si="187"/>
        <v>1606046</v>
      </c>
      <c r="S791" s="16" t="str">
        <f t="shared" si="191"/>
        <v>神器7碎片4等级6</v>
      </c>
      <c r="T791" s="31" t="s">
        <v>877</v>
      </c>
      <c r="U791" s="16">
        <f t="shared" si="188"/>
        <v>6</v>
      </c>
      <c r="V791" s="106">
        <f t="shared" si="192"/>
        <v>0.52200000000000002</v>
      </c>
      <c r="W791" s="19">
        <f t="shared" si="189"/>
        <v>1.566E-2</v>
      </c>
      <c r="X791" s="16">
        <f t="shared" si="193"/>
        <v>1</v>
      </c>
      <c r="Y791" s="16">
        <f t="shared" si="194"/>
        <v>2</v>
      </c>
      <c r="Z791" s="16">
        <f t="shared" si="195"/>
        <v>0</v>
      </c>
      <c r="AA791" s="16" t="str">
        <f t="shared" si="196"/>
        <v>AtkExt</v>
      </c>
      <c r="AB791" s="16">
        <f t="shared" si="190"/>
        <v>154</v>
      </c>
      <c r="AC791" s="16" t="str">
        <f t="shared" si="197"/>
        <v>DefExt</v>
      </c>
      <c r="AD791" s="16">
        <f t="shared" si="198"/>
        <v>38</v>
      </c>
      <c r="AE791" s="16" t="str">
        <f t="shared" si="199"/>
        <v>[x]</v>
      </c>
      <c r="AF791" s="29" t="str">
        <f t="shared" si="200"/>
        <v>[x]</v>
      </c>
      <c r="AG791" s="29" t="str">
        <f t="shared" si="201"/>
        <v>[x]</v>
      </c>
    </row>
    <row r="792" spans="16:33" ht="16.5" x14ac:dyDescent="0.2">
      <c r="P792" s="15">
        <v>736</v>
      </c>
      <c r="Q792" s="16">
        <f t="shared" si="186"/>
        <v>38</v>
      </c>
      <c r="R792" s="16">
        <f t="shared" si="187"/>
        <v>1606046</v>
      </c>
      <c r="S792" s="16" t="str">
        <f t="shared" si="191"/>
        <v>神器7碎片4等级7</v>
      </c>
      <c r="T792" s="31" t="s">
        <v>877</v>
      </c>
      <c r="U792" s="16">
        <f t="shared" si="188"/>
        <v>7</v>
      </c>
      <c r="V792" s="106">
        <f t="shared" si="192"/>
        <v>0.59799999999999998</v>
      </c>
      <c r="W792" s="19">
        <f t="shared" si="189"/>
        <v>1.7939999999999998E-2</v>
      </c>
      <c r="X792" s="16">
        <f t="shared" si="193"/>
        <v>1</v>
      </c>
      <c r="Y792" s="16">
        <f t="shared" si="194"/>
        <v>2</v>
      </c>
      <c r="Z792" s="16">
        <f t="shared" si="195"/>
        <v>0</v>
      </c>
      <c r="AA792" s="16" t="str">
        <f t="shared" si="196"/>
        <v>AtkExt</v>
      </c>
      <c r="AB792" s="16">
        <f t="shared" si="190"/>
        <v>177</v>
      </c>
      <c r="AC792" s="16" t="str">
        <f t="shared" si="197"/>
        <v>DefExt</v>
      </c>
      <c r="AD792" s="16">
        <f t="shared" si="198"/>
        <v>44</v>
      </c>
      <c r="AE792" s="16" t="str">
        <f t="shared" si="199"/>
        <v>[x]</v>
      </c>
      <c r="AF792" s="29" t="str">
        <f t="shared" si="200"/>
        <v>[x]</v>
      </c>
      <c r="AG792" s="29" t="str">
        <f t="shared" si="201"/>
        <v>[x]</v>
      </c>
    </row>
    <row r="793" spans="16:33" ht="16.5" x14ac:dyDescent="0.2">
      <c r="P793" s="15">
        <v>737</v>
      </c>
      <c r="Q793" s="16">
        <f t="shared" si="186"/>
        <v>38</v>
      </c>
      <c r="R793" s="16">
        <f t="shared" si="187"/>
        <v>1606046</v>
      </c>
      <c r="S793" s="16" t="str">
        <f t="shared" si="191"/>
        <v>神器7碎片4等级8</v>
      </c>
      <c r="T793" s="31" t="s">
        <v>877</v>
      </c>
      <c r="U793" s="16">
        <f t="shared" si="188"/>
        <v>8</v>
      </c>
      <c r="V793" s="106">
        <f t="shared" si="192"/>
        <v>0.67800000000000005</v>
      </c>
      <c r="W793" s="19">
        <f t="shared" si="189"/>
        <v>2.034E-2</v>
      </c>
      <c r="X793" s="16">
        <f t="shared" si="193"/>
        <v>1</v>
      </c>
      <c r="Y793" s="16">
        <f t="shared" si="194"/>
        <v>2</v>
      </c>
      <c r="Z793" s="16">
        <f t="shared" si="195"/>
        <v>0</v>
      </c>
      <c r="AA793" s="16" t="str">
        <f t="shared" si="196"/>
        <v>AtkExt</v>
      </c>
      <c r="AB793" s="16">
        <f t="shared" si="190"/>
        <v>201</v>
      </c>
      <c r="AC793" s="16" t="str">
        <f t="shared" si="197"/>
        <v>DefExt</v>
      </c>
      <c r="AD793" s="16">
        <f t="shared" si="198"/>
        <v>50</v>
      </c>
      <c r="AE793" s="16" t="str">
        <f t="shared" si="199"/>
        <v>[x]</v>
      </c>
      <c r="AF793" s="29" t="str">
        <f t="shared" si="200"/>
        <v>[x]</v>
      </c>
      <c r="AG793" s="29" t="str">
        <f t="shared" si="201"/>
        <v>[x]</v>
      </c>
    </row>
    <row r="794" spans="16:33" ht="16.5" x14ac:dyDescent="0.2">
      <c r="P794" s="15">
        <v>738</v>
      </c>
      <c r="Q794" s="16">
        <f t="shared" si="186"/>
        <v>38</v>
      </c>
      <c r="R794" s="16">
        <f t="shared" si="187"/>
        <v>1606046</v>
      </c>
      <c r="S794" s="16" t="str">
        <f t="shared" si="191"/>
        <v>神器7碎片4等级9</v>
      </c>
      <c r="T794" s="31" t="s">
        <v>877</v>
      </c>
      <c r="U794" s="16">
        <f t="shared" si="188"/>
        <v>9</v>
      </c>
      <c r="V794" s="106">
        <f t="shared" si="192"/>
        <v>0.76200000000000001</v>
      </c>
      <c r="W794" s="19">
        <f t="shared" si="189"/>
        <v>2.2859999999999998E-2</v>
      </c>
      <c r="X794" s="16">
        <f t="shared" si="193"/>
        <v>1</v>
      </c>
      <c r="Y794" s="16">
        <f t="shared" si="194"/>
        <v>2</v>
      </c>
      <c r="Z794" s="16">
        <f t="shared" si="195"/>
        <v>0</v>
      </c>
      <c r="AA794" s="16" t="str">
        <f t="shared" si="196"/>
        <v>AtkExt</v>
      </c>
      <c r="AB794" s="16">
        <f t="shared" si="190"/>
        <v>226</v>
      </c>
      <c r="AC794" s="16" t="str">
        <f t="shared" si="197"/>
        <v>DefExt</v>
      </c>
      <c r="AD794" s="16">
        <f t="shared" si="198"/>
        <v>56</v>
      </c>
      <c r="AE794" s="16" t="str">
        <f t="shared" si="199"/>
        <v>[x]</v>
      </c>
      <c r="AF794" s="29" t="str">
        <f t="shared" si="200"/>
        <v>[x]</v>
      </c>
      <c r="AG794" s="29" t="str">
        <f t="shared" si="201"/>
        <v>[x]</v>
      </c>
    </row>
    <row r="795" spans="16:33" ht="16.5" x14ac:dyDescent="0.2">
      <c r="P795" s="15">
        <v>739</v>
      </c>
      <c r="Q795" s="16">
        <f t="shared" si="186"/>
        <v>38</v>
      </c>
      <c r="R795" s="16">
        <f t="shared" si="187"/>
        <v>1606046</v>
      </c>
      <c r="S795" s="16" t="str">
        <f t="shared" si="191"/>
        <v>神器7碎片4等级10</v>
      </c>
      <c r="T795" s="31" t="s">
        <v>877</v>
      </c>
      <c r="U795" s="16">
        <f t="shared" si="188"/>
        <v>10</v>
      </c>
      <c r="V795" s="106">
        <f t="shared" si="192"/>
        <v>0.85000000000000009</v>
      </c>
      <c r="W795" s="19">
        <f t="shared" si="189"/>
        <v>2.5500000000000002E-2</v>
      </c>
      <c r="X795" s="16">
        <f t="shared" si="193"/>
        <v>1</v>
      </c>
      <c r="Y795" s="16">
        <f t="shared" si="194"/>
        <v>2</v>
      </c>
      <c r="Z795" s="16">
        <f t="shared" si="195"/>
        <v>0</v>
      </c>
      <c r="AA795" s="16" t="str">
        <f t="shared" si="196"/>
        <v>AtkExt</v>
      </c>
      <c r="AB795" s="16">
        <f t="shared" si="190"/>
        <v>252</v>
      </c>
      <c r="AC795" s="16" t="str">
        <f t="shared" si="197"/>
        <v>DefExt</v>
      </c>
      <c r="AD795" s="16">
        <f t="shared" si="198"/>
        <v>62</v>
      </c>
      <c r="AE795" s="16" t="str">
        <f t="shared" si="199"/>
        <v>[x]</v>
      </c>
      <c r="AF795" s="29" t="str">
        <f t="shared" si="200"/>
        <v>[x]</v>
      </c>
      <c r="AG795" s="29" t="str">
        <f t="shared" si="201"/>
        <v>[x]</v>
      </c>
    </row>
    <row r="796" spans="16:33" ht="16.5" x14ac:dyDescent="0.2">
      <c r="P796" s="15">
        <v>740</v>
      </c>
      <c r="Q796" s="16">
        <f t="shared" si="186"/>
        <v>38</v>
      </c>
      <c r="R796" s="16">
        <f t="shared" si="187"/>
        <v>1606046</v>
      </c>
      <c r="S796" s="16" t="str">
        <f t="shared" si="191"/>
        <v>神器7碎片4等级11</v>
      </c>
      <c r="T796" s="31" t="s">
        <v>877</v>
      </c>
      <c r="U796" s="16">
        <f t="shared" si="188"/>
        <v>11</v>
      </c>
      <c r="V796" s="106">
        <f t="shared" si="192"/>
        <v>0.94200000000000006</v>
      </c>
      <c r="W796" s="19">
        <f t="shared" si="189"/>
        <v>2.826E-2</v>
      </c>
      <c r="X796" s="16">
        <f t="shared" si="193"/>
        <v>1</v>
      </c>
      <c r="Y796" s="16">
        <f t="shared" si="194"/>
        <v>2</v>
      </c>
      <c r="Z796" s="16">
        <f t="shared" si="195"/>
        <v>0</v>
      </c>
      <c r="AA796" s="16" t="str">
        <f t="shared" si="196"/>
        <v>AtkExt</v>
      </c>
      <c r="AB796" s="16">
        <f t="shared" si="190"/>
        <v>279</v>
      </c>
      <c r="AC796" s="16" t="str">
        <f t="shared" si="197"/>
        <v>DefExt</v>
      </c>
      <c r="AD796" s="16">
        <f t="shared" si="198"/>
        <v>69</v>
      </c>
      <c r="AE796" s="16" t="str">
        <f t="shared" si="199"/>
        <v>[x]</v>
      </c>
      <c r="AF796" s="29" t="str">
        <f t="shared" si="200"/>
        <v>[x]</v>
      </c>
      <c r="AG796" s="29" t="str">
        <f t="shared" si="201"/>
        <v>[x]</v>
      </c>
    </row>
    <row r="797" spans="16:33" ht="16.5" x14ac:dyDescent="0.2">
      <c r="P797" s="15">
        <v>741</v>
      </c>
      <c r="Q797" s="16">
        <f t="shared" si="186"/>
        <v>38</v>
      </c>
      <c r="R797" s="16">
        <f t="shared" si="187"/>
        <v>1606046</v>
      </c>
      <c r="S797" s="16" t="str">
        <f t="shared" si="191"/>
        <v>神器7碎片4等级12</v>
      </c>
      <c r="T797" s="31" t="s">
        <v>877</v>
      </c>
      <c r="U797" s="16">
        <f t="shared" si="188"/>
        <v>12</v>
      </c>
      <c r="V797" s="106">
        <f t="shared" si="192"/>
        <v>1.0380000000000003</v>
      </c>
      <c r="W797" s="19">
        <f t="shared" si="189"/>
        <v>3.1140000000000008E-2</v>
      </c>
      <c r="X797" s="16">
        <f t="shared" si="193"/>
        <v>1</v>
      </c>
      <c r="Y797" s="16">
        <f t="shared" si="194"/>
        <v>2</v>
      </c>
      <c r="Z797" s="16">
        <f t="shared" si="195"/>
        <v>0</v>
      </c>
      <c r="AA797" s="16" t="str">
        <f t="shared" si="196"/>
        <v>AtkExt</v>
      </c>
      <c r="AB797" s="16">
        <f t="shared" si="190"/>
        <v>308</v>
      </c>
      <c r="AC797" s="16" t="str">
        <f t="shared" si="197"/>
        <v>DefExt</v>
      </c>
      <c r="AD797" s="16">
        <f t="shared" si="198"/>
        <v>76</v>
      </c>
      <c r="AE797" s="16" t="str">
        <f t="shared" si="199"/>
        <v>[x]</v>
      </c>
      <c r="AF797" s="29" t="str">
        <f t="shared" si="200"/>
        <v>[x]</v>
      </c>
      <c r="AG797" s="29" t="str">
        <f t="shared" si="201"/>
        <v>[x]</v>
      </c>
    </row>
    <row r="798" spans="16:33" ht="16.5" x14ac:dyDescent="0.2">
      <c r="P798" s="15">
        <v>742</v>
      </c>
      <c r="Q798" s="16">
        <f t="shared" si="186"/>
        <v>38</v>
      </c>
      <c r="R798" s="16">
        <f t="shared" si="187"/>
        <v>1606046</v>
      </c>
      <c r="S798" s="16" t="str">
        <f t="shared" si="191"/>
        <v>神器7碎片4等级13</v>
      </c>
      <c r="T798" s="31" t="s">
        <v>877</v>
      </c>
      <c r="U798" s="16">
        <f t="shared" si="188"/>
        <v>13</v>
      </c>
      <c r="V798" s="106">
        <f t="shared" si="192"/>
        <v>1.1380000000000001</v>
      </c>
      <c r="W798" s="19">
        <f t="shared" si="189"/>
        <v>3.4140000000000004E-2</v>
      </c>
      <c r="X798" s="16">
        <f t="shared" si="193"/>
        <v>1</v>
      </c>
      <c r="Y798" s="16">
        <f t="shared" si="194"/>
        <v>2</v>
      </c>
      <c r="Z798" s="16">
        <f t="shared" si="195"/>
        <v>0</v>
      </c>
      <c r="AA798" s="16" t="str">
        <f t="shared" si="196"/>
        <v>AtkExt</v>
      </c>
      <c r="AB798" s="16">
        <f t="shared" si="190"/>
        <v>337</v>
      </c>
      <c r="AC798" s="16" t="str">
        <f t="shared" si="197"/>
        <v>DefExt</v>
      </c>
      <c r="AD798" s="16">
        <f t="shared" si="198"/>
        <v>84</v>
      </c>
      <c r="AE798" s="16" t="str">
        <f t="shared" si="199"/>
        <v>[x]</v>
      </c>
      <c r="AF798" s="29" t="str">
        <f t="shared" si="200"/>
        <v>[x]</v>
      </c>
      <c r="AG798" s="29" t="str">
        <f t="shared" si="201"/>
        <v>[x]</v>
      </c>
    </row>
    <row r="799" spans="16:33" ht="16.5" x14ac:dyDescent="0.2">
      <c r="P799" s="15">
        <v>743</v>
      </c>
      <c r="Q799" s="16">
        <f t="shared" si="186"/>
        <v>38</v>
      </c>
      <c r="R799" s="16">
        <f t="shared" si="187"/>
        <v>1606046</v>
      </c>
      <c r="S799" s="16" t="str">
        <f t="shared" si="191"/>
        <v>神器7碎片4等级14</v>
      </c>
      <c r="T799" s="31" t="s">
        <v>877</v>
      </c>
      <c r="U799" s="16">
        <f t="shared" si="188"/>
        <v>14</v>
      </c>
      <c r="V799" s="106">
        <f t="shared" si="192"/>
        <v>1.242</v>
      </c>
      <c r="W799" s="19">
        <f t="shared" si="189"/>
        <v>3.7260000000000001E-2</v>
      </c>
      <c r="X799" s="16">
        <f t="shared" si="193"/>
        <v>1</v>
      </c>
      <c r="Y799" s="16">
        <f t="shared" si="194"/>
        <v>2</v>
      </c>
      <c r="Z799" s="16">
        <f t="shared" si="195"/>
        <v>0</v>
      </c>
      <c r="AA799" s="16" t="str">
        <f t="shared" si="196"/>
        <v>AtkExt</v>
      </c>
      <c r="AB799" s="16">
        <f t="shared" si="190"/>
        <v>368</v>
      </c>
      <c r="AC799" s="16" t="str">
        <f t="shared" si="197"/>
        <v>DefExt</v>
      </c>
      <c r="AD799" s="16">
        <f t="shared" si="198"/>
        <v>91</v>
      </c>
      <c r="AE799" s="16" t="str">
        <f t="shared" si="199"/>
        <v>[x]</v>
      </c>
      <c r="AF799" s="29" t="str">
        <f t="shared" si="200"/>
        <v>[x]</v>
      </c>
      <c r="AG799" s="29" t="str">
        <f t="shared" si="201"/>
        <v>[x]</v>
      </c>
    </row>
    <row r="800" spans="16:33" ht="16.5" x14ac:dyDescent="0.2">
      <c r="P800" s="15">
        <v>744</v>
      </c>
      <c r="Q800" s="16">
        <f t="shared" si="186"/>
        <v>38</v>
      </c>
      <c r="R800" s="16">
        <f t="shared" si="187"/>
        <v>1606046</v>
      </c>
      <c r="S800" s="16" t="str">
        <f t="shared" si="191"/>
        <v>神器7碎片4等级15</v>
      </c>
      <c r="T800" s="31" t="s">
        <v>877</v>
      </c>
      <c r="U800" s="16">
        <f t="shared" si="188"/>
        <v>15</v>
      </c>
      <c r="V800" s="106">
        <f t="shared" si="192"/>
        <v>1.35</v>
      </c>
      <c r="W800" s="19">
        <f t="shared" si="189"/>
        <v>4.0500000000000001E-2</v>
      </c>
      <c r="X800" s="16">
        <f t="shared" si="193"/>
        <v>1</v>
      </c>
      <c r="Y800" s="16">
        <f t="shared" si="194"/>
        <v>2</v>
      </c>
      <c r="Z800" s="16">
        <f t="shared" si="195"/>
        <v>0</v>
      </c>
      <c r="AA800" s="16" t="str">
        <f t="shared" si="196"/>
        <v>AtkExt</v>
      </c>
      <c r="AB800" s="16">
        <f t="shared" si="190"/>
        <v>400</v>
      </c>
      <c r="AC800" s="16" t="str">
        <f t="shared" si="197"/>
        <v>DefExt</v>
      </c>
      <c r="AD800" s="16">
        <f t="shared" si="198"/>
        <v>99</v>
      </c>
      <c r="AE800" s="16" t="str">
        <f t="shared" si="199"/>
        <v>[x]</v>
      </c>
      <c r="AF800" s="29" t="str">
        <f t="shared" si="200"/>
        <v>[x]</v>
      </c>
      <c r="AG800" s="29" t="str">
        <f t="shared" si="201"/>
        <v>[x]</v>
      </c>
    </row>
    <row r="801" spans="16:33" ht="16.5" x14ac:dyDescent="0.2">
      <c r="P801" s="15">
        <v>745</v>
      </c>
      <c r="Q801" s="16">
        <f t="shared" si="186"/>
        <v>38</v>
      </c>
      <c r="R801" s="16">
        <f t="shared" si="187"/>
        <v>1606046</v>
      </c>
      <c r="S801" s="16" t="str">
        <f t="shared" si="191"/>
        <v>神器7碎片4等级16</v>
      </c>
      <c r="T801" s="31" t="s">
        <v>877</v>
      </c>
      <c r="U801" s="16">
        <f t="shared" si="188"/>
        <v>16</v>
      </c>
      <c r="V801" s="106">
        <f t="shared" si="192"/>
        <v>1.4620000000000002</v>
      </c>
      <c r="W801" s="19">
        <f t="shared" si="189"/>
        <v>4.3860000000000003E-2</v>
      </c>
      <c r="X801" s="16">
        <f t="shared" si="193"/>
        <v>1</v>
      </c>
      <c r="Y801" s="16">
        <f t="shared" si="194"/>
        <v>2</v>
      </c>
      <c r="Z801" s="16">
        <f t="shared" si="195"/>
        <v>0</v>
      </c>
      <c r="AA801" s="16" t="str">
        <f t="shared" si="196"/>
        <v>AtkExt</v>
      </c>
      <c r="AB801" s="16">
        <f t="shared" si="190"/>
        <v>434</v>
      </c>
      <c r="AC801" s="16" t="str">
        <f t="shared" si="197"/>
        <v>DefExt</v>
      </c>
      <c r="AD801" s="16">
        <f t="shared" si="198"/>
        <v>108</v>
      </c>
      <c r="AE801" s="16" t="str">
        <f t="shared" si="199"/>
        <v>[x]</v>
      </c>
      <c r="AF801" s="29" t="str">
        <f t="shared" si="200"/>
        <v>[x]</v>
      </c>
      <c r="AG801" s="29" t="str">
        <f t="shared" si="201"/>
        <v>[x]</v>
      </c>
    </row>
    <row r="802" spans="16:33" ht="16.5" x14ac:dyDescent="0.2">
      <c r="P802" s="15">
        <v>746</v>
      </c>
      <c r="Q802" s="16">
        <f t="shared" si="186"/>
        <v>38</v>
      </c>
      <c r="R802" s="16">
        <f t="shared" si="187"/>
        <v>1606046</v>
      </c>
      <c r="S802" s="16" t="str">
        <f t="shared" si="191"/>
        <v>神器7碎片4等级17</v>
      </c>
      <c r="T802" s="31" t="s">
        <v>877</v>
      </c>
      <c r="U802" s="16">
        <f t="shared" si="188"/>
        <v>17</v>
      </c>
      <c r="V802" s="106">
        <f t="shared" si="192"/>
        <v>1.5779999999999998</v>
      </c>
      <c r="W802" s="19">
        <f t="shared" si="189"/>
        <v>4.7339999999999993E-2</v>
      </c>
      <c r="X802" s="16">
        <f t="shared" si="193"/>
        <v>1</v>
      </c>
      <c r="Y802" s="16">
        <f t="shared" si="194"/>
        <v>2</v>
      </c>
      <c r="Z802" s="16">
        <f t="shared" si="195"/>
        <v>0</v>
      </c>
      <c r="AA802" s="16" t="str">
        <f t="shared" si="196"/>
        <v>AtkExt</v>
      </c>
      <c r="AB802" s="16">
        <f t="shared" si="190"/>
        <v>468</v>
      </c>
      <c r="AC802" s="16" t="str">
        <f t="shared" si="197"/>
        <v>DefExt</v>
      </c>
      <c r="AD802" s="16">
        <f t="shared" si="198"/>
        <v>116</v>
      </c>
      <c r="AE802" s="16" t="str">
        <f t="shared" si="199"/>
        <v>[x]</v>
      </c>
      <c r="AF802" s="29" t="str">
        <f t="shared" si="200"/>
        <v>[x]</v>
      </c>
      <c r="AG802" s="29" t="str">
        <f t="shared" si="201"/>
        <v>[x]</v>
      </c>
    </row>
    <row r="803" spans="16:33" ht="16.5" x14ac:dyDescent="0.2">
      <c r="P803" s="15">
        <v>747</v>
      </c>
      <c r="Q803" s="16">
        <f t="shared" si="186"/>
        <v>38</v>
      </c>
      <c r="R803" s="16">
        <f t="shared" si="187"/>
        <v>1606046</v>
      </c>
      <c r="S803" s="16" t="str">
        <f t="shared" si="191"/>
        <v>神器7碎片4等级18</v>
      </c>
      <c r="T803" s="31" t="s">
        <v>877</v>
      </c>
      <c r="U803" s="16">
        <f t="shared" si="188"/>
        <v>18</v>
      </c>
      <c r="V803" s="106">
        <f t="shared" si="192"/>
        <v>1.698</v>
      </c>
      <c r="W803" s="19">
        <f t="shared" si="189"/>
        <v>5.0939999999999999E-2</v>
      </c>
      <c r="X803" s="16">
        <f t="shared" si="193"/>
        <v>1</v>
      </c>
      <c r="Y803" s="16">
        <f t="shared" si="194"/>
        <v>2</v>
      </c>
      <c r="Z803" s="16">
        <f t="shared" si="195"/>
        <v>0</v>
      </c>
      <c r="AA803" s="16" t="str">
        <f t="shared" si="196"/>
        <v>AtkExt</v>
      </c>
      <c r="AB803" s="16">
        <f t="shared" si="190"/>
        <v>504</v>
      </c>
      <c r="AC803" s="16" t="str">
        <f t="shared" si="197"/>
        <v>DefExt</v>
      </c>
      <c r="AD803" s="16">
        <f t="shared" si="198"/>
        <v>125</v>
      </c>
      <c r="AE803" s="16" t="str">
        <f t="shared" si="199"/>
        <v>[x]</v>
      </c>
      <c r="AF803" s="29" t="str">
        <f t="shared" si="200"/>
        <v>[x]</v>
      </c>
      <c r="AG803" s="29" t="str">
        <f t="shared" si="201"/>
        <v>[x]</v>
      </c>
    </row>
    <row r="804" spans="16:33" ht="16.5" x14ac:dyDescent="0.2">
      <c r="P804" s="15">
        <v>748</v>
      </c>
      <c r="Q804" s="16">
        <f t="shared" si="186"/>
        <v>38</v>
      </c>
      <c r="R804" s="16">
        <f t="shared" si="187"/>
        <v>1606046</v>
      </c>
      <c r="S804" s="16" t="str">
        <f t="shared" si="191"/>
        <v>神器7碎片4等级19</v>
      </c>
      <c r="T804" s="31" t="s">
        <v>877</v>
      </c>
      <c r="U804" s="16">
        <f t="shared" si="188"/>
        <v>19</v>
      </c>
      <c r="V804" s="106">
        <f t="shared" si="192"/>
        <v>1.8220000000000001</v>
      </c>
      <c r="W804" s="19">
        <f t="shared" si="189"/>
        <v>5.466E-2</v>
      </c>
      <c r="X804" s="16">
        <f t="shared" si="193"/>
        <v>1</v>
      </c>
      <c r="Y804" s="16">
        <f t="shared" si="194"/>
        <v>2</v>
      </c>
      <c r="Z804" s="16">
        <f t="shared" si="195"/>
        <v>0</v>
      </c>
      <c r="AA804" s="16" t="str">
        <f t="shared" si="196"/>
        <v>AtkExt</v>
      </c>
      <c r="AB804" s="16">
        <f t="shared" si="190"/>
        <v>540</v>
      </c>
      <c r="AC804" s="16" t="str">
        <f t="shared" si="197"/>
        <v>DefExt</v>
      </c>
      <c r="AD804" s="16">
        <f t="shared" si="198"/>
        <v>134</v>
      </c>
      <c r="AE804" s="16" t="str">
        <f t="shared" si="199"/>
        <v>[x]</v>
      </c>
      <c r="AF804" s="29" t="str">
        <f t="shared" si="200"/>
        <v>[x]</v>
      </c>
      <c r="AG804" s="29" t="str">
        <f t="shared" si="201"/>
        <v>[x]</v>
      </c>
    </row>
    <row r="805" spans="16:33" ht="16.5" x14ac:dyDescent="0.2">
      <c r="P805" s="15">
        <v>749</v>
      </c>
      <c r="Q805" s="16">
        <f t="shared" si="186"/>
        <v>38</v>
      </c>
      <c r="R805" s="16">
        <f t="shared" si="187"/>
        <v>1606046</v>
      </c>
      <c r="S805" s="16" t="str">
        <f t="shared" si="191"/>
        <v>神器7碎片4等级20</v>
      </c>
      <c r="T805" s="31" t="s">
        <v>877</v>
      </c>
      <c r="U805" s="16">
        <f t="shared" si="188"/>
        <v>20</v>
      </c>
      <c r="V805" s="106">
        <f t="shared" si="192"/>
        <v>1.95</v>
      </c>
      <c r="W805" s="19">
        <f t="shared" si="189"/>
        <v>5.8499999999999996E-2</v>
      </c>
      <c r="X805" s="16">
        <f t="shared" si="193"/>
        <v>1</v>
      </c>
      <c r="Y805" s="16">
        <f t="shared" si="194"/>
        <v>2</v>
      </c>
      <c r="Z805" s="16">
        <f t="shared" si="195"/>
        <v>0</v>
      </c>
      <c r="AA805" s="16" t="str">
        <f t="shared" si="196"/>
        <v>AtkExt</v>
      </c>
      <c r="AB805" s="16">
        <f t="shared" si="190"/>
        <v>578</v>
      </c>
      <c r="AC805" s="16" t="str">
        <f t="shared" si="197"/>
        <v>DefExt</v>
      </c>
      <c r="AD805" s="16">
        <f t="shared" si="198"/>
        <v>144</v>
      </c>
      <c r="AE805" s="16" t="str">
        <f t="shared" si="199"/>
        <v>[x]</v>
      </c>
      <c r="AF805" s="29" t="str">
        <f t="shared" si="200"/>
        <v>[x]</v>
      </c>
      <c r="AG805" s="29" t="str">
        <f t="shared" si="201"/>
        <v>[x]</v>
      </c>
    </row>
    <row r="806" spans="16:33" ht="16.5" x14ac:dyDescent="0.2">
      <c r="P806" s="15">
        <v>750</v>
      </c>
      <c r="Q806" s="16">
        <f t="shared" si="186"/>
        <v>38</v>
      </c>
      <c r="R806" s="16">
        <f t="shared" si="187"/>
        <v>1606046</v>
      </c>
      <c r="S806" s="16" t="str">
        <f t="shared" si="191"/>
        <v>神器7碎片4等级21</v>
      </c>
      <c r="T806" s="31" t="s">
        <v>877</v>
      </c>
      <c r="U806" s="16">
        <f t="shared" si="188"/>
        <v>21</v>
      </c>
      <c r="V806" s="106">
        <f t="shared" si="192"/>
        <v>2.0819999999999999</v>
      </c>
      <c r="W806" s="19">
        <f t="shared" si="189"/>
        <v>6.2459999999999995E-2</v>
      </c>
      <c r="X806" s="16">
        <f t="shared" si="193"/>
        <v>1</v>
      </c>
      <c r="Y806" s="16">
        <f t="shared" si="194"/>
        <v>2</v>
      </c>
      <c r="Z806" s="16">
        <f t="shared" si="195"/>
        <v>0</v>
      </c>
      <c r="AA806" s="16" t="str">
        <f t="shared" si="196"/>
        <v>AtkExt</v>
      </c>
      <c r="AB806" s="16">
        <f t="shared" si="190"/>
        <v>618</v>
      </c>
      <c r="AC806" s="16" t="str">
        <f t="shared" si="197"/>
        <v>DefExt</v>
      </c>
      <c r="AD806" s="16">
        <f t="shared" si="198"/>
        <v>153</v>
      </c>
      <c r="AE806" s="16" t="str">
        <f t="shared" si="199"/>
        <v>[x]</v>
      </c>
      <c r="AF806" s="29" t="str">
        <f t="shared" si="200"/>
        <v>[x]</v>
      </c>
      <c r="AG806" s="29" t="str">
        <f t="shared" si="201"/>
        <v>[x]</v>
      </c>
    </row>
    <row r="807" spans="16:33" ht="16.5" x14ac:dyDescent="0.2">
      <c r="P807" s="15">
        <v>751</v>
      </c>
      <c r="Q807" s="16">
        <f t="shared" si="186"/>
        <v>39</v>
      </c>
      <c r="R807" s="16">
        <f t="shared" si="187"/>
        <v>1606047</v>
      </c>
      <c r="S807" s="16" t="str">
        <f t="shared" si="191"/>
        <v>神器7碎片5等级1</v>
      </c>
      <c r="T807" s="31" t="s">
        <v>877</v>
      </c>
      <c r="U807" s="16">
        <f t="shared" si="188"/>
        <v>1</v>
      </c>
      <c r="V807" s="106">
        <f t="shared" si="192"/>
        <v>0.20200000000000001</v>
      </c>
      <c r="W807" s="19">
        <f t="shared" si="189"/>
        <v>6.0600000000000003E-3</v>
      </c>
      <c r="X807" s="16">
        <f t="shared" si="193"/>
        <v>2</v>
      </c>
      <c r="Y807" s="16">
        <f t="shared" si="194"/>
        <v>3</v>
      </c>
      <c r="Z807" s="16">
        <f t="shared" si="195"/>
        <v>0</v>
      </c>
      <c r="AA807" s="16" t="str">
        <f t="shared" si="196"/>
        <v>DefExt</v>
      </c>
      <c r="AB807" s="16">
        <f t="shared" si="190"/>
        <v>29</v>
      </c>
      <c r="AC807" s="16" t="str">
        <f t="shared" si="197"/>
        <v>HPExt</v>
      </c>
      <c r="AD807" s="16">
        <f t="shared" si="198"/>
        <v>90</v>
      </c>
      <c r="AE807" s="16" t="str">
        <f t="shared" si="199"/>
        <v>[x]</v>
      </c>
      <c r="AF807" s="29" t="str">
        <f t="shared" si="200"/>
        <v>[x]</v>
      </c>
      <c r="AG807" s="29" t="str">
        <f t="shared" si="201"/>
        <v>[x]</v>
      </c>
    </row>
    <row r="808" spans="16:33" ht="16.5" x14ac:dyDescent="0.2">
      <c r="P808" s="15">
        <v>752</v>
      </c>
      <c r="Q808" s="16">
        <f t="shared" si="186"/>
        <v>39</v>
      </c>
      <c r="R808" s="16">
        <f t="shared" si="187"/>
        <v>1606047</v>
      </c>
      <c r="S808" s="16" t="str">
        <f t="shared" si="191"/>
        <v>神器7碎片5等级2</v>
      </c>
      <c r="T808" s="31" t="s">
        <v>877</v>
      </c>
      <c r="U808" s="16">
        <f t="shared" si="188"/>
        <v>2</v>
      </c>
      <c r="V808" s="106">
        <f t="shared" si="192"/>
        <v>0.25800000000000001</v>
      </c>
      <c r="W808" s="19">
        <f t="shared" si="189"/>
        <v>7.7400000000000004E-3</v>
      </c>
      <c r="X808" s="16">
        <f t="shared" si="193"/>
        <v>2</v>
      </c>
      <c r="Y808" s="16">
        <f t="shared" si="194"/>
        <v>3</v>
      </c>
      <c r="Z808" s="16">
        <f t="shared" si="195"/>
        <v>0</v>
      </c>
      <c r="AA808" s="16" t="str">
        <f t="shared" si="196"/>
        <v>DefExt</v>
      </c>
      <c r="AB808" s="16">
        <f t="shared" si="190"/>
        <v>38</v>
      </c>
      <c r="AC808" s="16" t="str">
        <f t="shared" si="197"/>
        <v>HPExt</v>
      </c>
      <c r="AD808" s="16">
        <f t="shared" si="198"/>
        <v>115</v>
      </c>
      <c r="AE808" s="16" t="str">
        <f t="shared" si="199"/>
        <v>[x]</v>
      </c>
      <c r="AF808" s="29" t="str">
        <f t="shared" si="200"/>
        <v>[x]</v>
      </c>
      <c r="AG808" s="29" t="str">
        <f t="shared" si="201"/>
        <v>[x]</v>
      </c>
    </row>
    <row r="809" spans="16:33" ht="16.5" x14ac:dyDescent="0.2">
      <c r="P809" s="15">
        <v>753</v>
      </c>
      <c r="Q809" s="16">
        <f t="shared" si="186"/>
        <v>39</v>
      </c>
      <c r="R809" s="16">
        <f t="shared" si="187"/>
        <v>1606047</v>
      </c>
      <c r="S809" s="16" t="str">
        <f t="shared" si="191"/>
        <v>神器7碎片5等级3</v>
      </c>
      <c r="T809" s="31" t="s">
        <v>877</v>
      </c>
      <c r="U809" s="16">
        <f t="shared" si="188"/>
        <v>3</v>
      </c>
      <c r="V809" s="106">
        <f t="shared" si="192"/>
        <v>0.31800000000000006</v>
      </c>
      <c r="W809" s="19">
        <f t="shared" si="189"/>
        <v>9.5400000000000016E-3</v>
      </c>
      <c r="X809" s="16">
        <f t="shared" si="193"/>
        <v>2</v>
      </c>
      <c r="Y809" s="16">
        <f t="shared" si="194"/>
        <v>3</v>
      </c>
      <c r="Z809" s="16">
        <f t="shared" si="195"/>
        <v>0</v>
      </c>
      <c r="AA809" s="16" t="str">
        <f t="shared" si="196"/>
        <v>DefExt</v>
      </c>
      <c r="AB809" s="16">
        <f t="shared" si="190"/>
        <v>46</v>
      </c>
      <c r="AC809" s="16" t="str">
        <f t="shared" si="197"/>
        <v>HPExt</v>
      </c>
      <c r="AD809" s="16">
        <f t="shared" si="198"/>
        <v>141</v>
      </c>
      <c r="AE809" s="16" t="str">
        <f t="shared" si="199"/>
        <v>[x]</v>
      </c>
      <c r="AF809" s="29" t="str">
        <f t="shared" si="200"/>
        <v>[x]</v>
      </c>
      <c r="AG809" s="29" t="str">
        <f t="shared" si="201"/>
        <v>[x]</v>
      </c>
    </row>
    <row r="810" spans="16:33" ht="16.5" x14ac:dyDescent="0.2">
      <c r="P810" s="15">
        <v>754</v>
      </c>
      <c r="Q810" s="16">
        <f t="shared" si="186"/>
        <v>39</v>
      </c>
      <c r="R810" s="16">
        <f t="shared" si="187"/>
        <v>1606047</v>
      </c>
      <c r="S810" s="16" t="str">
        <f t="shared" si="191"/>
        <v>神器7碎片5等级4</v>
      </c>
      <c r="T810" s="31" t="s">
        <v>877</v>
      </c>
      <c r="U810" s="16">
        <f t="shared" si="188"/>
        <v>4</v>
      </c>
      <c r="V810" s="106">
        <f t="shared" si="192"/>
        <v>0.38200000000000001</v>
      </c>
      <c r="W810" s="19">
        <f t="shared" si="189"/>
        <v>1.146E-2</v>
      </c>
      <c r="X810" s="16">
        <f t="shared" si="193"/>
        <v>2</v>
      </c>
      <c r="Y810" s="16">
        <f t="shared" si="194"/>
        <v>3</v>
      </c>
      <c r="Z810" s="16">
        <f t="shared" si="195"/>
        <v>0</v>
      </c>
      <c r="AA810" s="16" t="str">
        <f t="shared" si="196"/>
        <v>DefExt</v>
      </c>
      <c r="AB810" s="16">
        <f t="shared" si="190"/>
        <v>56</v>
      </c>
      <c r="AC810" s="16" t="str">
        <f t="shared" si="197"/>
        <v>HPExt</v>
      </c>
      <c r="AD810" s="16">
        <f t="shared" si="198"/>
        <v>170</v>
      </c>
      <c r="AE810" s="16" t="str">
        <f t="shared" si="199"/>
        <v>[x]</v>
      </c>
      <c r="AF810" s="29" t="str">
        <f t="shared" si="200"/>
        <v>[x]</v>
      </c>
      <c r="AG810" s="29" t="str">
        <f t="shared" si="201"/>
        <v>[x]</v>
      </c>
    </row>
    <row r="811" spans="16:33" ht="16.5" x14ac:dyDescent="0.2">
      <c r="P811" s="15">
        <v>755</v>
      </c>
      <c r="Q811" s="16">
        <f t="shared" si="186"/>
        <v>39</v>
      </c>
      <c r="R811" s="16">
        <f t="shared" si="187"/>
        <v>1606047</v>
      </c>
      <c r="S811" s="16" t="str">
        <f t="shared" si="191"/>
        <v>神器7碎片5等级5</v>
      </c>
      <c r="T811" s="31" t="s">
        <v>877</v>
      </c>
      <c r="U811" s="16">
        <f t="shared" si="188"/>
        <v>5</v>
      </c>
      <c r="V811" s="106">
        <f t="shared" si="192"/>
        <v>0.45</v>
      </c>
      <c r="W811" s="19">
        <f t="shared" si="189"/>
        <v>1.35E-2</v>
      </c>
      <c r="X811" s="16">
        <f t="shared" si="193"/>
        <v>2</v>
      </c>
      <c r="Y811" s="16">
        <f t="shared" si="194"/>
        <v>3</v>
      </c>
      <c r="Z811" s="16">
        <f t="shared" si="195"/>
        <v>0</v>
      </c>
      <c r="AA811" s="16" t="str">
        <f t="shared" si="196"/>
        <v>DefExt</v>
      </c>
      <c r="AB811" s="16">
        <f t="shared" si="190"/>
        <v>66</v>
      </c>
      <c r="AC811" s="16" t="str">
        <f t="shared" si="197"/>
        <v>HPExt</v>
      </c>
      <c r="AD811" s="16">
        <f t="shared" si="198"/>
        <v>200</v>
      </c>
      <c r="AE811" s="16" t="str">
        <f t="shared" si="199"/>
        <v>[x]</v>
      </c>
      <c r="AF811" s="29" t="str">
        <f t="shared" si="200"/>
        <v>[x]</v>
      </c>
      <c r="AG811" s="29" t="str">
        <f t="shared" si="201"/>
        <v>[x]</v>
      </c>
    </row>
    <row r="812" spans="16:33" ht="16.5" x14ac:dyDescent="0.2">
      <c r="P812" s="15">
        <v>756</v>
      </c>
      <c r="Q812" s="16">
        <f t="shared" si="186"/>
        <v>39</v>
      </c>
      <c r="R812" s="16">
        <f t="shared" si="187"/>
        <v>1606047</v>
      </c>
      <c r="S812" s="16" t="str">
        <f t="shared" si="191"/>
        <v>神器7碎片5等级6</v>
      </c>
      <c r="T812" s="31" t="s">
        <v>877</v>
      </c>
      <c r="U812" s="16">
        <f t="shared" si="188"/>
        <v>6</v>
      </c>
      <c r="V812" s="106">
        <f t="shared" si="192"/>
        <v>0.52200000000000002</v>
      </c>
      <c r="W812" s="19">
        <f t="shared" si="189"/>
        <v>1.566E-2</v>
      </c>
      <c r="X812" s="16">
        <f t="shared" si="193"/>
        <v>2</v>
      </c>
      <c r="Y812" s="16">
        <f t="shared" si="194"/>
        <v>3</v>
      </c>
      <c r="Z812" s="16">
        <f t="shared" si="195"/>
        <v>0</v>
      </c>
      <c r="AA812" s="16" t="str">
        <f t="shared" si="196"/>
        <v>DefExt</v>
      </c>
      <c r="AB812" s="16">
        <f t="shared" si="190"/>
        <v>77</v>
      </c>
      <c r="AC812" s="16" t="str">
        <f t="shared" si="197"/>
        <v>HPExt</v>
      </c>
      <c r="AD812" s="16">
        <f t="shared" si="198"/>
        <v>233</v>
      </c>
      <c r="AE812" s="16" t="str">
        <f t="shared" si="199"/>
        <v>[x]</v>
      </c>
      <c r="AF812" s="29" t="str">
        <f t="shared" si="200"/>
        <v>[x]</v>
      </c>
      <c r="AG812" s="29" t="str">
        <f t="shared" si="201"/>
        <v>[x]</v>
      </c>
    </row>
    <row r="813" spans="16:33" ht="16.5" x14ac:dyDescent="0.2">
      <c r="P813" s="15">
        <v>757</v>
      </c>
      <c r="Q813" s="16">
        <f t="shared" si="186"/>
        <v>39</v>
      </c>
      <c r="R813" s="16">
        <f t="shared" si="187"/>
        <v>1606047</v>
      </c>
      <c r="S813" s="16" t="str">
        <f t="shared" si="191"/>
        <v>神器7碎片5等级7</v>
      </c>
      <c r="T813" s="31" t="s">
        <v>877</v>
      </c>
      <c r="U813" s="16">
        <f t="shared" si="188"/>
        <v>7</v>
      </c>
      <c r="V813" s="106">
        <f t="shared" si="192"/>
        <v>0.59799999999999998</v>
      </c>
      <c r="W813" s="19">
        <f t="shared" si="189"/>
        <v>1.7939999999999998E-2</v>
      </c>
      <c r="X813" s="16">
        <f t="shared" si="193"/>
        <v>2</v>
      </c>
      <c r="Y813" s="16">
        <f t="shared" si="194"/>
        <v>3</v>
      </c>
      <c r="Z813" s="16">
        <f t="shared" si="195"/>
        <v>0</v>
      </c>
      <c r="AA813" s="16" t="str">
        <f t="shared" si="196"/>
        <v>DefExt</v>
      </c>
      <c r="AB813" s="16">
        <f t="shared" si="190"/>
        <v>88</v>
      </c>
      <c r="AC813" s="16" t="str">
        <f t="shared" si="197"/>
        <v>HPExt</v>
      </c>
      <c r="AD813" s="16">
        <f t="shared" si="198"/>
        <v>266</v>
      </c>
      <c r="AE813" s="16" t="str">
        <f t="shared" si="199"/>
        <v>[x]</v>
      </c>
      <c r="AF813" s="29" t="str">
        <f t="shared" si="200"/>
        <v>[x]</v>
      </c>
      <c r="AG813" s="29" t="str">
        <f t="shared" si="201"/>
        <v>[x]</v>
      </c>
    </row>
    <row r="814" spans="16:33" ht="16.5" x14ac:dyDescent="0.2">
      <c r="P814" s="15">
        <v>758</v>
      </c>
      <c r="Q814" s="16">
        <f t="shared" si="186"/>
        <v>39</v>
      </c>
      <c r="R814" s="16">
        <f t="shared" si="187"/>
        <v>1606047</v>
      </c>
      <c r="S814" s="16" t="str">
        <f t="shared" si="191"/>
        <v>神器7碎片5等级8</v>
      </c>
      <c r="T814" s="31" t="s">
        <v>877</v>
      </c>
      <c r="U814" s="16">
        <f t="shared" si="188"/>
        <v>8</v>
      </c>
      <c r="V814" s="106">
        <f t="shared" si="192"/>
        <v>0.67800000000000005</v>
      </c>
      <c r="W814" s="19">
        <f t="shared" si="189"/>
        <v>2.034E-2</v>
      </c>
      <c r="X814" s="16">
        <f t="shared" si="193"/>
        <v>2</v>
      </c>
      <c r="Y814" s="16">
        <f t="shared" si="194"/>
        <v>3</v>
      </c>
      <c r="Z814" s="16">
        <f t="shared" si="195"/>
        <v>0</v>
      </c>
      <c r="AA814" s="16" t="str">
        <f t="shared" si="196"/>
        <v>DefExt</v>
      </c>
      <c r="AB814" s="16">
        <f t="shared" si="190"/>
        <v>100</v>
      </c>
      <c r="AC814" s="16" t="str">
        <f t="shared" si="197"/>
        <v>HPExt</v>
      </c>
      <c r="AD814" s="16">
        <f t="shared" si="198"/>
        <v>302</v>
      </c>
      <c r="AE814" s="16" t="str">
        <f t="shared" si="199"/>
        <v>[x]</v>
      </c>
      <c r="AF814" s="29" t="str">
        <f t="shared" si="200"/>
        <v>[x]</v>
      </c>
      <c r="AG814" s="29" t="str">
        <f t="shared" si="201"/>
        <v>[x]</v>
      </c>
    </row>
    <row r="815" spans="16:33" ht="16.5" x14ac:dyDescent="0.2">
      <c r="P815" s="15">
        <v>759</v>
      </c>
      <c r="Q815" s="16">
        <f t="shared" si="186"/>
        <v>39</v>
      </c>
      <c r="R815" s="16">
        <f t="shared" si="187"/>
        <v>1606047</v>
      </c>
      <c r="S815" s="16" t="str">
        <f t="shared" si="191"/>
        <v>神器7碎片5等级9</v>
      </c>
      <c r="T815" s="31" t="s">
        <v>877</v>
      </c>
      <c r="U815" s="16">
        <f t="shared" si="188"/>
        <v>9</v>
      </c>
      <c r="V815" s="106">
        <f t="shared" si="192"/>
        <v>0.76200000000000001</v>
      </c>
      <c r="W815" s="19">
        <f t="shared" si="189"/>
        <v>2.2859999999999998E-2</v>
      </c>
      <c r="X815" s="16">
        <f t="shared" si="193"/>
        <v>2</v>
      </c>
      <c r="Y815" s="16">
        <f t="shared" si="194"/>
        <v>3</v>
      </c>
      <c r="Z815" s="16">
        <f t="shared" si="195"/>
        <v>0</v>
      </c>
      <c r="AA815" s="16" t="str">
        <f t="shared" si="196"/>
        <v>DefExt</v>
      </c>
      <c r="AB815" s="16">
        <f t="shared" si="190"/>
        <v>112</v>
      </c>
      <c r="AC815" s="16" t="str">
        <f t="shared" si="197"/>
        <v>HPExt</v>
      </c>
      <c r="AD815" s="16">
        <f t="shared" si="198"/>
        <v>340</v>
      </c>
      <c r="AE815" s="16" t="str">
        <f t="shared" si="199"/>
        <v>[x]</v>
      </c>
      <c r="AF815" s="29" t="str">
        <f t="shared" si="200"/>
        <v>[x]</v>
      </c>
      <c r="AG815" s="29" t="str">
        <f t="shared" si="201"/>
        <v>[x]</v>
      </c>
    </row>
    <row r="816" spans="16:33" ht="16.5" x14ac:dyDescent="0.2">
      <c r="P816" s="15">
        <v>760</v>
      </c>
      <c r="Q816" s="16">
        <f t="shared" si="186"/>
        <v>39</v>
      </c>
      <c r="R816" s="16">
        <f t="shared" si="187"/>
        <v>1606047</v>
      </c>
      <c r="S816" s="16" t="str">
        <f t="shared" si="191"/>
        <v>神器7碎片5等级10</v>
      </c>
      <c r="T816" s="31" t="s">
        <v>877</v>
      </c>
      <c r="U816" s="16">
        <f t="shared" si="188"/>
        <v>10</v>
      </c>
      <c r="V816" s="106">
        <f t="shared" si="192"/>
        <v>0.85000000000000009</v>
      </c>
      <c r="W816" s="19">
        <f t="shared" si="189"/>
        <v>2.5500000000000002E-2</v>
      </c>
      <c r="X816" s="16">
        <f t="shared" si="193"/>
        <v>2</v>
      </c>
      <c r="Y816" s="16">
        <f t="shared" si="194"/>
        <v>3</v>
      </c>
      <c r="Z816" s="16">
        <f t="shared" si="195"/>
        <v>0</v>
      </c>
      <c r="AA816" s="16" t="str">
        <f t="shared" si="196"/>
        <v>DefExt</v>
      </c>
      <c r="AB816" s="16">
        <f t="shared" si="190"/>
        <v>125</v>
      </c>
      <c r="AC816" s="16" t="str">
        <f t="shared" si="197"/>
        <v>HPExt</v>
      </c>
      <c r="AD816" s="16">
        <f t="shared" si="198"/>
        <v>379</v>
      </c>
      <c r="AE816" s="16" t="str">
        <f t="shared" si="199"/>
        <v>[x]</v>
      </c>
      <c r="AF816" s="29" t="str">
        <f t="shared" si="200"/>
        <v>[x]</v>
      </c>
      <c r="AG816" s="29" t="str">
        <f t="shared" si="201"/>
        <v>[x]</v>
      </c>
    </row>
    <row r="817" spans="16:33" ht="16.5" x14ac:dyDescent="0.2">
      <c r="P817" s="15">
        <v>761</v>
      </c>
      <c r="Q817" s="16">
        <f t="shared" si="186"/>
        <v>39</v>
      </c>
      <c r="R817" s="16">
        <f t="shared" si="187"/>
        <v>1606047</v>
      </c>
      <c r="S817" s="16" t="str">
        <f t="shared" si="191"/>
        <v>神器7碎片5等级11</v>
      </c>
      <c r="T817" s="31" t="s">
        <v>877</v>
      </c>
      <c r="U817" s="16">
        <f t="shared" si="188"/>
        <v>11</v>
      </c>
      <c r="V817" s="106">
        <f t="shared" si="192"/>
        <v>0.94200000000000006</v>
      </c>
      <c r="W817" s="19">
        <f t="shared" si="189"/>
        <v>2.826E-2</v>
      </c>
      <c r="X817" s="16">
        <f t="shared" si="193"/>
        <v>2</v>
      </c>
      <c r="Y817" s="16">
        <f t="shared" si="194"/>
        <v>3</v>
      </c>
      <c r="Z817" s="16">
        <f t="shared" si="195"/>
        <v>0</v>
      </c>
      <c r="AA817" s="16" t="str">
        <f t="shared" si="196"/>
        <v>DefExt</v>
      </c>
      <c r="AB817" s="16">
        <f t="shared" si="190"/>
        <v>139</v>
      </c>
      <c r="AC817" s="16" t="str">
        <f t="shared" si="197"/>
        <v>HPExt</v>
      </c>
      <c r="AD817" s="16">
        <f t="shared" si="198"/>
        <v>420</v>
      </c>
      <c r="AE817" s="16" t="str">
        <f t="shared" si="199"/>
        <v>[x]</v>
      </c>
      <c r="AF817" s="29" t="str">
        <f t="shared" si="200"/>
        <v>[x]</v>
      </c>
      <c r="AG817" s="29" t="str">
        <f t="shared" si="201"/>
        <v>[x]</v>
      </c>
    </row>
    <row r="818" spans="16:33" ht="16.5" x14ac:dyDescent="0.2">
      <c r="P818" s="15">
        <v>762</v>
      </c>
      <c r="Q818" s="16">
        <f t="shared" si="186"/>
        <v>39</v>
      </c>
      <c r="R818" s="16">
        <f t="shared" si="187"/>
        <v>1606047</v>
      </c>
      <c r="S818" s="16" t="str">
        <f t="shared" si="191"/>
        <v>神器7碎片5等级12</v>
      </c>
      <c r="T818" s="31" t="s">
        <v>877</v>
      </c>
      <c r="U818" s="16">
        <f t="shared" si="188"/>
        <v>12</v>
      </c>
      <c r="V818" s="106">
        <f t="shared" si="192"/>
        <v>1.0380000000000003</v>
      </c>
      <c r="W818" s="19">
        <f t="shared" si="189"/>
        <v>3.1140000000000008E-2</v>
      </c>
      <c r="X818" s="16">
        <f t="shared" si="193"/>
        <v>2</v>
      </c>
      <c r="Y818" s="16">
        <f t="shared" si="194"/>
        <v>3</v>
      </c>
      <c r="Z818" s="16">
        <f t="shared" si="195"/>
        <v>0</v>
      </c>
      <c r="AA818" s="16" t="str">
        <f t="shared" si="196"/>
        <v>DefExt</v>
      </c>
      <c r="AB818" s="16">
        <f t="shared" si="190"/>
        <v>153</v>
      </c>
      <c r="AC818" s="16" t="str">
        <f t="shared" si="197"/>
        <v>HPExt</v>
      </c>
      <c r="AD818" s="16">
        <f t="shared" si="198"/>
        <v>463</v>
      </c>
      <c r="AE818" s="16" t="str">
        <f t="shared" si="199"/>
        <v>[x]</v>
      </c>
      <c r="AF818" s="29" t="str">
        <f t="shared" si="200"/>
        <v>[x]</v>
      </c>
      <c r="AG818" s="29" t="str">
        <f t="shared" si="201"/>
        <v>[x]</v>
      </c>
    </row>
    <row r="819" spans="16:33" ht="16.5" x14ac:dyDescent="0.2">
      <c r="P819" s="15">
        <v>763</v>
      </c>
      <c r="Q819" s="16">
        <f t="shared" si="186"/>
        <v>39</v>
      </c>
      <c r="R819" s="16">
        <f t="shared" si="187"/>
        <v>1606047</v>
      </c>
      <c r="S819" s="16" t="str">
        <f t="shared" si="191"/>
        <v>神器7碎片5等级13</v>
      </c>
      <c r="T819" s="31" t="s">
        <v>877</v>
      </c>
      <c r="U819" s="16">
        <f t="shared" si="188"/>
        <v>13</v>
      </c>
      <c r="V819" s="106">
        <f t="shared" si="192"/>
        <v>1.1380000000000001</v>
      </c>
      <c r="W819" s="19">
        <f t="shared" si="189"/>
        <v>3.4140000000000004E-2</v>
      </c>
      <c r="X819" s="16">
        <f t="shared" si="193"/>
        <v>2</v>
      </c>
      <c r="Y819" s="16">
        <f t="shared" si="194"/>
        <v>3</v>
      </c>
      <c r="Z819" s="16">
        <f t="shared" si="195"/>
        <v>0</v>
      </c>
      <c r="AA819" s="16" t="str">
        <f t="shared" si="196"/>
        <v>DefExt</v>
      </c>
      <c r="AB819" s="16">
        <f t="shared" si="190"/>
        <v>168</v>
      </c>
      <c r="AC819" s="16" t="str">
        <f t="shared" si="197"/>
        <v>HPExt</v>
      </c>
      <c r="AD819" s="16">
        <f t="shared" si="198"/>
        <v>508</v>
      </c>
      <c r="AE819" s="16" t="str">
        <f t="shared" si="199"/>
        <v>[x]</v>
      </c>
      <c r="AF819" s="29" t="str">
        <f t="shared" si="200"/>
        <v>[x]</v>
      </c>
      <c r="AG819" s="29" t="str">
        <f t="shared" si="201"/>
        <v>[x]</v>
      </c>
    </row>
    <row r="820" spans="16:33" ht="16.5" x14ac:dyDescent="0.2">
      <c r="P820" s="15">
        <v>764</v>
      </c>
      <c r="Q820" s="16">
        <f t="shared" si="186"/>
        <v>39</v>
      </c>
      <c r="R820" s="16">
        <f t="shared" si="187"/>
        <v>1606047</v>
      </c>
      <c r="S820" s="16" t="str">
        <f t="shared" si="191"/>
        <v>神器7碎片5等级14</v>
      </c>
      <c r="T820" s="31" t="s">
        <v>877</v>
      </c>
      <c r="U820" s="16">
        <f t="shared" si="188"/>
        <v>14</v>
      </c>
      <c r="V820" s="106">
        <f t="shared" si="192"/>
        <v>1.242</v>
      </c>
      <c r="W820" s="19">
        <f t="shared" si="189"/>
        <v>3.7260000000000001E-2</v>
      </c>
      <c r="X820" s="16">
        <f t="shared" si="193"/>
        <v>2</v>
      </c>
      <c r="Y820" s="16">
        <f t="shared" si="194"/>
        <v>3</v>
      </c>
      <c r="Z820" s="16">
        <f t="shared" si="195"/>
        <v>0</v>
      </c>
      <c r="AA820" s="16" t="str">
        <f t="shared" si="196"/>
        <v>DefExt</v>
      </c>
      <c r="AB820" s="16">
        <f t="shared" si="190"/>
        <v>183</v>
      </c>
      <c r="AC820" s="16" t="str">
        <f t="shared" si="197"/>
        <v>HPExt</v>
      </c>
      <c r="AD820" s="16">
        <f t="shared" si="198"/>
        <v>554</v>
      </c>
      <c r="AE820" s="16" t="str">
        <f t="shared" si="199"/>
        <v>[x]</v>
      </c>
      <c r="AF820" s="29" t="str">
        <f t="shared" si="200"/>
        <v>[x]</v>
      </c>
      <c r="AG820" s="29" t="str">
        <f t="shared" si="201"/>
        <v>[x]</v>
      </c>
    </row>
    <row r="821" spans="16:33" ht="16.5" x14ac:dyDescent="0.2">
      <c r="P821" s="15">
        <v>765</v>
      </c>
      <c r="Q821" s="16">
        <f t="shared" si="186"/>
        <v>39</v>
      </c>
      <c r="R821" s="16">
        <f t="shared" si="187"/>
        <v>1606047</v>
      </c>
      <c r="S821" s="16" t="str">
        <f t="shared" si="191"/>
        <v>神器7碎片5等级15</v>
      </c>
      <c r="T821" s="31" t="s">
        <v>877</v>
      </c>
      <c r="U821" s="16">
        <f t="shared" si="188"/>
        <v>15</v>
      </c>
      <c r="V821" s="106">
        <f t="shared" si="192"/>
        <v>1.35</v>
      </c>
      <c r="W821" s="19">
        <f t="shared" si="189"/>
        <v>4.0500000000000001E-2</v>
      </c>
      <c r="X821" s="16">
        <f t="shared" si="193"/>
        <v>2</v>
      </c>
      <c r="Y821" s="16">
        <f t="shared" si="194"/>
        <v>3</v>
      </c>
      <c r="Z821" s="16">
        <f t="shared" si="195"/>
        <v>0</v>
      </c>
      <c r="AA821" s="16" t="str">
        <f t="shared" si="196"/>
        <v>DefExt</v>
      </c>
      <c r="AB821" s="16">
        <f t="shared" si="190"/>
        <v>199</v>
      </c>
      <c r="AC821" s="16" t="str">
        <f t="shared" si="197"/>
        <v>HPExt</v>
      </c>
      <c r="AD821" s="16">
        <f t="shared" si="198"/>
        <v>602</v>
      </c>
      <c r="AE821" s="16" t="str">
        <f t="shared" si="199"/>
        <v>[x]</v>
      </c>
      <c r="AF821" s="29" t="str">
        <f t="shared" si="200"/>
        <v>[x]</v>
      </c>
      <c r="AG821" s="29" t="str">
        <f t="shared" si="201"/>
        <v>[x]</v>
      </c>
    </row>
    <row r="822" spans="16:33" ht="16.5" x14ac:dyDescent="0.2">
      <c r="P822" s="15">
        <v>766</v>
      </c>
      <c r="Q822" s="16">
        <f t="shared" si="186"/>
        <v>39</v>
      </c>
      <c r="R822" s="16">
        <f t="shared" si="187"/>
        <v>1606047</v>
      </c>
      <c r="S822" s="16" t="str">
        <f t="shared" si="191"/>
        <v>神器7碎片5等级16</v>
      </c>
      <c r="T822" s="31" t="s">
        <v>877</v>
      </c>
      <c r="U822" s="16">
        <f t="shared" si="188"/>
        <v>16</v>
      </c>
      <c r="V822" s="106">
        <f t="shared" si="192"/>
        <v>1.4620000000000002</v>
      </c>
      <c r="W822" s="19">
        <f t="shared" si="189"/>
        <v>4.3860000000000003E-2</v>
      </c>
      <c r="X822" s="16">
        <f t="shared" si="193"/>
        <v>2</v>
      </c>
      <c r="Y822" s="16">
        <f t="shared" si="194"/>
        <v>3</v>
      </c>
      <c r="Z822" s="16">
        <f t="shared" si="195"/>
        <v>0</v>
      </c>
      <c r="AA822" s="16" t="str">
        <f t="shared" si="196"/>
        <v>DefExt</v>
      </c>
      <c r="AB822" s="16">
        <f t="shared" si="190"/>
        <v>216</v>
      </c>
      <c r="AC822" s="16" t="str">
        <f t="shared" si="197"/>
        <v>HPExt</v>
      </c>
      <c r="AD822" s="16">
        <f t="shared" si="198"/>
        <v>652</v>
      </c>
      <c r="AE822" s="16" t="str">
        <f t="shared" si="199"/>
        <v>[x]</v>
      </c>
      <c r="AF822" s="29" t="str">
        <f t="shared" si="200"/>
        <v>[x]</v>
      </c>
      <c r="AG822" s="29" t="str">
        <f t="shared" si="201"/>
        <v>[x]</v>
      </c>
    </row>
    <row r="823" spans="16:33" ht="16.5" x14ac:dyDescent="0.2">
      <c r="P823" s="15">
        <v>767</v>
      </c>
      <c r="Q823" s="16">
        <f t="shared" si="186"/>
        <v>39</v>
      </c>
      <c r="R823" s="16">
        <f t="shared" si="187"/>
        <v>1606047</v>
      </c>
      <c r="S823" s="16" t="str">
        <f t="shared" si="191"/>
        <v>神器7碎片5等级17</v>
      </c>
      <c r="T823" s="31" t="s">
        <v>877</v>
      </c>
      <c r="U823" s="16">
        <f t="shared" si="188"/>
        <v>17</v>
      </c>
      <c r="V823" s="106">
        <f t="shared" si="192"/>
        <v>1.5779999999999998</v>
      </c>
      <c r="W823" s="19">
        <f t="shared" si="189"/>
        <v>4.7339999999999993E-2</v>
      </c>
      <c r="X823" s="16">
        <f t="shared" si="193"/>
        <v>2</v>
      </c>
      <c r="Y823" s="16">
        <f t="shared" si="194"/>
        <v>3</v>
      </c>
      <c r="Z823" s="16">
        <f t="shared" si="195"/>
        <v>0</v>
      </c>
      <c r="AA823" s="16" t="str">
        <f t="shared" si="196"/>
        <v>DefExt</v>
      </c>
      <c r="AB823" s="16">
        <f t="shared" si="190"/>
        <v>233</v>
      </c>
      <c r="AC823" s="16" t="str">
        <f t="shared" si="197"/>
        <v>HPExt</v>
      </c>
      <c r="AD823" s="16">
        <f t="shared" si="198"/>
        <v>704</v>
      </c>
      <c r="AE823" s="16" t="str">
        <f t="shared" si="199"/>
        <v>[x]</v>
      </c>
      <c r="AF823" s="29" t="str">
        <f t="shared" si="200"/>
        <v>[x]</v>
      </c>
      <c r="AG823" s="29" t="str">
        <f t="shared" si="201"/>
        <v>[x]</v>
      </c>
    </row>
    <row r="824" spans="16:33" ht="16.5" x14ac:dyDescent="0.2">
      <c r="P824" s="15">
        <v>768</v>
      </c>
      <c r="Q824" s="16">
        <f t="shared" si="186"/>
        <v>39</v>
      </c>
      <c r="R824" s="16">
        <f t="shared" si="187"/>
        <v>1606047</v>
      </c>
      <c r="S824" s="16" t="str">
        <f t="shared" si="191"/>
        <v>神器7碎片5等级18</v>
      </c>
      <c r="T824" s="31" t="s">
        <v>877</v>
      </c>
      <c r="U824" s="16">
        <f t="shared" si="188"/>
        <v>18</v>
      </c>
      <c r="V824" s="106">
        <f t="shared" si="192"/>
        <v>1.698</v>
      </c>
      <c r="W824" s="19">
        <f t="shared" si="189"/>
        <v>5.0939999999999999E-2</v>
      </c>
      <c r="X824" s="16">
        <f t="shared" si="193"/>
        <v>2</v>
      </c>
      <c r="Y824" s="16">
        <f t="shared" si="194"/>
        <v>3</v>
      </c>
      <c r="Z824" s="16">
        <f t="shared" si="195"/>
        <v>0</v>
      </c>
      <c r="AA824" s="16" t="str">
        <f t="shared" si="196"/>
        <v>DefExt</v>
      </c>
      <c r="AB824" s="16">
        <f t="shared" si="190"/>
        <v>250</v>
      </c>
      <c r="AC824" s="16" t="str">
        <f t="shared" si="197"/>
        <v>HPExt</v>
      </c>
      <c r="AD824" s="16">
        <f t="shared" si="198"/>
        <v>758</v>
      </c>
      <c r="AE824" s="16" t="str">
        <f t="shared" si="199"/>
        <v>[x]</v>
      </c>
      <c r="AF824" s="29" t="str">
        <f t="shared" si="200"/>
        <v>[x]</v>
      </c>
      <c r="AG824" s="29" t="str">
        <f t="shared" si="201"/>
        <v>[x]</v>
      </c>
    </row>
    <row r="825" spans="16:33" ht="16.5" x14ac:dyDescent="0.2">
      <c r="P825" s="15">
        <v>769</v>
      </c>
      <c r="Q825" s="16">
        <f t="shared" ref="Q825:Q888" si="202">MATCH(P825-1,$X$4:$X$46,1)</f>
        <v>39</v>
      </c>
      <c r="R825" s="16">
        <f t="shared" ref="R825:R888" si="203">INDEX($S$5:$S$46,Q825)</f>
        <v>1606047</v>
      </c>
      <c r="S825" s="16" t="str">
        <f t="shared" si="191"/>
        <v>神器7碎片5等级19</v>
      </c>
      <c r="T825" s="31" t="s">
        <v>877</v>
      </c>
      <c r="U825" s="16">
        <f t="shared" ref="U825:U890" si="204">P825-INDEX($X$4:$X$46,Q825)</f>
        <v>19</v>
      </c>
      <c r="V825" s="106">
        <f t="shared" si="192"/>
        <v>1.8220000000000001</v>
      </c>
      <c r="W825" s="19">
        <f t="shared" ref="W825:W888" si="205">INDEX($V$5:$V$46,Q825)*V825</f>
        <v>5.466E-2</v>
      </c>
      <c r="X825" s="16">
        <f t="shared" si="193"/>
        <v>2</v>
      </c>
      <c r="Y825" s="16">
        <f t="shared" si="194"/>
        <v>3</v>
      </c>
      <c r="Z825" s="16">
        <f t="shared" si="195"/>
        <v>0</v>
      </c>
      <c r="AA825" s="16" t="str">
        <f t="shared" si="196"/>
        <v>DefExt</v>
      </c>
      <c r="AB825" s="16">
        <f t="shared" ref="AB825:AB890" si="206">INT(INDEX($E$4:$G$4,X825)*W825*INDEX($Y$5:$AA$46,Q825,X825))</f>
        <v>269</v>
      </c>
      <c r="AC825" s="16" t="str">
        <f t="shared" si="197"/>
        <v>HPExt</v>
      </c>
      <c r="AD825" s="16">
        <f t="shared" si="198"/>
        <v>813</v>
      </c>
      <c r="AE825" s="16" t="str">
        <f t="shared" si="199"/>
        <v>[x]</v>
      </c>
      <c r="AF825" s="29" t="str">
        <f t="shared" si="200"/>
        <v>[x]</v>
      </c>
      <c r="AG825" s="29" t="str">
        <f t="shared" si="201"/>
        <v>[x]</v>
      </c>
    </row>
    <row r="826" spans="16:33" ht="16.5" x14ac:dyDescent="0.2">
      <c r="P826" s="15">
        <v>770</v>
      </c>
      <c r="Q826" s="16">
        <f t="shared" si="202"/>
        <v>39</v>
      </c>
      <c r="R826" s="16">
        <f t="shared" si="203"/>
        <v>1606047</v>
      </c>
      <c r="S826" s="16" t="str">
        <f t="shared" ref="S826:S889" si="207">INDEX($P$5:$P$46,Q826)&amp;"碎片"&amp;INDEX($R$5:$R$46,Q826)&amp;"等级"&amp;U826</f>
        <v>神器7碎片5等级20</v>
      </c>
      <c r="T826" s="31" t="s">
        <v>877</v>
      </c>
      <c r="U826" s="16">
        <f t="shared" si="204"/>
        <v>20</v>
      </c>
      <c r="V826" s="106">
        <f t="shared" ref="V826:V889" si="208">15%+U826*5%+U826*U826*0.2%</f>
        <v>1.95</v>
      </c>
      <c r="W826" s="19">
        <f t="shared" si="205"/>
        <v>5.8499999999999996E-2</v>
      </c>
      <c r="X826" s="16">
        <f t="shared" ref="X826:X890" si="209">INDEX($AB$5:$AB$46,Q826)</f>
        <v>2</v>
      </c>
      <c r="Y826" s="16">
        <f t="shared" ref="Y826:Y890" si="210">INDEX(AC$5:AC$46,$Q826)</f>
        <v>3</v>
      </c>
      <c r="Z826" s="16">
        <f t="shared" ref="Z826:Z890" si="211">INDEX(AD$5:AD$46,$Q826)</f>
        <v>0</v>
      </c>
      <c r="AA826" s="16" t="str">
        <f t="shared" ref="AA826:AA889" si="212">INDEX($Y$3:$AA$3,X826)</f>
        <v>DefExt</v>
      </c>
      <c r="AB826" s="16">
        <f t="shared" si="206"/>
        <v>288</v>
      </c>
      <c r="AC826" s="16" t="str">
        <f t="shared" ref="AC826:AC889" si="213">IF(Y826&gt;0,INDEX($Y$3:$AA$3,Y826),"[x]")</f>
        <v>HPExt</v>
      </c>
      <c r="AD826" s="16">
        <f t="shared" ref="AD826:AD889" si="214">IF(Y826&gt;0,INT(INDEX($E$4:$G$4,Y826)*W826*INDEX($Y$5:$AA$46,Q826,Y826)),"[x]")</f>
        <v>870</v>
      </c>
      <c r="AE826" s="16" t="str">
        <f t="shared" ref="AE826:AE889" si="215">IF(Z826&gt;0,INDEX($Y$3:$AA$3,Z826),"[x]")</f>
        <v>[x]</v>
      </c>
      <c r="AF826" s="29" t="str">
        <f t="shared" ref="AF826:AF889" si="216">IF(Z826&gt;0,INT(INDEX($E$4:$G$4,Z826)*W826*INDEX($Y$5:$AA$46,Q826,Z826)),"[x]")</f>
        <v>[x]</v>
      </c>
      <c r="AG826" s="29" t="str">
        <f t="shared" ref="AG826:AG889" si="217">IF(INDEX($AE$4:$AE$46,Q826)&gt;0,INDEX($AE$4:$AE$46,Q826)*U826,"[x]")</f>
        <v>[x]</v>
      </c>
    </row>
    <row r="827" spans="16:33" ht="16.5" x14ac:dyDescent="0.2">
      <c r="P827" s="15">
        <v>771</v>
      </c>
      <c r="Q827" s="16">
        <f t="shared" si="202"/>
        <v>39</v>
      </c>
      <c r="R827" s="16">
        <f t="shared" si="203"/>
        <v>1606047</v>
      </c>
      <c r="S827" s="16" t="str">
        <f t="shared" si="207"/>
        <v>神器7碎片5等级21</v>
      </c>
      <c r="T827" s="31" t="s">
        <v>877</v>
      </c>
      <c r="U827" s="16">
        <f t="shared" si="204"/>
        <v>21</v>
      </c>
      <c r="V827" s="106">
        <f t="shared" si="208"/>
        <v>2.0819999999999999</v>
      </c>
      <c r="W827" s="19">
        <f t="shared" si="205"/>
        <v>6.2459999999999995E-2</v>
      </c>
      <c r="X827" s="16">
        <f t="shared" si="209"/>
        <v>2</v>
      </c>
      <c r="Y827" s="16">
        <f t="shared" si="210"/>
        <v>3</v>
      </c>
      <c r="Z827" s="16">
        <f t="shared" si="211"/>
        <v>0</v>
      </c>
      <c r="AA827" s="16" t="str">
        <f t="shared" si="212"/>
        <v>DefExt</v>
      </c>
      <c r="AB827" s="16">
        <f t="shared" si="206"/>
        <v>307</v>
      </c>
      <c r="AC827" s="16" t="str">
        <f t="shared" si="213"/>
        <v>HPExt</v>
      </c>
      <c r="AD827" s="16">
        <f t="shared" si="214"/>
        <v>929</v>
      </c>
      <c r="AE827" s="16" t="str">
        <f t="shared" si="215"/>
        <v>[x]</v>
      </c>
      <c r="AF827" s="29" t="str">
        <f t="shared" si="216"/>
        <v>[x]</v>
      </c>
      <c r="AG827" s="29" t="str">
        <f t="shared" si="217"/>
        <v>[x]</v>
      </c>
    </row>
    <row r="828" spans="16:33" ht="16.5" x14ac:dyDescent="0.2">
      <c r="P828" s="15">
        <v>772</v>
      </c>
      <c r="Q828" s="16">
        <f t="shared" si="202"/>
        <v>40</v>
      </c>
      <c r="R828" s="16">
        <f t="shared" si="203"/>
        <v>1606048</v>
      </c>
      <c r="S828" s="16" t="str">
        <f t="shared" si="207"/>
        <v>神器7碎片6等级1</v>
      </c>
      <c r="T828" s="31" t="s">
        <v>877</v>
      </c>
      <c r="U828" s="16">
        <f t="shared" si="204"/>
        <v>1</v>
      </c>
      <c r="V828" s="106">
        <f t="shared" si="208"/>
        <v>0.20200000000000001</v>
      </c>
      <c r="W828" s="19">
        <f t="shared" si="205"/>
        <v>6.0600000000000003E-3</v>
      </c>
      <c r="X828" s="16">
        <f t="shared" si="209"/>
        <v>1</v>
      </c>
      <c r="Y828" s="16">
        <f t="shared" si="210"/>
        <v>2</v>
      </c>
      <c r="Z828" s="16">
        <f t="shared" si="211"/>
        <v>3</v>
      </c>
      <c r="AA828" s="16" t="str">
        <f t="shared" si="212"/>
        <v>AtkExt</v>
      </c>
      <c r="AB828" s="16">
        <f t="shared" si="206"/>
        <v>29</v>
      </c>
      <c r="AC828" s="16" t="str">
        <f t="shared" si="213"/>
        <v>DefExt</v>
      </c>
      <c r="AD828" s="16">
        <f t="shared" si="214"/>
        <v>14</v>
      </c>
      <c r="AE828" s="16" t="str">
        <f t="shared" si="215"/>
        <v>HPExt</v>
      </c>
      <c r="AF828" s="29">
        <f t="shared" si="216"/>
        <v>90</v>
      </c>
      <c r="AG828" s="29" t="str">
        <f t="shared" si="217"/>
        <v>[x]</v>
      </c>
    </row>
    <row r="829" spans="16:33" ht="16.5" x14ac:dyDescent="0.2">
      <c r="P829" s="15">
        <v>773</v>
      </c>
      <c r="Q829" s="16">
        <f t="shared" si="202"/>
        <v>40</v>
      </c>
      <c r="R829" s="16">
        <f t="shared" si="203"/>
        <v>1606048</v>
      </c>
      <c r="S829" s="16" t="str">
        <f t="shared" si="207"/>
        <v>神器7碎片6等级2</v>
      </c>
      <c r="T829" s="31" t="s">
        <v>877</v>
      </c>
      <c r="U829" s="16">
        <f t="shared" si="204"/>
        <v>2</v>
      </c>
      <c r="V829" s="106">
        <f t="shared" si="208"/>
        <v>0.25800000000000001</v>
      </c>
      <c r="W829" s="19">
        <f t="shared" si="205"/>
        <v>7.7400000000000004E-3</v>
      </c>
      <c r="X829" s="16">
        <f t="shared" si="209"/>
        <v>1</v>
      </c>
      <c r="Y829" s="16">
        <f t="shared" si="210"/>
        <v>2</v>
      </c>
      <c r="Z829" s="16">
        <f t="shared" si="211"/>
        <v>3</v>
      </c>
      <c r="AA829" s="16" t="str">
        <f t="shared" si="212"/>
        <v>AtkExt</v>
      </c>
      <c r="AB829" s="16">
        <f t="shared" si="206"/>
        <v>38</v>
      </c>
      <c r="AC829" s="16" t="str">
        <f t="shared" si="213"/>
        <v>DefExt</v>
      </c>
      <c r="AD829" s="16">
        <f t="shared" si="214"/>
        <v>19</v>
      </c>
      <c r="AE829" s="16" t="str">
        <f t="shared" si="215"/>
        <v>HPExt</v>
      </c>
      <c r="AF829" s="29">
        <f t="shared" si="216"/>
        <v>115</v>
      </c>
      <c r="AG829" s="29" t="str">
        <f t="shared" si="217"/>
        <v>[x]</v>
      </c>
    </row>
    <row r="830" spans="16:33" ht="16.5" x14ac:dyDescent="0.2">
      <c r="P830" s="15">
        <v>774</v>
      </c>
      <c r="Q830" s="16">
        <f t="shared" si="202"/>
        <v>40</v>
      </c>
      <c r="R830" s="16">
        <f t="shared" si="203"/>
        <v>1606048</v>
      </c>
      <c r="S830" s="16" t="str">
        <f t="shared" si="207"/>
        <v>神器7碎片6等级3</v>
      </c>
      <c r="T830" s="31" t="s">
        <v>877</v>
      </c>
      <c r="U830" s="16">
        <f t="shared" si="204"/>
        <v>3</v>
      </c>
      <c r="V830" s="106">
        <f t="shared" si="208"/>
        <v>0.31800000000000006</v>
      </c>
      <c r="W830" s="19">
        <f t="shared" si="205"/>
        <v>9.5400000000000016E-3</v>
      </c>
      <c r="X830" s="16">
        <f t="shared" si="209"/>
        <v>1</v>
      </c>
      <c r="Y830" s="16">
        <f t="shared" si="210"/>
        <v>2</v>
      </c>
      <c r="Z830" s="16">
        <f t="shared" si="211"/>
        <v>3</v>
      </c>
      <c r="AA830" s="16" t="str">
        <f t="shared" si="212"/>
        <v>AtkExt</v>
      </c>
      <c r="AB830" s="16">
        <f t="shared" si="206"/>
        <v>47</v>
      </c>
      <c r="AC830" s="16" t="str">
        <f t="shared" si="213"/>
        <v>DefExt</v>
      </c>
      <c r="AD830" s="16">
        <f t="shared" si="214"/>
        <v>23</v>
      </c>
      <c r="AE830" s="16" t="str">
        <f t="shared" si="215"/>
        <v>HPExt</v>
      </c>
      <c r="AF830" s="29">
        <f t="shared" si="216"/>
        <v>141</v>
      </c>
      <c r="AG830" s="29" t="str">
        <f t="shared" si="217"/>
        <v>[x]</v>
      </c>
    </row>
    <row r="831" spans="16:33" ht="16.5" x14ac:dyDescent="0.2">
      <c r="P831" s="15">
        <v>775</v>
      </c>
      <c r="Q831" s="16">
        <f t="shared" si="202"/>
        <v>40</v>
      </c>
      <c r="R831" s="16">
        <f t="shared" si="203"/>
        <v>1606048</v>
      </c>
      <c r="S831" s="16" t="str">
        <f t="shared" si="207"/>
        <v>神器7碎片6等级4</v>
      </c>
      <c r="T831" s="31" t="s">
        <v>877</v>
      </c>
      <c r="U831" s="16">
        <f t="shared" si="204"/>
        <v>4</v>
      </c>
      <c r="V831" s="106">
        <f t="shared" si="208"/>
        <v>0.38200000000000001</v>
      </c>
      <c r="W831" s="19">
        <f t="shared" si="205"/>
        <v>1.146E-2</v>
      </c>
      <c r="X831" s="16">
        <f t="shared" si="209"/>
        <v>1</v>
      </c>
      <c r="Y831" s="16">
        <f t="shared" si="210"/>
        <v>2</v>
      </c>
      <c r="Z831" s="16">
        <f t="shared" si="211"/>
        <v>3</v>
      </c>
      <c r="AA831" s="16" t="str">
        <f t="shared" si="212"/>
        <v>AtkExt</v>
      </c>
      <c r="AB831" s="16">
        <f t="shared" si="206"/>
        <v>56</v>
      </c>
      <c r="AC831" s="16" t="str">
        <f t="shared" si="213"/>
        <v>DefExt</v>
      </c>
      <c r="AD831" s="16">
        <f t="shared" si="214"/>
        <v>28</v>
      </c>
      <c r="AE831" s="16" t="str">
        <f t="shared" si="215"/>
        <v>HPExt</v>
      </c>
      <c r="AF831" s="29">
        <f t="shared" si="216"/>
        <v>170</v>
      </c>
      <c r="AG831" s="29" t="str">
        <f t="shared" si="217"/>
        <v>[x]</v>
      </c>
    </row>
    <row r="832" spans="16:33" ht="16.5" x14ac:dyDescent="0.2">
      <c r="P832" s="15">
        <v>776</v>
      </c>
      <c r="Q832" s="16">
        <f t="shared" si="202"/>
        <v>40</v>
      </c>
      <c r="R832" s="16">
        <f t="shared" si="203"/>
        <v>1606048</v>
      </c>
      <c r="S832" s="16" t="str">
        <f t="shared" si="207"/>
        <v>神器7碎片6等级5</v>
      </c>
      <c r="T832" s="31" t="s">
        <v>877</v>
      </c>
      <c r="U832" s="16">
        <f t="shared" si="204"/>
        <v>5</v>
      </c>
      <c r="V832" s="106">
        <f t="shared" si="208"/>
        <v>0.45</v>
      </c>
      <c r="W832" s="19">
        <f t="shared" si="205"/>
        <v>1.35E-2</v>
      </c>
      <c r="X832" s="16">
        <f t="shared" si="209"/>
        <v>1</v>
      </c>
      <c r="Y832" s="16">
        <f t="shared" si="210"/>
        <v>2</v>
      </c>
      <c r="Z832" s="16">
        <f t="shared" si="211"/>
        <v>3</v>
      </c>
      <c r="AA832" s="16" t="str">
        <f t="shared" si="212"/>
        <v>AtkExt</v>
      </c>
      <c r="AB832" s="16">
        <f t="shared" si="206"/>
        <v>66</v>
      </c>
      <c r="AC832" s="16" t="str">
        <f t="shared" si="213"/>
        <v>DefExt</v>
      </c>
      <c r="AD832" s="16">
        <f t="shared" si="214"/>
        <v>33</v>
      </c>
      <c r="AE832" s="16" t="str">
        <f t="shared" si="215"/>
        <v>HPExt</v>
      </c>
      <c r="AF832" s="29">
        <f t="shared" si="216"/>
        <v>200</v>
      </c>
      <c r="AG832" s="29" t="str">
        <f t="shared" si="217"/>
        <v>[x]</v>
      </c>
    </row>
    <row r="833" spans="16:33" ht="16.5" x14ac:dyDescent="0.2">
      <c r="P833" s="15">
        <v>777</v>
      </c>
      <c r="Q833" s="16">
        <f t="shared" si="202"/>
        <v>40</v>
      </c>
      <c r="R833" s="16">
        <f t="shared" si="203"/>
        <v>1606048</v>
      </c>
      <c r="S833" s="16" t="str">
        <f t="shared" si="207"/>
        <v>神器7碎片6等级6</v>
      </c>
      <c r="T833" s="31" t="s">
        <v>877</v>
      </c>
      <c r="U833" s="16">
        <f t="shared" si="204"/>
        <v>6</v>
      </c>
      <c r="V833" s="106">
        <f t="shared" si="208"/>
        <v>0.52200000000000002</v>
      </c>
      <c r="W833" s="19">
        <f t="shared" si="205"/>
        <v>1.566E-2</v>
      </c>
      <c r="X833" s="16">
        <f t="shared" si="209"/>
        <v>1</v>
      </c>
      <c r="Y833" s="16">
        <f t="shared" si="210"/>
        <v>2</v>
      </c>
      <c r="Z833" s="16">
        <f t="shared" si="211"/>
        <v>3</v>
      </c>
      <c r="AA833" s="16" t="str">
        <f t="shared" si="212"/>
        <v>AtkExt</v>
      </c>
      <c r="AB833" s="16">
        <f t="shared" si="206"/>
        <v>77</v>
      </c>
      <c r="AC833" s="16" t="str">
        <f t="shared" si="213"/>
        <v>DefExt</v>
      </c>
      <c r="AD833" s="16">
        <f t="shared" si="214"/>
        <v>38</v>
      </c>
      <c r="AE833" s="16" t="str">
        <f t="shared" si="215"/>
        <v>HPExt</v>
      </c>
      <c r="AF833" s="29">
        <f t="shared" si="216"/>
        <v>233</v>
      </c>
      <c r="AG833" s="29" t="str">
        <f t="shared" si="217"/>
        <v>[x]</v>
      </c>
    </row>
    <row r="834" spans="16:33" ht="16.5" x14ac:dyDescent="0.2">
      <c r="P834" s="15">
        <v>778</v>
      </c>
      <c r="Q834" s="16">
        <f t="shared" si="202"/>
        <v>40</v>
      </c>
      <c r="R834" s="16">
        <f t="shared" si="203"/>
        <v>1606048</v>
      </c>
      <c r="S834" s="16" t="str">
        <f t="shared" si="207"/>
        <v>神器7碎片6等级7</v>
      </c>
      <c r="T834" s="31" t="s">
        <v>877</v>
      </c>
      <c r="U834" s="16">
        <f t="shared" si="204"/>
        <v>7</v>
      </c>
      <c r="V834" s="106">
        <f t="shared" si="208"/>
        <v>0.59799999999999998</v>
      </c>
      <c r="W834" s="19">
        <f t="shared" si="205"/>
        <v>1.7939999999999998E-2</v>
      </c>
      <c r="X834" s="16">
        <f t="shared" si="209"/>
        <v>1</v>
      </c>
      <c r="Y834" s="16">
        <f t="shared" si="210"/>
        <v>2</v>
      </c>
      <c r="Z834" s="16">
        <f t="shared" si="211"/>
        <v>3</v>
      </c>
      <c r="AA834" s="16" t="str">
        <f t="shared" si="212"/>
        <v>AtkExt</v>
      </c>
      <c r="AB834" s="16">
        <f t="shared" si="206"/>
        <v>88</v>
      </c>
      <c r="AC834" s="16" t="str">
        <f t="shared" si="213"/>
        <v>DefExt</v>
      </c>
      <c r="AD834" s="16">
        <f t="shared" si="214"/>
        <v>44</v>
      </c>
      <c r="AE834" s="16" t="str">
        <f t="shared" si="215"/>
        <v>HPExt</v>
      </c>
      <c r="AF834" s="29">
        <f t="shared" si="216"/>
        <v>266</v>
      </c>
      <c r="AG834" s="29" t="str">
        <f t="shared" si="217"/>
        <v>[x]</v>
      </c>
    </row>
    <row r="835" spans="16:33" ht="16.5" x14ac:dyDescent="0.2">
      <c r="P835" s="15">
        <v>779</v>
      </c>
      <c r="Q835" s="16">
        <f t="shared" si="202"/>
        <v>40</v>
      </c>
      <c r="R835" s="16">
        <f t="shared" si="203"/>
        <v>1606048</v>
      </c>
      <c r="S835" s="16" t="str">
        <f t="shared" si="207"/>
        <v>神器7碎片6等级8</v>
      </c>
      <c r="T835" s="31" t="s">
        <v>877</v>
      </c>
      <c r="U835" s="16">
        <f t="shared" si="204"/>
        <v>8</v>
      </c>
      <c r="V835" s="106">
        <f t="shared" si="208"/>
        <v>0.67800000000000005</v>
      </c>
      <c r="W835" s="19">
        <f t="shared" si="205"/>
        <v>2.034E-2</v>
      </c>
      <c r="X835" s="16">
        <f t="shared" si="209"/>
        <v>1</v>
      </c>
      <c r="Y835" s="16">
        <f t="shared" si="210"/>
        <v>2</v>
      </c>
      <c r="Z835" s="16">
        <f t="shared" si="211"/>
        <v>3</v>
      </c>
      <c r="AA835" s="16" t="str">
        <f t="shared" si="212"/>
        <v>AtkExt</v>
      </c>
      <c r="AB835" s="16">
        <f t="shared" si="206"/>
        <v>100</v>
      </c>
      <c r="AC835" s="16" t="str">
        <f t="shared" si="213"/>
        <v>DefExt</v>
      </c>
      <c r="AD835" s="16">
        <f t="shared" si="214"/>
        <v>50</v>
      </c>
      <c r="AE835" s="16" t="str">
        <f t="shared" si="215"/>
        <v>HPExt</v>
      </c>
      <c r="AF835" s="29">
        <f t="shared" si="216"/>
        <v>302</v>
      </c>
      <c r="AG835" s="29" t="str">
        <f t="shared" si="217"/>
        <v>[x]</v>
      </c>
    </row>
    <row r="836" spans="16:33" ht="16.5" x14ac:dyDescent="0.2">
      <c r="P836" s="15">
        <v>780</v>
      </c>
      <c r="Q836" s="16">
        <f t="shared" si="202"/>
        <v>40</v>
      </c>
      <c r="R836" s="16">
        <f t="shared" si="203"/>
        <v>1606048</v>
      </c>
      <c r="S836" s="16" t="str">
        <f t="shared" si="207"/>
        <v>神器7碎片6等级9</v>
      </c>
      <c r="T836" s="31" t="s">
        <v>877</v>
      </c>
      <c r="U836" s="16">
        <f t="shared" si="204"/>
        <v>9</v>
      </c>
      <c r="V836" s="106">
        <f t="shared" si="208"/>
        <v>0.76200000000000001</v>
      </c>
      <c r="W836" s="19">
        <f t="shared" si="205"/>
        <v>2.2859999999999998E-2</v>
      </c>
      <c r="X836" s="16">
        <f t="shared" si="209"/>
        <v>1</v>
      </c>
      <c r="Y836" s="16">
        <f t="shared" si="210"/>
        <v>2</v>
      </c>
      <c r="Z836" s="16">
        <f t="shared" si="211"/>
        <v>3</v>
      </c>
      <c r="AA836" s="16" t="str">
        <f t="shared" si="212"/>
        <v>AtkExt</v>
      </c>
      <c r="AB836" s="16">
        <f t="shared" si="206"/>
        <v>113</v>
      </c>
      <c r="AC836" s="16" t="str">
        <f t="shared" si="213"/>
        <v>DefExt</v>
      </c>
      <c r="AD836" s="16">
        <f t="shared" si="214"/>
        <v>56</v>
      </c>
      <c r="AE836" s="16" t="str">
        <f t="shared" si="215"/>
        <v>HPExt</v>
      </c>
      <c r="AF836" s="29">
        <f t="shared" si="216"/>
        <v>340</v>
      </c>
      <c r="AG836" s="29" t="str">
        <f t="shared" si="217"/>
        <v>[x]</v>
      </c>
    </row>
    <row r="837" spans="16:33" ht="16.5" x14ac:dyDescent="0.2">
      <c r="P837" s="15">
        <v>781</v>
      </c>
      <c r="Q837" s="16">
        <f t="shared" si="202"/>
        <v>40</v>
      </c>
      <c r="R837" s="16">
        <f t="shared" si="203"/>
        <v>1606048</v>
      </c>
      <c r="S837" s="16" t="str">
        <f t="shared" si="207"/>
        <v>神器7碎片6等级10</v>
      </c>
      <c r="T837" s="31" t="s">
        <v>877</v>
      </c>
      <c r="U837" s="16">
        <f t="shared" si="204"/>
        <v>10</v>
      </c>
      <c r="V837" s="106">
        <f t="shared" si="208"/>
        <v>0.85000000000000009</v>
      </c>
      <c r="W837" s="19">
        <f t="shared" si="205"/>
        <v>2.5500000000000002E-2</v>
      </c>
      <c r="X837" s="16">
        <f t="shared" si="209"/>
        <v>1</v>
      </c>
      <c r="Y837" s="16">
        <f t="shared" si="210"/>
        <v>2</v>
      </c>
      <c r="Z837" s="16">
        <f t="shared" si="211"/>
        <v>3</v>
      </c>
      <c r="AA837" s="16" t="str">
        <f t="shared" si="212"/>
        <v>AtkExt</v>
      </c>
      <c r="AB837" s="16">
        <f t="shared" si="206"/>
        <v>126</v>
      </c>
      <c r="AC837" s="16" t="str">
        <f t="shared" si="213"/>
        <v>DefExt</v>
      </c>
      <c r="AD837" s="16">
        <f t="shared" si="214"/>
        <v>62</v>
      </c>
      <c r="AE837" s="16" t="str">
        <f t="shared" si="215"/>
        <v>HPExt</v>
      </c>
      <c r="AF837" s="29">
        <f t="shared" si="216"/>
        <v>379</v>
      </c>
      <c r="AG837" s="29" t="str">
        <f t="shared" si="217"/>
        <v>[x]</v>
      </c>
    </row>
    <row r="838" spans="16:33" ht="16.5" x14ac:dyDescent="0.2">
      <c r="P838" s="15">
        <v>782</v>
      </c>
      <c r="Q838" s="16">
        <f t="shared" si="202"/>
        <v>40</v>
      </c>
      <c r="R838" s="16">
        <f t="shared" si="203"/>
        <v>1606048</v>
      </c>
      <c r="S838" s="16" t="str">
        <f t="shared" si="207"/>
        <v>神器7碎片6等级11</v>
      </c>
      <c r="T838" s="31" t="s">
        <v>877</v>
      </c>
      <c r="U838" s="16">
        <f t="shared" si="204"/>
        <v>11</v>
      </c>
      <c r="V838" s="106">
        <f t="shared" si="208"/>
        <v>0.94200000000000006</v>
      </c>
      <c r="W838" s="19">
        <f t="shared" si="205"/>
        <v>2.826E-2</v>
      </c>
      <c r="X838" s="16">
        <f t="shared" si="209"/>
        <v>1</v>
      </c>
      <c r="Y838" s="16">
        <f t="shared" si="210"/>
        <v>2</v>
      </c>
      <c r="Z838" s="16">
        <f t="shared" si="211"/>
        <v>3</v>
      </c>
      <c r="AA838" s="16" t="str">
        <f t="shared" si="212"/>
        <v>AtkExt</v>
      </c>
      <c r="AB838" s="16">
        <f t="shared" si="206"/>
        <v>139</v>
      </c>
      <c r="AC838" s="16" t="str">
        <f t="shared" si="213"/>
        <v>DefExt</v>
      </c>
      <c r="AD838" s="16">
        <f t="shared" si="214"/>
        <v>69</v>
      </c>
      <c r="AE838" s="16" t="str">
        <f t="shared" si="215"/>
        <v>HPExt</v>
      </c>
      <c r="AF838" s="29">
        <f t="shared" si="216"/>
        <v>420</v>
      </c>
      <c r="AG838" s="29" t="str">
        <f t="shared" si="217"/>
        <v>[x]</v>
      </c>
    </row>
    <row r="839" spans="16:33" ht="16.5" x14ac:dyDescent="0.2">
      <c r="P839" s="15">
        <v>783</v>
      </c>
      <c r="Q839" s="16">
        <f t="shared" si="202"/>
        <v>40</v>
      </c>
      <c r="R839" s="16">
        <f t="shared" si="203"/>
        <v>1606048</v>
      </c>
      <c r="S839" s="16" t="str">
        <f t="shared" si="207"/>
        <v>神器7碎片6等级12</v>
      </c>
      <c r="T839" s="31" t="s">
        <v>877</v>
      </c>
      <c r="U839" s="16">
        <f t="shared" si="204"/>
        <v>12</v>
      </c>
      <c r="V839" s="106">
        <f t="shared" si="208"/>
        <v>1.0380000000000003</v>
      </c>
      <c r="W839" s="19">
        <f t="shared" si="205"/>
        <v>3.1140000000000008E-2</v>
      </c>
      <c r="X839" s="16">
        <f t="shared" si="209"/>
        <v>1</v>
      </c>
      <c r="Y839" s="16">
        <f t="shared" si="210"/>
        <v>2</v>
      </c>
      <c r="Z839" s="16">
        <f t="shared" si="211"/>
        <v>3</v>
      </c>
      <c r="AA839" s="16" t="str">
        <f t="shared" si="212"/>
        <v>AtkExt</v>
      </c>
      <c r="AB839" s="16">
        <f t="shared" si="206"/>
        <v>154</v>
      </c>
      <c r="AC839" s="16" t="str">
        <f t="shared" si="213"/>
        <v>DefExt</v>
      </c>
      <c r="AD839" s="16">
        <f t="shared" si="214"/>
        <v>76</v>
      </c>
      <c r="AE839" s="16" t="str">
        <f t="shared" si="215"/>
        <v>HPExt</v>
      </c>
      <c r="AF839" s="29">
        <f t="shared" si="216"/>
        <v>463</v>
      </c>
      <c r="AG839" s="29" t="str">
        <f t="shared" si="217"/>
        <v>[x]</v>
      </c>
    </row>
    <row r="840" spans="16:33" ht="16.5" x14ac:dyDescent="0.2">
      <c r="P840" s="15">
        <v>784</v>
      </c>
      <c r="Q840" s="16">
        <f t="shared" si="202"/>
        <v>40</v>
      </c>
      <c r="R840" s="16">
        <f t="shared" si="203"/>
        <v>1606048</v>
      </c>
      <c r="S840" s="16" t="str">
        <f t="shared" si="207"/>
        <v>神器7碎片6等级13</v>
      </c>
      <c r="T840" s="31" t="s">
        <v>877</v>
      </c>
      <c r="U840" s="16">
        <f t="shared" si="204"/>
        <v>13</v>
      </c>
      <c r="V840" s="106">
        <f t="shared" si="208"/>
        <v>1.1380000000000001</v>
      </c>
      <c r="W840" s="19">
        <f t="shared" si="205"/>
        <v>3.4140000000000004E-2</v>
      </c>
      <c r="X840" s="16">
        <f t="shared" si="209"/>
        <v>1</v>
      </c>
      <c r="Y840" s="16">
        <f t="shared" si="210"/>
        <v>2</v>
      </c>
      <c r="Z840" s="16">
        <f t="shared" si="211"/>
        <v>3</v>
      </c>
      <c r="AA840" s="16" t="str">
        <f t="shared" si="212"/>
        <v>AtkExt</v>
      </c>
      <c r="AB840" s="16">
        <f t="shared" si="206"/>
        <v>168</v>
      </c>
      <c r="AC840" s="16" t="str">
        <f t="shared" si="213"/>
        <v>DefExt</v>
      </c>
      <c r="AD840" s="16">
        <f t="shared" si="214"/>
        <v>84</v>
      </c>
      <c r="AE840" s="16" t="str">
        <f t="shared" si="215"/>
        <v>HPExt</v>
      </c>
      <c r="AF840" s="29">
        <f t="shared" si="216"/>
        <v>508</v>
      </c>
      <c r="AG840" s="29" t="str">
        <f t="shared" si="217"/>
        <v>[x]</v>
      </c>
    </row>
    <row r="841" spans="16:33" ht="16.5" x14ac:dyDescent="0.2">
      <c r="P841" s="15">
        <v>785</v>
      </c>
      <c r="Q841" s="16">
        <f t="shared" si="202"/>
        <v>40</v>
      </c>
      <c r="R841" s="16">
        <f t="shared" si="203"/>
        <v>1606048</v>
      </c>
      <c r="S841" s="16" t="str">
        <f t="shared" si="207"/>
        <v>神器7碎片6等级14</v>
      </c>
      <c r="T841" s="31" t="s">
        <v>877</v>
      </c>
      <c r="U841" s="16">
        <f t="shared" si="204"/>
        <v>14</v>
      </c>
      <c r="V841" s="106">
        <f t="shared" si="208"/>
        <v>1.242</v>
      </c>
      <c r="W841" s="19">
        <f t="shared" si="205"/>
        <v>3.7260000000000001E-2</v>
      </c>
      <c r="X841" s="16">
        <f t="shared" si="209"/>
        <v>1</v>
      </c>
      <c r="Y841" s="16">
        <f t="shared" si="210"/>
        <v>2</v>
      </c>
      <c r="Z841" s="16">
        <f t="shared" si="211"/>
        <v>3</v>
      </c>
      <c r="AA841" s="16" t="str">
        <f t="shared" si="212"/>
        <v>AtkExt</v>
      </c>
      <c r="AB841" s="16">
        <f t="shared" si="206"/>
        <v>184</v>
      </c>
      <c r="AC841" s="16" t="str">
        <f t="shared" si="213"/>
        <v>DefExt</v>
      </c>
      <c r="AD841" s="16">
        <f t="shared" si="214"/>
        <v>91</v>
      </c>
      <c r="AE841" s="16" t="str">
        <f t="shared" si="215"/>
        <v>HPExt</v>
      </c>
      <c r="AF841" s="29">
        <f t="shared" si="216"/>
        <v>554</v>
      </c>
      <c r="AG841" s="29" t="str">
        <f t="shared" si="217"/>
        <v>[x]</v>
      </c>
    </row>
    <row r="842" spans="16:33" ht="16.5" x14ac:dyDescent="0.2">
      <c r="P842" s="15">
        <v>786</v>
      </c>
      <c r="Q842" s="16">
        <f t="shared" si="202"/>
        <v>40</v>
      </c>
      <c r="R842" s="16">
        <f t="shared" si="203"/>
        <v>1606048</v>
      </c>
      <c r="S842" s="16" t="str">
        <f t="shared" si="207"/>
        <v>神器7碎片6等级15</v>
      </c>
      <c r="T842" s="31" t="s">
        <v>877</v>
      </c>
      <c r="U842" s="16">
        <f t="shared" si="204"/>
        <v>15</v>
      </c>
      <c r="V842" s="106">
        <f t="shared" si="208"/>
        <v>1.35</v>
      </c>
      <c r="W842" s="19">
        <f t="shared" si="205"/>
        <v>4.0500000000000001E-2</v>
      </c>
      <c r="X842" s="16">
        <f t="shared" si="209"/>
        <v>1</v>
      </c>
      <c r="Y842" s="16">
        <f t="shared" si="210"/>
        <v>2</v>
      </c>
      <c r="Z842" s="16">
        <f t="shared" si="211"/>
        <v>3</v>
      </c>
      <c r="AA842" s="16" t="str">
        <f t="shared" si="212"/>
        <v>AtkExt</v>
      </c>
      <c r="AB842" s="16">
        <f t="shared" si="206"/>
        <v>200</v>
      </c>
      <c r="AC842" s="16" t="str">
        <f t="shared" si="213"/>
        <v>DefExt</v>
      </c>
      <c r="AD842" s="16">
        <f t="shared" si="214"/>
        <v>99</v>
      </c>
      <c r="AE842" s="16" t="str">
        <f t="shared" si="215"/>
        <v>HPExt</v>
      </c>
      <c r="AF842" s="29">
        <f t="shared" si="216"/>
        <v>602</v>
      </c>
      <c r="AG842" s="29" t="str">
        <f t="shared" si="217"/>
        <v>[x]</v>
      </c>
    </row>
    <row r="843" spans="16:33" ht="16.5" x14ac:dyDescent="0.2">
      <c r="P843" s="15">
        <v>787</v>
      </c>
      <c r="Q843" s="16">
        <f t="shared" si="202"/>
        <v>40</v>
      </c>
      <c r="R843" s="16">
        <f t="shared" si="203"/>
        <v>1606048</v>
      </c>
      <c r="S843" s="16" t="str">
        <f t="shared" si="207"/>
        <v>神器7碎片6等级16</v>
      </c>
      <c r="T843" s="31" t="s">
        <v>877</v>
      </c>
      <c r="U843" s="16">
        <f t="shared" si="204"/>
        <v>16</v>
      </c>
      <c r="V843" s="106">
        <f t="shared" si="208"/>
        <v>1.4620000000000002</v>
      </c>
      <c r="W843" s="19">
        <f t="shared" si="205"/>
        <v>4.3860000000000003E-2</v>
      </c>
      <c r="X843" s="16">
        <f t="shared" si="209"/>
        <v>1</v>
      </c>
      <c r="Y843" s="16">
        <f t="shared" si="210"/>
        <v>2</v>
      </c>
      <c r="Z843" s="16">
        <f t="shared" si="211"/>
        <v>3</v>
      </c>
      <c r="AA843" s="16" t="str">
        <f t="shared" si="212"/>
        <v>AtkExt</v>
      </c>
      <c r="AB843" s="16">
        <f t="shared" si="206"/>
        <v>217</v>
      </c>
      <c r="AC843" s="16" t="str">
        <f t="shared" si="213"/>
        <v>DefExt</v>
      </c>
      <c r="AD843" s="16">
        <f t="shared" si="214"/>
        <v>108</v>
      </c>
      <c r="AE843" s="16" t="str">
        <f t="shared" si="215"/>
        <v>HPExt</v>
      </c>
      <c r="AF843" s="29">
        <f t="shared" si="216"/>
        <v>652</v>
      </c>
      <c r="AG843" s="29" t="str">
        <f t="shared" si="217"/>
        <v>[x]</v>
      </c>
    </row>
    <row r="844" spans="16:33" ht="16.5" x14ac:dyDescent="0.2">
      <c r="P844" s="15">
        <v>788</v>
      </c>
      <c r="Q844" s="16">
        <f t="shared" si="202"/>
        <v>40</v>
      </c>
      <c r="R844" s="16">
        <f t="shared" si="203"/>
        <v>1606048</v>
      </c>
      <c r="S844" s="16" t="str">
        <f t="shared" si="207"/>
        <v>神器7碎片6等级17</v>
      </c>
      <c r="T844" s="31" t="s">
        <v>877</v>
      </c>
      <c r="U844" s="16">
        <f t="shared" si="204"/>
        <v>17</v>
      </c>
      <c r="V844" s="106">
        <f t="shared" si="208"/>
        <v>1.5779999999999998</v>
      </c>
      <c r="W844" s="19">
        <f t="shared" si="205"/>
        <v>4.7339999999999993E-2</v>
      </c>
      <c r="X844" s="16">
        <f t="shared" si="209"/>
        <v>1</v>
      </c>
      <c r="Y844" s="16">
        <f t="shared" si="210"/>
        <v>2</v>
      </c>
      <c r="Z844" s="16">
        <f t="shared" si="211"/>
        <v>3</v>
      </c>
      <c r="AA844" s="16" t="str">
        <f t="shared" si="212"/>
        <v>AtkExt</v>
      </c>
      <c r="AB844" s="16">
        <f t="shared" si="206"/>
        <v>234</v>
      </c>
      <c r="AC844" s="16" t="str">
        <f t="shared" si="213"/>
        <v>DefExt</v>
      </c>
      <c r="AD844" s="16">
        <f t="shared" si="214"/>
        <v>116</v>
      </c>
      <c r="AE844" s="16" t="str">
        <f t="shared" si="215"/>
        <v>HPExt</v>
      </c>
      <c r="AF844" s="29">
        <f t="shared" si="216"/>
        <v>704</v>
      </c>
      <c r="AG844" s="29" t="str">
        <f t="shared" si="217"/>
        <v>[x]</v>
      </c>
    </row>
    <row r="845" spans="16:33" ht="16.5" x14ac:dyDescent="0.2">
      <c r="P845" s="15">
        <v>789</v>
      </c>
      <c r="Q845" s="16">
        <f t="shared" si="202"/>
        <v>40</v>
      </c>
      <c r="R845" s="16">
        <f t="shared" si="203"/>
        <v>1606048</v>
      </c>
      <c r="S845" s="16" t="str">
        <f t="shared" si="207"/>
        <v>神器7碎片6等级18</v>
      </c>
      <c r="T845" s="31" t="s">
        <v>877</v>
      </c>
      <c r="U845" s="16">
        <f t="shared" si="204"/>
        <v>18</v>
      </c>
      <c r="V845" s="106">
        <f t="shared" si="208"/>
        <v>1.698</v>
      </c>
      <c r="W845" s="19">
        <f t="shared" si="205"/>
        <v>5.0939999999999999E-2</v>
      </c>
      <c r="X845" s="16">
        <f t="shared" si="209"/>
        <v>1</v>
      </c>
      <c r="Y845" s="16">
        <f t="shared" si="210"/>
        <v>2</v>
      </c>
      <c r="Z845" s="16">
        <f t="shared" si="211"/>
        <v>3</v>
      </c>
      <c r="AA845" s="16" t="str">
        <f t="shared" si="212"/>
        <v>AtkExt</v>
      </c>
      <c r="AB845" s="16">
        <f t="shared" si="206"/>
        <v>252</v>
      </c>
      <c r="AC845" s="16" t="str">
        <f t="shared" si="213"/>
        <v>DefExt</v>
      </c>
      <c r="AD845" s="16">
        <f t="shared" si="214"/>
        <v>125</v>
      </c>
      <c r="AE845" s="16" t="str">
        <f t="shared" si="215"/>
        <v>HPExt</v>
      </c>
      <c r="AF845" s="29">
        <f t="shared" si="216"/>
        <v>758</v>
      </c>
      <c r="AG845" s="29" t="str">
        <f t="shared" si="217"/>
        <v>[x]</v>
      </c>
    </row>
    <row r="846" spans="16:33" ht="16.5" x14ac:dyDescent="0.2">
      <c r="P846" s="15">
        <v>790</v>
      </c>
      <c r="Q846" s="16">
        <f t="shared" si="202"/>
        <v>40</v>
      </c>
      <c r="R846" s="16">
        <f t="shared" si="203"/>
        <v>1606048</v>
      </c>
      <c r="S846" s="16" t="str">
        <f t="shared" si="207"/>
        <v>神器7碎片6等级19</v>
      </c>
      <c r="T846" s="31" t="s">
        <v>877</v>
      </c>
      <c r="U846" s="16">
        <f t="shared" si="204"/>
        <v>19</v>
      </c>
      <c r="V846" s="106">
        <f t="shared" si="208"/>
        <v>1.8220000000000001</v>
      </c>
      <c r="W846" s="19">
        <f t="shared" si="205"/>
        <v>5.466E-2</v>
      </c>
      <c r="X846" s="16">
        <f t="shared" si="209"/>
        <v>1</v>
      </c>
      <c r="Y846" s="16">
        <f t="shared" si="210"/>
        <v>2</v>
      </c>
      <c r="Z846" s="16">
        <f t="shared" si="211"/>
        <v>3</v>
      </c>
      <c r="AA846" s="16" t="str">
        <f t="shared" si="212"/>
        <v>AtkExt</v>
      </c>
      <c r="AB846" s="16">
        <f t="shared" si="206"/>
        <v>270</v>
      </c>
      <c r="AC846" s="16" t="str">
        <f t="shared" si="213"/>
        <v>DefExt</v>
      </c>
      <c r="AD846" s="16">
        <f t="shared" si="214"/>
        <v>134</v>
      </c>
      <c r="AE846" s="16" t="str">
        <f t="shared" si="215"/>
        <v>HPExt</v>
      </c>
      <c r="AF846" s="29">
        <f t="shared" si="216"/>
        <v>813</v>
      </c>
      <c r="AG846" s="29" t="str">
        <f t="shared" si="217"/>
        <v>[x]</v>
      </c>
    </row>
    <row r="847" spans="16:33" ht="16.5" x14ac:dyDescent="0.2">
      <c r="P847" s="15">
        <v>791</v>
      </c>
      <c r="Q847" s="16">
        <f t="shared" si="202"/>
        <v>40</v>
      </c>
      <c r="R847" s="16">
        <f t="shared" si="203"/>
        <v>1606048</v>
      </c>
      <c r="S847" s="16" t="str">
        <f t="shared" si="207"/>
        <v>神器7碎片6等级20</v>
      </c>
      <c r="T847" s="31" t="s">
        <v>877</v>
      </c>
      <c r="U847" s="16">
        <f t="shared" si="204"/>
        <v>20</v>
      </c>
      <c r="V847" s="106">
        <f t="shared" si="208"/>
        <v>1.95</v>
      </c>
      <c r="W847" s="19">
        <f t="shared" si="205"/>
        <v>5.8499999999999996E-2</v>
      </c>
      <c r="X847" s="16">
        <f t="shared" si="209"/>
        <v>1</v>
      </c>
      <c r="Y847" s="16">
        <f t="shared" si="210"/>
        <v>2</v>
      </c>
      <c r="Z847" s="16">
        <f t="shared" si="211"/>
        <v>3</v>
      </c>
      <c r="AA847" s="16" t="str">
        <f t="shared" si="212"/>
        <v>AtkExt</v>
      </c>
      <c r="AB847" s="16">
        <f t="shared" si="206"/>
        <v>289</v>
      </c>
      <c r="AC847" s="16" t="str">
        <f t="shared" si="213"/>
        <v>DefExt</v>
      </c>
      <c r="AD847" s="16">
        <f t="shared" si="214"/>
        <v>144</v>
      </c>
      <c r="AE847" s="16" t="str">
        <f t="shared" si="215"/>
        <v>HPExt</v>
      </c>
      <c r="AF847" s="29">
        <f t="shared" si="216"/>
        <v>870</v>
      </c>
      <c r="AG847" s="29" t="str">
        <f t="shared" si="217"/>
        <v>[x]</v>
      </c>
    </row>
    <row r="848" spans="16:33" ht="16.5" x14ac:dyDescent="0.2">
      <c r="P848" s="15">
        <v>792</v>
      </c>
      <c r="Q848" s="16">
        <f t="shared" si="202"/>
        <v>40</v>
      </c>
      <c r="R848" s="16">
        <f t="shared" si="203"/>
        <v>1606048</v>
      </c>
      <c r="S848" s="16" t="str">
        <f t="shared" si="207"/>
        <v>神器7碎片6等级21</v>
      </c>
      <c r="T848" s="31" t="s">
        <v>877</v>
      </c>
      <c r="U848" s="16">
        <f t="shared" si="204"/>
        <v>21</v>
      </c>
      <c r="V848" s="106">
        <f t="shared" si="208"/>
        <v>2.0819999999999999</v>
      </c>
      <c r="W848" s="19">
        <f t="shared" si="205"/>
        <v>6.2459999999999995E-2</v>
      </c>
      <c r="X848" s="16">
        <f t="shared" si="209"/>
        <v>1</v>
      </c>
      <c r="Y848" s="16">
        <f t="shared" si="210"/>
        <v>2</v>
      </c>
      <c r="Z848" s="16">
        <f t="shared" si="211"/>
        <v>3</v>
      </c>
      <c r="AA848" s="16" t="str">
        <f t="shared" si="212"/>
        <v>AtkExt</v>
      </c>
      <c r="AB848" s="16">
        <f t="shared" si="206"/>
        <v>309</v>
      </c>
      <c r="AC848" s="16" t="str">
        <f t="shared" si="213"/>
        <v>DefExt</v>
      </c>
      <c r="AD848" s="16">
        <f t="shared" si="214"/>
        <v>153</v>
      </c>
      <c r="AE848" s="16" t="str">
        <f t="shared" si="215"/>
        <v>HPExt</v>
      </c>
      <c r="AF848" s="29">
        <f t="shared" si="216"/>
        <v>929</v>
      </c>
      <c r="AG848" s="29" t="str">
        <f t="shared" si="217"/>
        <v>[x]</v>
      </c>
    </row>
    <row r="849" spans="16:33" ht="16.5" x14ac:dyDescent="0.2">
      <c r="P849" s="15">
        <v>793</v>
      </c>
      <c r="Q849" s="16">
        <f t="shared" si="202"/>
        <v>41</v>
      </c>
      <c r="R849" s="16">
        <f t="shared" si="203"/>
        <v>1606049</v>
      </c>
      <c r="S849" s="16" t="str">
        <f t="shared" si="207"/>
        <v>神器7碎片7等级1</v>
      </c>
      <c r="T849" s="31" t="s">
        <v>877</v>
      </c>
      <c r="U849" s="16">
        <f t="shared" si="204"/>
        <v>1</v>
      </c>
      <c r="V849" s="106">
        <f t="shared" si="208"/>
        <v>0.20200000000000001</v>
      </c>
      <c r="W849" s="19">
        <f t="shared" si="205"/>
        <v>1.0100000000000001E-2</v>
      </c>
      <c r="X849" s="16">
        <f t="shared" si="209"/>
        <v>1</v>
      </c>
      <c r="Y849" s="16">
        <f t="shared" si="210"/>
        <v>3</v>
      </c>
      <c r="Z849" s="16">
        <f t="shared" si="211"/>
        <v>0</v>
      </c>
      <c r="AA849" s="16" t="str">
        <f t="shared" si="212"/>
        <v>AtkExt</v>
      </c>
      <c r="AB849" s="16">
        <f t="shared" si="206"/>
        <v>99</v>
      </c>
      <c r="AC849" s="16" t="str">
        <f t="shared" si="213"/>
        <v>HPExt</v>
      </c>
      <c r="AD849" s="16">
        <f t="shared" si="214"/>
        <v>300</v>
      </c>
      <c r="AE849" s="16" t="str">
        <f t="shared" si="215"/>
        <v>[x]</v>
      </c>
      <c r="AF849" s="29" t="str">
        <f t="shared" si="216"/>
        <v>[x]</v>
      </c>
      <c r="AG849" s="29" t="str">
        <f t="shared" si="217"/>
        <v>[x]</v>
      </c>
    </row>
    <row r="850" spans="16:33" ht="16.5" x14ac:dyDescent="0.2">
      <c r="P850" s="15">
        <v>794</v>
      </c>
      <c r="Q850" s="16">
        <f t="shared" si="202"/>
        <v>41</v>
      </c>
      <c r="R850" s="16">
        <f t="shared" si="203"/>
        <v>1606049</v>
      </c>
      <c r="S850" s="16" t="str">
        <f t="shared" si="207"/>
        <v>神器7碎片7等级2</v>
      </c>
      <c r="T850" s="31" t="s">
        <v>877</v>
      </c>
      <c r="U850" s="16">
        <f t="shared" si="204"/>
        <v>2</v>
      </c>
      <c r="V850" s="106">
        <f t="shared" si="208"/>
        <v>0.25800000000000001</v>
      </c>
      <c r="W850" s="19">
        <f t="shared" si="205"/>
        <v>1.2900000000000002E-2</v>
      </c>
      <c r="X850" s="16">
        <f t="shared" si="209"/>
        <v>1</v>
      </c>
      <c r="Y850" s="16">
        <f t="shared" si="210"/>
        <v>3</v>
      </c>
      <c r="Z850" s="16">
        <f t="shared" si="211"/>
        <v>0</v>
      </c>
      <c r="AA850" s="16" t="str">
        <f t="shared" si="212"/>
        <v>AtkExt</v>
      </c>
      <c r="AB850" s="16">
        <f t="shared" si="206"/>
        <v>127</v>
      </c>
      <c r="AC850" s="16" t="str">
        <f t="shared" si="213"/>
        <v>HPExt</v>
      </c>
      <c r="AD850" s="16">
        <f t="shared" si="214"/>
        <v>383</v>
      </c>
      <c r="AE850" s="16" t="str">
        <f t="shared" si="215"/>
        <v>[x]</v>
      </c>
      <c r="AF850" s="29" t="str">
        <f t="shared" si="216"/>
        <v>[x]</v>
      </c>
      <c r="AG850" s="29" t="str">
        <f t="shared" si="217"/>
        <v>[x]</v>
      </c>
    </row>
    <row r="851" spans="16:33" ht="16.5" x14ac:dyDescent="0.2">
      <c r="P851" s="15">
        <v>795</v>
      </c>
      <c r="Q851" s="16">
        <f t="shared" si="202"/>
        <v>41</v>
      </c>
      <c r="R851" s="16">
        <f t="shared" si="203"/>
        <v>1606049</v>
      </c>
      <c r="S851" s="16" t="str">
        <f t="shared" si="207"/>
        <v>神器7碎片7等级3</v>
      </c>
      <c r="T851" s="31" t="s">
        <v>877</v>
      </c>
      <c r="U851" s="16">
        <f t="shared" si="204"/>
        <v>3</v>
      </c>
      <c r="V851" s="106">
        <f t="shared" si="208"/>
        <v>0.31800000000000006</v>
      </c>
      <c r="W851" s="19">
        <f t="shared" si="205"/>
        <v>1.5900000000000004E-2</v>
      </c>
      <c r="X851" s="16">
        <f t="shared" si="209"/>
        <v>1</v>
      </c>
      <c r="Y851" s="16">
        <f t="shared" si="210"/>
        <v>3</v>
      </c>
      <c r="Z851" s="16">
        <f t="shared" si="211"/>
        <v>0</v>
      </c>
      <c r="AA851" s="16" t="str">
        <f t="shared" si="212"/>
        <v>AtkExt</v>
      </c>
      <c r="AB851" s="16">
        <f t="shared" si="206"/>
        <v>157</v>
      </c>
      <c r="AC851" s="16" t="str">
        <f t="shared" si="213"/>
        <v>HPExt</v>
      </c>
      <c r="AD851" s="16">
        <f t="shared" si="214"/>
        <v>473</v>
      </c>
      <c r="AE851" s="16" t="str">
        <f t="shared" si="215"/>
        <v>[x]</v>
      </c>
      <c r="AF851" s="29" t="str">
        <f t="shared" si="216"/>
        <v>[x]</v>
      </c>
      <c r="AG851" s="29" t="str">
        <f t="shared" si="217"/>
        <v>[x]</v>
      </c>
    </row>
    <row r="852" spans="16:33" ht="16.5" x14ac:dyDescent="0.2">
      <c r="P852" s="15">
        <v>796</v>
      </c>
      <c r="Q852" s="16">
        <f t="shared" si="202"/>
        <v>41</v>
      </c>
      <c r="R852" s="16">
        <f t="shared" si="203"/>
        <v>1606049</v>
      </c>
      <c r="S852" s="16" t="str">
        <f t="shared" si="207"/>
        <v>神器7碎片7等级4</v>
      </c>
      <c r="T852" s="31" t="s">
        <v>877</v>
      </c>
      <c r="U852" s="16">
        <f t="shared" si="204"/>
        <v>4</v>
      </c>
      <c r="V852" s="106">
        <f t="shared" si="208"/>
        <v>0.38200000000000001</v>
      </c>
      <c r="W852" s="19">
        <f t="shared" si="205"/>
        <v>1.9100000000000002E-2</v>
      </c>
      <c r="X852" s="16">
        <f t="shared" si="209"/>
        <v>1</v>
      </c>
      <c r="Y852" s="16">
        <f t="shared" si="210"/>
        <v>3</v>
      </c>
      <c r="Z852" s="16">
        <f t="shared" si="211"/>
        <v>0</v>
      </c>
      <c r="AA852" s="16" t="str">
        <f t="shared" si="212"/>
        <v>AtkExt</v>
      </c>
      <c r="AB852" s="16">
        <f t="shared" si="206"/>
        <v>189</v>
      </c>
      <c r="AC852" s="16" t="str">
        <f t="shared" si="213"/>
        <v>HPExt</v>
      </c>
      <c r="AD852" s="16">
        <f t="shared" si="214"/>
        <v>568</v>
      </c>
      <c r="AE852" s="16" t="str">
        <f t="shared" si="215"/>
        <v>[x]</v>
      </c>
      <c r="AF852" s="29" t="str">
        <f t="shared" si="216"/>
        <v>[x]</v>
      </c>
      <c r="AG852" s="29" t="str">
        <f t="shared" si="217"/>
        <v>[x]</v>
      </c>
    </row>
    <row r="853" spans="16:33" ht="16.5" x14ac:dyDescent="0.2">
      <c r="P853" s="15">
        <v>797</v>
      </c>
      <c r="Q853" s="16">
        <f t="shared" si="202"/>
        <v>41</v>
      </c>
      <c r="R853" s="16">
        <f t="shared" si="203"/>
        <v>1606049</v>
      </c>
      <c r="S853" s="16" t="str">
        <f t="shared" si="207"/>
        <v>神器7碎片7等级5</v>
      </c>
      <c r="T853" s="31" t="s">
        <v>877</v>
      </c>
      <c r="U853" s="16">
        <f t="shared" si="204"/>
        <v>5</v>
      </c>
      <c r="V853" s="106">
        <f t="shared" si="208"/>
        <v>0.45</v>
      </c>
      <c r="W853" s="19">
        <f t="shared" si="205"/>
        <v>2.2500000000000003E-2</v>
      </c>
      <c r="X853" s="16">
        <f t="shared" si="209"/>
        <v>1</v>
      </c>
      <c r="Y853" s="16">
        <f t="shared" si="210"/>
        <v>3</v>
      </c>
      <c r="Z853" s="16">
        <f t="shared" si="211"/>
        <v>0</v>
      </c>
      <c r="AA853" s="16" t="str">
        <f t="shared" si="212"/>
        <v>AtkExt</v>
      </c>
      <c r="AB853" s="16">
        <f t="shared" si="206"/>
        <v>222</v>
      </c>
      <c r="AC853" s="16" t="str">
        <f t="shared" si="213"/>
        <v>HPExt</v>
      </c>
      <c r="AD853" s="16">
        <f t="shared" si="214"/>
        <v>669</v>
      </c>
      <c r="AE853" s="16" t="str">
        <f t="shared" si="215"/>
        <v>[x]</v>
      </c>
      <c r="AF853" s="29" t="str">
        <f t="shared" si="216"/>
        <v>[x]</v>
      </c>
      <c r="AG853" s="29" t="str">
        <f t="shared" si="217"/>
        <v>[x]</v>
      </c>
    </row>
    <row r="854" spans="16:33" ht="16.5" x14ac:dyDescent="0.2">
      <c r="P854" s="15">
        <v>798</v>
      </c>
      <c r="Q854" s="16">
        <f t="shared" si="202"/>
        <v>41</v>
      </c>
      <c r="R854" s="16">
        <f t="shared" si="203"/>
        <v>1606049</v>
      </c>
      <c r="S854" s="16" t="str">
        <f t="shared" si="207"/>
        <v>神器7碎片7等级6</v>
      </c>
      <c r="T854" s="31" t="s">
        <v>877</v>
      </c>
      <c r="U854" s="16">
        <f t="shared" si="204"/>
        <v>6</v>
      </c>
      <c r="V854" s="106">
        <f t="shared" si="208"/>
        <v>0.52200000000000002</v>
      </c>
      <c r="W854" s="19">
        <f t="shared" si="205"/>
        <v>2.6100000000000002E-2</v>
      </c>
      <c r="X854" s="16">
        <f t="shared" si="209"/>
        <v>1</v>
      </c>
      <c r="Y854" s="16">
        <f t="shared" si="210"/>
        <v>3</v>
      </c>
      <c r="Z854" s="16">
        <f t="shared" si="211"/>
        <v>0</v>
      </c>
      <c r="AA854" s="16" t="str">
        <f t="shared" si="212"/>
        <v>AtkExt</v>
      </c>
      <c r="AB854" s="16">
        <f t="shared" si="206"/>
        <v>258</v>
      </c>
      <c r="AC854" s="16" t="str">
        <f t="shared" si="213"/>
        <v>HPExt</v>
      </c>
      <c r="AD854" s="16">
        <f t="shared" si="214"/>
        <v>776</v>
      </c>
      <c r="AE854" s="16" t="str">
        <f t="shared" si="215"/>
        <v>[x]</v>
      </c>
      <c r="AF854" s="29" t="str">
        <f t="shared" si="216"/>
        <v>[x]</v>
      </c>
      <c r="AG854" s="29" t="str">
        <f t="shared" si="217"/>
        <v>[x]</v>
      </c>
    </row>
    <row r="855" spans="16:33" ht="16.5" x14ac:dyDescent="0.2">
      <c r="P855" s="15">
        <v>799</v>
      </c>
      <c r="Q855" s="16">
        <f t="shared" si="202"/>
        <v>41</v>
      </c>
      <c r="R855" s="16">
        <f t="shared" si="203"/>
        <v>1606049</v>
      </c>
      <c r="S855" s="16" t="str">
        <f t="shared" si="207"/>
        <v>神器7碎片7等级7</v>
      </c>
      <c r="T855" s="31" t="s">
        <v>877</v>
      </c>
      <c r="U855" s="16">
        <f t="shared" si="204"/>
        <v>7</v>
      </c>
      <c r="V855" s="106">
        <f t="shared" si="208"/>
        <v>0.59799999999999998</v>
      </c>
      <c r="W855" s="19">
        <f t="shared" si="205"/>
        <v>2.9899999999999999E-2</v>
      </c>
      <c r="X855" s="16">
        <f t="shared" si="209"/>
        <v>1</v>
      </c>
      <c r="Y855" s="16">
        <f t="shared" si="210"/>
        <v>3</v>
      </c>
      <c r="Z855" s="16">
        <f t="shared" si="211"/>
        <v>0</v>
      </c>
      <c r="AA855" s="16" t="str">
        <f t="shared" si="212"/>
        <v>AtkExt</v>
      </c>
      <c r="AB855" s="16">
        <f t="shared" si="206"/>
        <v>295</v>
      </c>
      <c r="AC855" s="16" t="str">
        <f t="shared" si="213"/>
        <v>HPExt</v>
      </c>
      <c r="AD855" s="16">
        <f t="shared" si="214"/>
        <v>889</v>
      </c>
      <c r="AE855" s="16" t="str">
        <f t="shared" si="215"/>
        <v>[x]</v>
      </c>
      <c r="AF855" s="29" t="str">
        <f t="shared" si="216"/>
        <v>[x]</v>
      </c>
      <c r="AG855" s="29" t="str">
        <f t="shared" si="217"/>
        <v>[x]</v>
      </c>
    </row>
    <row r="856" spans="16:33" ht="16.5" x14ac:dyDescent="0.2">
      <c r="P856" s="15">
        <v>800</v>
      </c>
      <c r="Q856" s="16">
        <f t="shared" si="202"/>
        <v>41</v>
      </c>
      <c r="R856" s="16">
        <f t="shared" si="203"/>
        <v>1606049</v>
      </c>
      <c r="S856" s="16" t="str">
        <f t="shared" si="207"/>
        <v>神器7碎片7等级8</v>
      </c>
      <c r="T856" s="31" t="s">
        <v>877</v>
      </c>
      <c r="U856" s="16">
        <f t="shared" si="204"/>
        <v>8</v>
      </c>
      <c r="V856" s="106">
        <f t="shared" si="208"/>
        <v>0.67800000000000005</v>
      </c>
      <c r="W856" s="19">
        <f t="shared" si="205"/>
        <v>3.3900000000000007E-2</v>
      </c>
      <c r="X856" s="16">
        <f t="shared" si="209"/>
        <v>1</v>
      </c>
      <c r="Y856" s="16">
        <f t="shared" si="210"/>
        <v>3</v>
      </c>
      <c r="Z856" s="16">
        <f t="shared" si="211"/>
        <v>0</v>
      </c>
      <c r="AA856" s="16" t="str">
        <f t="shared" si="212"/>
        <v>AtkExt</v>
      </c>
      <c r="AB856" s="16">
        <f t="shared" si="206"/>
        <v>335</v>
      </c>
      <c r="AC856" s="16" t="str">
        <f t="shared" si="213"/>
        <v>HPExt</v>
      </c>
      <c r="AD856" s="16">
        <f t="shared" si="214"/>
        <v>1008</v>
      </c>
      <c r="AE856" s="16" t="str">
        <f t="shared" si="215"/>
        <v>[x]</v>
      </c>
      <c r="AF856" s="29" t="str">
        <f t="shared" si="216"/>
        <v>[x]</v>
      </c>
      <c r="AG856" s="29" t="str">
        <f t="shared" si="217"/>
        <v>[x]</v>
      </c>
    </row>
    <row r="857" spans="16:33" ht="16.5" x14ac:dyDescent="0.2">
      <c r="P857" s="15">
        <v>801</v>
      </c>
      <c r="Q857" s="16">
        <f t="shared" si="202"/>
        <v>41</v>
      </c>
      <c r="R857" s="16">
        <f t="shared" si="203"/>
        <v>1606049</v>
      </c>
      <c r="S857" s="16" t="str">
        <f t="shared" si="207"/>
        <v>神器7碎片7等级9</v>
      </c>
      <c r="T857" s="31" t="s">
        <v>877</v>
      </c>
      <c r="U857" s="16">
        <f t="shared" si="204"/>
        <v>9</v>
      </c>
      <c r="V857" s="106">
        <f t="shared" si="208"/>
        <v>0.76200000000000001</v>
      </c>
      <c r="W857" s="19">
        <f t="shared" si="205"/>
        <v>3.8100000000000002E-2</v>
      </c>
      <c r="X857" s="16">
        <f t="shared" si="209"/>
        <v>1</v>
      </c>
      <c r="Y857" s="16">
        <f t="shared" si="210"/>
        <v>3</v>
      </c>
      <c r="Z857" s="16">
        <f t="shared" si="211"/>
        <v>0</v>
      </c>
      <c r="AA857" s="16" t="str">
        <f t="shared" si="212"/>
        <v>AtkExt</v>
      </c>
      <c r="AB857" s="16">
        <f t="shared" si="206"/>
        <v>377</v>
      </c>
      <c r="AC857" s="16" t="str">
        <f t="shared" si="213"/>
        <v>HPExt</v>
      </c>
      <c r="AD857" s="16">
        <f t="shared" si="214"/>
        <v>1133</v>
      </c>
      <c r="AE857" s="16" t="str">
        <f t="shared" si="215"/>
        <v>[x]</v>
      </c>
      <c r="AF857" s="29" t="str">
        <f t="shared" si="216"/>
        <v>[x]</v>
      </c>
      <c r="AG857" s="29" t="str">
        <f t="shared" si="217"/>
        <v>[x]</v>
      </c>
    </row>
    <row r="858" spans="16:33" ht="16.5" x14ac:dyDescent="0.2">
      <c r="P858" s="15">
        <v>802</v>
      </c>
      <c r="Q858" s="16">
        <f t="shared" si="202"/>
        <v>41</v>
      </c>
      <c r="R858" s="16">
        <f t="shared" si="203"/>
        <v>1606049</v>
      </c>
      <c r="S858" s="16" t="str">
        <f t="shared" si="207"/>
        <v>神器7碎片7等级10</v>
      </c>
      <c r="T858" s="31" t="s">
        <v>877</v>
      </c>
      <c r="U858" s="16">
        <f t="shared" si="204"/>
        <v>10</v>
      </c>
      <c r="V858" s="106">
        <f t="shared" si="208"/>
        <v>0.85000000000000009</v>
      </c>
      <c r="W858" s="19">
        <f t="shared" si="205"/>
        <v>4.250000000000001E-2</v>
      </c>
      <c r="X858" s="16">
        <f t="shared" si="209"/>
        <v>1</v>
      </c>
      <c r="Y858" s="16">
        <f t="shared" si="210"/>
        <v>3</v>
      </c>
      <c r="Z858" s="16">
        <f t="shared" si="211"/>
        <v>0</v>
      </c>
      <c r="AA858" s="16" t="str">
        <f t="shared" si="212"/>
        <v>AtkExt</v>
      </c>
      <c r="AB858" s="16">
        <f t="shared" si="206"/>
        <v>420</v>
      </c>
      <c r="AC858" s="16" t="str">
        <f t="shared" si="213"/>
        <v>HPExt</v>
      </c>
      <c r="AD858" s="16">
        <f t="shared" si="214"/>
        <v>1264</v>
      </c>
      <c r="AE858" s="16" t="str">
        <f t="shared" si="215"/>
        <v>[x]</v>
      </c>
      <c r="AF858" s="29" t="str">
        <f t="shared" si="216"/>
        <v>[x]</v>
      </c>
      <c r="AG858" s="29" t="str">
        <f t="shared" si="217"/>
        <v>[x]</v>
      </c>
    </row>
    <row r="859" spans="16:33" ht="16.5" x14ac:dyDescent="0.2">
      <c r="P859" s="15">
        <v>803</v>
      </c>
      <c r="Q859" s="16">
        <f t="shared" si="202"/>
        <v>41</v>
      </c>
      <c r="R859" s="16">
        <f t="shared" si="203"/>
        <v>1606049</v>
      </c>
      <c r="S859" s="16" t="str">
        <f t="shared" si="207"/>
        <v>神器7碎片7等级11</v>
      </c>
      <c r="T859" s="31" t="s">
        <v>877</v>
      </c>
      <c r="U859" s="16">
        <f t="shared" si="204"/>
        <v>11</v>
      </c>
      <c r="V859" s="106">
        <f t="shared" si="208"/>
        <v>0.94200000000000006</v>
      </c>
      <c r="W859" s="19">
        <f t="shared" si="205"/>
        <v>4.7100000000000003E-2</v>
      </c>
      <c r="X859" s="16">
        <f t="shared" si="209"/>
        <v>1</v>
      </c>
      <c r="Y859" s="16">
        <f t="shared" si="210"/>
        <v>3</v>
      </c>
      <c r="Z859" s="16">
        <f t="shared" si="211"/>
        <v>0</v>
      </c>
      <c r="AA859" s="16" t="str">
        <f t="shared" si="212"/>
        <v>AtkExt</v>
      </c>
      <c r="AB859" s="16">
        <f t="shared" si="206"/>
        <v>466</v>
      </c>
      <c r="AC859" s="16" t="str">
        <f t="shared" si="213"/>
        <v>HPExt</v>
      </c>
      <c r="AD859" s="16">
        <f t="shared" si="214"/>
        <v>1401</v>
      </c>
      <c r="AE859" s="16" t="str">
        <f t="shared" si="215"/>
        <v>[x]</v>
      </c>
      <c r="AF859" s="29" t="str">
        <f t="shared" si="216"/>
        <v>[x]</v>
      </c>
      <c r="AG859" s="29" t="str">
        <f t="shared" si="217"/>
        <v>[x]</v>
      </c>
    </row>
    <row r="860" spans="16:33" ht="16.5" x14ac:dyDescent="0.2">
      <c r="P860" s="15">
        <v>804</v>
      </c>
      <c r="Q860" s="16">
        <f t="shared" si="202"/>
        <v>41</v>
      </c>
      <c r="R860" s="16">
        <f t="shared" si="203"/>
        <v>1606049</v>
      </c>
      <c r="S860" s="16" t="str">
        <f t="shared" si="207"/>
        <v>神器7碎片7等级12</v>
      </c>
      <c r="T860" s="31" t="s">
        <v>877</v>
      </c>
      <c r="U860" s="16">
        <f t="shared" si="204"/>
        <v>12</v>
      </c>
      <c r="V860" s="106">
        <f t="shared" si="208"/>
        <v>1.0380000000000003</v>
      </c>
      <c r="W860" s="19">
        <f t="shared" si="205"/>
        <v>5.1900000000000016E-2</v>
      </c>
      <c r="X860" s="16">
        <f t="shared" si="209"/>
        <v>1</v>
      </c>
      <c r="Y860" s="16">
        <f t="shared" si="210"/>
        <v>3</v>
      </c>
      <c r="Z860" s="16">
        <f t="shared" si="211"/>
        <v>0</v>
      </c>
      <c r="AA860" s="16" t="str">
        <f t="shared" si="212"/>
        <v>AtkExt</v>
      </c>
      <c r="AB860" s="16">
        <f t="shared" si="206"/>
        <v>513</v>
      </c>
      <c r="AC860" s="16" t="str">
        <f t="shared" si="213"/>
        <v>HPExt</v>
      </c>
      <c r="AD860" s="16">
        <f t="shared" si="214"/>
        <v>1544</v>
      </c>
      <c r="AE860" s="16" t="str">
        <f t="shared" si="215"/>
        <v>[x]</v>
      </c>
      <c r="AF860" s="29" t="str">
        <f t="shared" si="216"/>
        <v>[x]</v>
      </c>
      <c r="AG860" s="29" t="str">
        <f t="shared" si="217"/>
        <v>[x]</v>
      </c>
    </row>
    <row r="861" spans="16:33" ht="16.5" x14ac:dyDescent="0.2">
      <c r="P861" s="15">
        <v>805</v>
      </c>
      <c r="Q861" s="16">
        <f t="shared" si="202"/>
        <v>41</v>
      </c>
      <c r="R861" s="16">
        <f t="shared" si="203"/>
        <v>1606049</v>
      </c>
      <c r="S861" s="16" t="str">
        <f t="shared" si="207"/>
        <v>神器7碎片7等级13</v>
      </c>
      <c r="T861" s="31" t="s">
        <v>877</v>
      </c>
      <c r="U861" s="16">
        <f t="shared" si="204"/>
        <v>13</v>
      </c>
      <c r="V861" s="106">
        <f t="shared" si="208"/>
        <v>1.1380000000000001</v>
      </c>
      <c r="W861" s="19">
        <f t="shared" si="205"/>
        <v>5.6900000000000006E-2</v>
      </c>
      <c r="X861" s="16">
        <f t="shared" si="209"/>
        <v>1</v>
      </c>
      <c r="Y861" s="16">
        <f t="shared" si="210"/>
        <v>3</v>
      </c>
      <c r="Z861" s="16">
        <f t="shared" si="211"/>
        <v>0</v>
      </c>
      <c r="AA861" s="16" t="str">
        <f t="shared" si="212"/>
        <v>AtkExt</v>
      </c>
      <c r="AB861" s="16">
        <f t="shared" si="206"/>
        <v>563</v>
      </c>
      <c r="AC861" s="16" t="str">
        <f t="shared" si="213"/>
        <v>HPExt</v>
      </c>
      <c r="AD861" s="16">
        <f t="shared" si="214"/>
        <v>1693</v>
      </c>
      <c r="AE861" s="16" t="str">
        <f t="shared" si="215"/>
        <v>[x]</v>
      </c>
      <c r="AF861" s="29" t="str">
        <f t="shared" si="216"/>
        <v>[x]</v>
      </c>
      <c r="AG861" s="29" t="str">
        <f t="shared" si="217"/>
        <v>[x]</v>
      </c>
    </row>
    <row r="862" spans="16:33" ht="16.5" x14ac:dyDescent="0.2">
      <c r="P862" s="15">
        <v>806</v>
      </c>
      <c r="Q862" s="16">
        <f t="shared" si="202"/>
        <v>41</v>
      </c>
      <c r="R862" s="16">
        <f t="shared" si="203"/>
        <v>1606049</v>
      </c>
      <c r="S862" s="16" t="str">
        <f t="shared" si="207"/>
        <v>神器7碎片7等级14</v>
      </c>
      <c r="T862" s="31" t="s">
        <v>877</v>
      </c>
      <c r="U862" s="16">
        <f t="shared" si="204"/>
        <v>14</v>
      </c>
      <c r="V862" s="106">
        <f t="shared" si="208"/>
        <v>1.242</v>
      </c>
      <c r="W862" s="19">
        <f t="shared" si="205"/>
        <v>6.2100000000000002E-2</v>
      </c>
      <c r="X862" s="16">
        <f t="shared" si="209"/>
        <v>1</v>
      </c>
      <c r="Y862" s="16">
        <f t="shared" si="210"/>
        <v>3</v>
      </c>
      <c r="Z862" s="16">
        <f t="shared" si="211"/>
        <v>0</v>
      </c>
      <c r="AA862" s="16" t="str">
        <f t="shared" si="212"/>
        <v>AtkExt</v>
      </c>
      <c r="AB862" s="16">
        <f t="shared" si="206"/>
        <v>614</v>
      </c>
      <c r="AC862" s="16" t="str">
        <f t="shared" si="213"/>
        <v>HPExt</v>
      </c>
      <c r="AD862" s="16">
        <f t="shared" si="214"/>
        <v>1848</v>
      </c>
      <c r="AE862" s="16" t="str">
        <f t="shared" si="215"/>
        <v>[x]</v>
      </c>
      <c r="AF862" s="29" t="str">
        <f t="shared" si="216"/>
        <v>[x]</v>
      </c>
      <c r="AG862" s="29" t="str">
        <f t="shared" si="217"/>
        <v>[x]</v>
      </c>
    </row>
    <row r="863" spans="16:33" ht="16.5" x14ac:dyDescent="0.2">
      <c r="P863" s="15">
        <v>807</v>
      </c>
      <c r="Q863" s="16">
        <f t="shared" si="202"/>
        <v>41</v>
      </c>
      <c r="R863" s="16">
        <f t="shared" si="203"/>
        <v>1606049</v>
      </c>
      <c r="S863" s="16" t="str">
        <f t="shared" si="207"/>
        <v>神器7碎片7等级15</v>
      </c>
      <c r="T863" s="31" t="s">
        <v>877</v>
      </c>
      <c r="U863" s="16">
        <f t="shared" si="204"/>
        <v>15</v>
      </c>
      <c r="V863" s="106">
        <f t="shared" si="208"/>
        <v>1.35</v>
      </c>
      <c r="W863" s="19">
        <f t="shared" si="205"/>
        <v>6.7500000000000004E-2</v>
      </c>
      <c r="X863" s="16">
        <f t="shared" si="209"/>
        <v>1</v>
      </c>
      <c r="Y863" s="16">
        <f t="shared" si="210"/>
        <v>3</v>
      </c>
      <c r="Z863" s="16">
        <f t="shared" si="211"/>
        <v>0</v>
      </c>
      <c r="AA863" s="16" t="str">
        <f t="shared" si="212"/>
        <v>AtkExt</v>
      </c>
      <c r="AB863" s="16">
        <f t="shared" si="206"/>
        <v>667</v>
      </c>
      <c r="AC863" s="16" t="str">
        <f t="shared" si="213"/>
        <v>HPExt</v>
      </c>
      <c r="AD863" s="16">
        <f t="shared" si="214"/>
        <v>2008</v>
      </c>
      <c r="AE863" s="16" t="str">
        <f t="shared" si="215"/>
        <v>[x]</v>
      </c>
      <c r="AF863" s="29" t="str">
        <f t="shared" si="216"/>
        <v>[x]</v>
      </c>
      <c r="AG863" s="29" t="str">
        <f t="shared" si="217"/>
        <v>[x]</v>
      </c>
    </row>
    <row r="864" spans="16:33" ht="16.5" x14ac:dyDescent="0.2">
      <c r="P864" s="15">
        <v>808</v>
      </c>
      <c r="Q864" s="16">
        <f t="shared" si="202"/>
        <v>41</v>
      </c>
      <c r="R864" s="16">
        <f t="shared" si="203"/>
        <v>1606049</v>
      </c>
      <c r="S864" s="16" t="str">
        <f t="shared" si="207"/>
        <v>神器7碎片7等级16</v>
      </c>
      <c r="T864" s="31" t="s">
        <v>877</v>
      </c>
      <c r="U864" s="16">
        <f t="shared" si="204"/>
        <v>16</v>
      </c>
      <c r="V864" s="106">
        <f t="shared" si="208"/>
        <v>1.4620000000000002</v>
      </c>
      <c r="W864" s="19">
        <f t="shared" si="205"/>
        <v>7.3100000000000012E-2</v>
      </c>
      <c r="X864" s="16">
        <f t="shared" si="209"/>
        <v>1</v>
      </c>
      <c r="Y864" s="16">
        <f t="shared" si="210"/>
        <v>3</v>
      </c>
      <c r="Z864" s="16">
        <f t="shared" si="211"/>
        <v>0</v>
      </c>
      <c r="AA864" s="16" t="str">
        <f t="shared" si="212"/>
        <v>AtkExt</v>
      </c>
      <c r="AB864" s="16">
        <f t="shared" si="206"/>
        <v>723</v>
      </c>
      <c r="AC864" s="16" t="str">
        <f t="shared" si="213"/>
        <v>HPExt</v>
      </c>
      <c r="AD864" s="16">
        <f t="shared" si="214"/>
        <v>2175</v>
      </c>
      <c r="AE864" s="16" t="str">
        <f t="shared" si="215"/>
        <v>[x]</v>
      </c>
      <c r="AF864" s="29" t="str">
        <f t="shared" si="216"/>
        <v>[x]</v>
      </c>
      <c r="AG864" s="29" t="str">
        <f t="shared" si="217"/>
        <v>[x]</v>
      </c>
    </row>
    <row r="865" spans="16:33" ht="16.5" x14ac:dyDescent="0.2">
      <c r="P865" s="15">
        <v>809</v>
      </c>
      <c r="Q865" s="16">
        <f t="shared" si="202"/>
        <v>41</v>
      </c>
      <c r="R865" s="16">
        <f t="shared" si="203"/>
        <v>1606049</v>
      </c>
      <c r="S865" s="16" t="str">
        <f t="shared" si="207"/>
        <v>神器7碎片7等级17</v>
      </c>
      <c r="T865" s="31" t="s">
        <v>877</v>
      </c>
      <c r="U865" s="16">
        <f t="shared" si="204"/>
        <v>17</v>
      </c>
      <c r="V865" s="106">
        <f t="shared" si="208"/>
        <v>1.5779999999999998</v>
      </c>
      <c r="W865" s="19">
        <f t="shared" si="205"/>
        <v>7.8899999999999998E-2</v>
      </c>
      <c r="X865" s="16">
        <f t="shared" si="209"/>
        <v>1</v>
      </c>
      <c r="Y865" s="16">
        <f t="shared" si="210"/>
        <v>3</v>
      </c>
      <c r="Z865" s="16">
        <f t="shared" si="211"/>
        <v>0</v>
      </c>
      <c r="AA865" s="16" t="str">
        <f t="shared" si="212"/>
        <v>AtkExt</v>
      </c>
      <c r="AB865" s="16">
        <f t="shared" si="206"/>
        <v>780</v>
      </c>
      <c r="AC865" s="16" t="str">
        <f t="shared" si="213"/>
        <v>HPExt</v>
      </c>
      <c r="AD865" s="16">
        <f t="shared" si="214"/>
        <v>2348</v>
      </c>
      <c r="AE865" s="16" t="str">
        <f t="shared" si="215"/>
        <v>[x]</v>
      </c>
      <c r="AF865" s="29" t="str">
        <f t="shared" si="216"/>
        <v>[x]</v>
      </c>
      <c r="AG865" s="29" t="str">
        <f t="shared" si="217"/>
        <v>[x]</v>
      </c>
    </row>
    <row r="866" spans="16:33" ht="16.5" x14ac:dyDescent="0.2">
      <c r="P866" s="15">
        <v>810</v>
      </c>
      <c r="Q866" s="16">
        <f t="shared" si="202"/>
        <v>41</v>
      </c>
      <c r="R866" s="16">
        <f t="shared" si="203"/>
        <v>1606049</v>
      </c>
      <c r="S866" s="16" t="str">
        <f t="shared" si="207"/>
        <v>神器7碎片7等级18</v>
      </c>
      <c r="T866" s="31" t="s">
        <v>877</v>
      </c>
      <c r="U866" s="16">
        <f t="shared" si="204"/>
        <v>18</v>
      </c>
      <c r="V866" s="106">
        <f t="shared" si="208"/>
        <v>1.698</v>
      </c>
      <c r="W866" s="19">
        <f t="shared" si="205"/>
        <v>8.4900000000000003E-2</v>
      </c>
      <c r="X866" s="16">
        <f t="shared" si="209"/>
        <v>1</v>
      </c>
      <c r="Y866" s="16">
        <f t="shared" si="210"/>
        <v>3</v>
      </c>
      <c r="Z866" s="16">
        <f t="shared" si="211"/>
        <v>0</v>
      </c>
      <c r="AA866" s="16" t="str">
        <f t="shared" si="212"/>
        <v>AtkExt</v>
      </c>
      <c r="AB866" s="16">
        <f t="shared" si="206"/>
        <v>840</v>
      </c>
      <c r="AC866" s="16" t="str">
        <f t="shared" si="213"/>
        <v>HPExt</v>
      </c>
      <c r="AD866" s="16">
        <f t="shared" si="214"/>
        <v>2526</v>
      </c>
      <c r="AE866" s="16" t="str">
        <f t="shared" si="215"/>
        <v>[x]</v>
      </c>
      <c r="AF866" s="29" t="str">
        <f t="shared" si="216"/>
        <v>[x]</v>
      </c>
      <c r="AG866" s="29" t="str">
        <f t="shared" si="217"/>
        <v>[x]</v>
      </c>
    </row>
    <row r="867" spans="16:33" ht="16.5" x14ac:dyDescent="0.2">
      <c r="P867" s="15">
        <v>811</v>
      </c>
      <c r="Q867" s="16">
        <f t="shared" si="202"/>
        <v>41</v>
      </c>
      <c r="R867" s="16">
        <f t="shared" si="203"/>
        <v>1606049</v>
      </c>
      <c r="S867" s="16" t="str">
        <f t="shared" si="207"/>
        <v>神器7碎片7等级19</v>
      </c>
      <c r="T867" s="31" t="s">
        <v>877</v>
      </c>
      <c r="U867" s="16">
        <f t="shared" si="204"/>
        <v>19</v>
      </c>
      <c r="V867" s="106">
        <f t="shared" si="208"/>
        <v>1.8220000000000001</v>
      </c>
      <c r="W867" s="19">
        <f t="shared" si="205"/>
        <v>9.1100000000000014E-2</v>
      </c>
      <c r="X867" s="16">
        <f t="shared" si="209"/>
        <v>1</v>
      </c>
      <c r="Y867" s="16">
        <f t="shared" si="210"/>
        <v>3</v>
      </c>
      <c r="Z867" s="16">
        <f t="shared" si="211"/>
        <v>0</v>
      </c>
      <c r="AA867" s="16" t="str">
        <f t="shared" si="212"/>
        <v>AtkExt</v>
      </c>
      <c r="AB867" s="16">
        <f t="shared" si="206"/>
        <v>901</v>
      </c>
      <c r="AC867" s="16" t="str">
        <f t="shared" si="213"/>
        <v>HPExt</v>
      </c>
      <c r="AD867" s="16">
        <f t="shared" si="214"/>
        <v>2711</v>
      </c>
      <c r="AE867" s="16" t="str">
        <f t="shared" si="215"/>
        <v>[x]</v>
      </c>
      <c r="AF867" s="29" t="str">
        <f t="shared" si="216"/>
        <v>[x]</v>
      </c>
      <c r="AG867" s="29" t="str">
        <f t="shared" si="217"/>
        <v>[x]</v>
      </c>
    </row>
    <row r="868" spans="16:33" ht="16.5" x14ac:dyDescent="0.2">
      <c r="P868" s="15">
        <v>812</v>
      </c>
      <c r="Q868" s="16">
        <f t="shared" si="202"/>
        <v>41</v>
      </c>
      <c r="R868" s="16">
        <f t="shared" si="203"/>
        <v>1606049</v>
      </c>
      <c r="S868" s="16" t="str">
        <f t="shared" si="207"/>
        <v>神器7碎片7等级20</v>
      </c>
      <c r="T868" s="31" t="s">
        <v>877</v>
      </c>
      <c r="U868" s="16">
        <f t="shared" si="204"/>
        <v>20</v>
      </c>
      <c r="V868" s="106">
        <f t="shared" si="208"/>
        <v>1.95</v>
      </c>
      <c r="W868" s="19">
        <f t="shared" si="205"/>
        <v>9.7500000000000003E-2</v>
      </c>
      <c r="X868" s="16">
        <f t="shared" si="209"/>
        <v>1</v>
      </c>
      <c r="Y868" s="16">
        <f t="shared" si="210"/>
        <v>3</v>
      </c>
      <c r="Z868" s="16">
        <f t="shared" si="211"/>
        <v>0</v>
      </c>
      <c r="AA868" s="16" t="str">
        <f t="shared" si="212"/>
        <v>AtkExt</v>
      </c>
      <c r="AB868" s="16">
        <f t="shared" si="206"/>
        <v>964</v>
      </c>
      <c r="AC868" s="16" t="str">
        <f t="shared" si="213"/>
        <v>HPExt</v>
      </c>
      <c r="AD868" s="16">
        <f t="shared" si="214"/>
        <v>2901</v>
      </c>
      <c r="AE868" s="16" t="str">
        <f t="shared" si="215"/>
        <v>[x]</v>
      </c>
      <c r="AF868" s="29" t="str">
        <f t="shared" si="216"/>
        <v>[x]</v>
      </c>
      <c r="AG868" s="29" t="str">
        <f t="shared" si="217"/>
        <v>[x]</v>
      </c>
    </row>
    <row r="869" spans="16:33" ht="16.5" x14ac:dyDescent="0.2">
      <c r="P869" s="15">
        <v>813</v>
      </c>
      <c r="Q869" s="16">
        <f t="shared" si="202"/>
        <v>41</v>
      </c>
      <c r="R869" s="16">
        <f t="shared" si="203"/>
        <v>1606049</v>
      </c>
      <c r="S869" s="16" t="str">
        <f t="shared" si="207"/>
        <v>神器7碎片7等级21</v>
      </c>
      <c r="T869" s="31" t="s">
        <v>877</v>
      </c>
      <c r="U869" s="16">
        <f t="shared" si="204"/>
        <v>21</v>
      </c>
      <c r="V869" s="106">
        <f t="shared" si="208"/>
        <v>2.0819999999999999</v>
      </c>
      <c r="W869" s="19">
        <f t="shared" si="205"/>
        <v>0.1041</v>
      </c>
      <c r="X869" s="16">
        <f t="shared" si="209"/>
        <v>1</v>
      </c>
      <c r="Y869" s="16">
        <f t="shared" si="210"/>
        <v>3</v>
      </c>
      <c r="Z869" s="16">
        <f t="shared" si="211"/>
        <v>0</v>
      </c>
      <c r="AA869" s="16" t="str">
        <f t="shared" si="212"/>
        <v>AtkExt</v>
      </c>
      <c r="AB869" s="16">
        <f t="shared" si="206"/>
        <v>1030</v>
      </c>
      <c r="AC869" s="16" t="str">
        <f t="shared" si="213"/>
        <v>HPExt</v>
      </c>
      <c r="AD869" s="16">
        <f t="shared" si="214"/>
        <v>3098</v>
      </c>
      <c r="AE869" s="16" t="str">
        <f t="shared" si="215"/>
        <v>[x]</v>
      </c>
      <c r="AF869" s="29" t="str">
        <f t="shared" si="216"/>
        <v>[x]</v>
      </c>
      <c r="AG869" s="29" t="str">
        <f t="shared" si="217"/>
        <v>[x]</v>
      </c>
    </row>
    <row r="870" spans="16:33" ht="16.5" x14ac:dyDescent="0.2">
      <c r="P870" s="15">
        <v>814</v>
      </c>
      <c r="Q870" s="16">
        <f t="shared" si="202"/>
        <v>42</v>
      </c>
      <c r="R870" s="16">
        <f t="shared" si="203"/>
        <v>1606050</v>
      </c>
      <c r="S870" s="16" t="str">
        <f t="shared" si="207"/>
        <v>神器7碎片8等级1</v>
      </c>
      <c r="T870" s="31" t="s">
        <v>877</v>
      </c>
      <c r="U870" s="16">
        <f t="shared" si="204"/>
        <v>1</v>
      </c>
      <c r="V870" s="106">
        <f t="shared" si="208"/>
        <v>0.20200000000000001</v>
      </c>
      <c r="W870" s="19">
        <f t="shared" si="205"/>
        <v>1.0100000000000001E-2</v>
      </c>
      <c r="X870" s="16">
        <f t="shared" si="209"/>
        <v>1</v>
      </c>
      <c r="Y870" s="16">
        <f t="shared" si="210"/>
        <v>3</v>
      </c>
      <c r="Z870" s="16">
        <f t="shared" si="211"/>
        <v>0</v>
      </c>
      <c r="AA870" s="16" t="str">
        <f t="shared" si="212"/>
        <v>AtkExt</v>
      </c>
      <c r="AB870" s="16">
        <f t="shared" si="206"/>
        <v>49</v>
      </c>
      <c r="AC870" s="16" t="str">
        <f t="shared" si="213"/>
        <v>HPExt</v>
      </c>
      <c r="AD870" s="16">
        <f t="shared" si="214"/>
        <v>150</v>
      </c>
      <c r="AE870" s="16" t="str">
        <f t="shared" si="215"/>
        <v>[x]</v>
      </c>
      <c r="AF870" s="29" t="str">
        <f t="shared" si="216"/>
        <v>[x]</v>
      </c>
      <c r="AG870" s="29">
        <f t="shared" si="217"/>
        <v>1</v>
      </c>
    </row>
    <row r="871" spans="16:33" ht="16.5" x14ac:dyDescent="0.2">
      <c r="P871" s="15">
        <v>815</v>
      </c>
      <c r="Q871" s="16">
        <f t="shared" si="202"/>
        <v>42</v>
      </c>
      <c r="R871" s="16">
        <f t="shared" si="203"/>
        <v>1606050</v>
      </c>
      <c r="S871" s="16" t="str">
        <f t="shared" si="207"/>
        <v>神器7碎片8等级2</v>
      </c>
      <c r="T871" s="31" t="s">
        <v>877</v>
      </c>
      <c r="U871" s="16">
        <f t="shared" si="204"/>
        <v>2</v>
      </c>
      <c r="V871" s="106">
        <f t="shared" si="208"/>
        <v>0.25800000000000001</v>
      </c>
      <c r="W871" s="19">
        <f t="shared" si="205"/>
        <v>1.2900000000000002E-2</v>
      </c>
      <c r="X871" s="16">
        <f t="shared" si="209"/>
        <v>1</v>
      </c>
      <c r="Y871" s="16">
        <f t="shared" si="210"/>
        <v>3</v>
      </c>
      <c r="Z871" s="16">
        <f t="shared" si="211"/>
        <v>0</v>
      </c>
      <c r="AA871" s="16" t="str">
        <f t="shared" si="212"/>
        <v>AtkExt</v>
      </c>
      <c r="AB871" s="16">
        <f t="shared" si="206"/>
        <v>63</v>
      </c>
      <c r="AC871" s="16" t="str">
        <f t="shared" si="213"/>
        <v>HPExt</v>
      </c>
      <c r="AD871" s="16">
        <f t="shared" si="214"/>
        <v>191</v>
      </c>
      <c r="AE871" s="16" t="str">
        <f t="shared" si="215"/>
        <v>[x]</v>
      </c>
      <c r="AF871" s="29" t="str">
        <f t="shared" si="216"/>
        <v>[x]</v>
      </c>
      <c r="AG871" s="29">
        <f t="shared" si="217"/>
        <v>2</v>
      </c>
    </row>
    <row r="872" spans="16:33" ht="16.5" x14ac:dyDescent="0.2">
      <c r="P872" s="15">
        <v>816</v>
      </c>
      <c r="Q872" s="16">
        <f t="shared" si="202"/>
        <v>42</v>
      </c>
      <c r="R872" s="16">
        <f t="shared" si="203"/>
        <v>1606050</v>
      </c>
      <c r="S872" s="16" t="str">
        <f t="shared" si="207"/>
        <v>神器7碎片8等级3</v>
      </c>
      <c r="T872" s="31" t="s">
        <v>877</v>
      </c>
      <c r="U872" s="16">
        <f t="shared" si="204"/>
        <v>3</v>
      </c>
      <c r="V872" s="106">
        <f t="shared" si="208"/>
        <v>0.31800000000000006</v>
      </c>
      <c r="W872" s="19">
        <f t="shared" si="205"/>
        <v>1.5900000000000004E-2</v>
      </c>
      <c r="X872" s="16">
        <f t="shared" si="209"/>
        <v>1</v>
      </c>
      <c r="Y872" s="16">
        <f t="shared" si="210"/>
        <v>3</v>
      </c>
      <c r="Z872" s="16">
        <f t="shared" si="211"/>
        <v>0</v>
      </c>
      <c r="AA872" s="16" t="str">
        <f t="shared" si="212"/>
        <v>AtkExt</v>
      </c>
      <c r="AB872" s="16">
        <f t="shared" si="206"/>
        <v>78</v>
      </c>
      <c r="AC872" s="16" t="str">
        <f t="shared" si="213"/>
        <v>HPExt</v>
      </c>
      <c r="AD872" s="16">
        <f t="shared" si="214"/>
        <v>236</v>
      </c>
      <c r="AE872" s="16" t="str">
        <f t="shared" si="215"/>
        <v>[x]</v>
      </c>
      <c r="AF872" s="29" t="str">
        <f t="shared" si="216"/>
        <v>[x]</v>
      </c>
      <c r="AG872" s="29">
        <f t="shared" si="217"/>
        <v>3</v>
      </c>
    </row>
    <row r="873" spans="16:33" ht="16.5" x14ac:dyDescent="0.2">
      <c r="P873" s="15">
        <v>817</v>
      </c>
      <c r="Q873" s="16">
        <f t="shared" si="202"/>
        <v>42</v>
      </c>
      <c r="R873" s="16">
        <f t="shared" si="203"/>
        <v>1606050</v>
      </c>
      <c r="S873" s="16" t="str">
        <f t="shared" si="207"/>
        <v>神器7碎片8等级4</v>
      </c>
      <c r="T873" s="31" t="s">
        <v>877</v>
      </c>
      <c r="U873" s="16">
        <f t="shared" si="204"/>
        <v>4</v>
      </c>
      <c r="V873" s="106">
        <f t="shared" si="208"/>
        <v>0.38200000000000001</v>
      </c>
      <c r="W873" s="19">
        <f t="shared" si="205"/>
        <v>1.9100000000000002E-2</v>
      </c>
      <c r="X873" s="16">
        <f t="shared" si="209"/>
        <v>1</v>
      </c>
      <c r="Y873" s="16">
        <f t="shared" si="210"/>
        <v>3</v>
      </c>
      <c r="Z873" s="16">
        <f t="shared" si="211"/>
        <v>0</v>
      </c>
      <c r="AA873" s="16" t="str">
        <f t="shared" si="212"/>
        <v>AtkExt</v>
      </c>
      <c r="AB873" s="16">
        <f t="shared" si="206"/>
        <v>94</v>
      </c>
      <c r="AC873" s="16" t="str">
        <f t="shared" si="213"/>
        <v>HPExt</v>
      </c>
      <c r="AD873" s="16">
        <f t="shared" si="214"/>
        <v>284</v>
      </c>
      <c r="AE873" s="16" t="str">
        <f t="shared" si="215"/>
        <v>[x]</v>
      </c>
      <c r="AF873" s="29" t="str">
        <f t="shared" si="216"/>
        <v>[x]</v>
      </c>
      <c r="AG873" s="29">
        <f t="shared" si="217"/>
        <v>4</v>
      </c>
    </row>
    <row r="874" spans="16:33" ht="16.5" x14ac:dyDescent="0.2">
      <c r="P874" s="15">
        <v>818</v>
      </c>
      <c r="Q874" s="16">
        <f t="shared" si="202"/>
        <v>42</v>
      </c>
      <c r="R874" s="16">
        <f t="shared" si="203"/>
        <v>1606050</v>
      </c>
      <c r="S874" s="16" t="str">
        <f t="shared" si="207"/>
        <v>神器7碎片8等级5</v>
      </c>
      <c r="T874" s="31" t="s">
        <v>877</v>
      </c>
      <c r="U874" s="16">
        <f t="shared" si="204"/>
        <v>5</v>
      </c>
      <c r="V874" s="106">
        <f t="shared" si="208"/>
        <v>0.45</v>
      </c>
      <c r="W874" s="19">
        <f t="shared" si="205"/>
        <v>2.2500000000000003E-2</v>
      </c>
      <c r="X874" s="16">
        <f t="shared" si="209"/>
        <v>1</v>
      </c>
      <c r="Y874" s="16">
        <f t="shared" si="210"/>
        <v>3</v>
      </c>
      <c r="Z874" s="16">
        <f t="shared" si="211"/>
        <v>0</v>
      </c>
      <c r="AA874" s="16" t="str">
        <f t="shared" si="212"/>
        <v>AtkExt</v>
      </c>
      <c r="AB874" s="16">
        <f t="shared" si="206"/>
        <v>111</v>
      </c>
      <c r="AC874" s="16" t="str">
        <f t="shared" si="213"/>
        <v>HPExt</v>
      </c>
      <c r="AD874" s="16">
        <f t="shared" si="214"/>
        <v>334</v>
      </c>
      <c r="AE874" s="16" t="str">
        <f t="shared" si="215"/>
        <v>[x]</v>
      </c>
      <c r="AF874" s="29" t="str">
        <f t="shared" si="216"/>
        <v>[x]</v>
      </c>
      <c r="AG874" s="29">
        <f t="shared" si="217"/>
        <v>5</v>
      </c>
    </row>
    <row r="875" spans="16:33" ht="16.5" x14ac:dyDescent="0.2">
      <c r="P875" s="15">
        <v>819</v>
      </c>
      <c r="Q875" s="16">
        <f t="shared" si="202"/>
        <v>42</v>
      </c>
      <c r="R875" s="16">
        <f t="shared" si="203"/>
        <v>1606050</v>
      </c>
      <c r="S875" s="16" t="str">
        <f t="shared" si="207"/>
        <v>神器7碎片8等级6</v>
      </c>
      <c r="T875" s="31" t="s">
        <v>877</v>
      </c>
      <c r="U875" s="16">
        <f t="shared" si="204"/>
        <v>6</v>
      </c>
      <c r="V875" s="106">
        <f t="shared" si="208"/>
        <v>0.52200000000000002</v>
      </c>
      <c r="W875" s="19">
        <f t="shared" si="205"/>
        <v>2.6100000000000002E-2</v>
      </c>
      <c r="X875" s="16">
        <f t="shared" si="209"/>
        <v>1</v>
      </c>
      <c r="Y875" s="16">
        <f t="shared" si="210"/>
        <v>3</v>
      </c>
      <c r="Z875" s="16">
        <f t="shared" si="211"/>
        <v>0</v>
      </c>
      <c r="AA875" s="16" t="str">
        <f t="shared" si="212"/>
        <v>AtkExt</v>
      </c>
      <c r="AB875" s="16">
        <f t="shared" si="206"/>
        <v>129</v>
      </c>
      <c r="AC875" s="16" t="str">
        <f t="shared" si="213"/>
        <v>HPExt</v>
      </c>
      <c r="AD875" s="16">
        <f t="shared" si="214"/>
        <v>388</v>
      </c>
      <c r="AE875" s="16" t="str">
        <f t="shared" si="215"/>
        <v>[x]</v>
      </c>
      <c r="AF875" s="29" t="str">
        <f t="shared" si="216"/>
        <v>[x]</v>
      </c>
      <c r="AG875" s="29">
        <f t="shared" si="217"/>
        <v>6</v>
      </c>
    </row>
    <row r="876" spans="16:33" ht="16.5" x14ac:dyDescent="0.2">
      <c r="P876" s="15">
        <v>820</v>
      </c>
      <c r="Q876" s="16">
        <f t="shared" si="202"/>
        <v>42</v>
      </c>
      <c r="R876" s="16">
        <f t="shared" si="203"/>
        <v>1606050</v>
      </c>
      <c r="S876" s="16" t="str">
        <f t="shared" si="207"/>
        <v>神器7碎片8等级7</v>
      </c>
      <c r="T876" s="31" t="s">
        <v>877</v>
      </c>
      <c r="U876" s="16">
        <f t="shared" si="204"/>
        <v>7</v>
      </c>
      <c r="V876" s="106">
        <f t="shared" si="208"/>
        <v>0.59799999999999998</v>
      </c>
      <c r="W876" s="19">
        <f t="shared" si="205"/>
        <v>2.9899999999999999E-2</v>
      </c>
      <c r="X876" s="16">
        <f t="shared" si="209"/>
        <v>1</v>
      </c>
      <c r="Y876" s="16">
        <f t="shared" si="210"/>
        <v>3</v>
      </c>
      <c r="Z876" s="16">
        <f t="shared" si="211"/>
        <v>0</v>
      </c>
      <c r="AA876" s="16" t="str">
        <f t="shared" si="212"/>
        <v>AtkExt</v>
      </c>
      <c r="AB876" s="16">
        <f t="shared" si="206"/>
        <v>147</v>
      </c>
      <c r="AC876" s="16" t="str">
        <f t="shared" si="213"/>
        <v>HPExt</v>
      </c>
      <c r="AD876" s="16">
        <f t="shared" si="214"/>
        <v>444</v>
      </c>
      <c r="AE876" s="16" t="str">
        <f t="shared" si="215"/>
        <v>[x]</v>
      </c>
      <c r="AF876" s="29" t="str">
        <f t="shared" si="216"/>
        <v>[x]</v>
      </c>
      <c r="AG876" s="29">
        <f t="shared" si="217"/>
        <v>7</v>
      </c>
    </row>
    <row r="877" spans="16:33" ht="16.5" x14ac:dyDescent="0.2">
      <c r="P877" s="15">
        <v>821</v>
      </c>
      <c r="Q877" s="16">
        <f t="shared" si="202"/>
        <v>42</v>
      </c>
      <c r="R877" s="16">
        <f t="shared" si="203"/>
        <v>1606050</v>
      </c>
      <c r="S877" s="16" t="str">
        <f t="shared" si="207"/>
        <v>神器7碎片8等级8</v>
      </c>
      <c r="T877" s="31" t="s">
        <v>877</v>
      </c>
      <c r="U877" s="16">
        <f t="shared" si="204"/>
        <v>8</v>
      </c>
      <c r="V877" s="106">
        <f t="shared" si="208"/>
        <v>0.67800000000000005</v>
      </c>
      <c r="W877" s="19">
        <f t="shared" si="205"/>
        <v>3.3900000000000007E-2</v>
      </c>
      <c r="X877" s="16">
        <f t="shared" si="209"/>
        <v>1</v>
      </c>
      <c r="Y877" s="16">
        <f t="shared" si="210"/>
        <v>3</v>
      </c>
      <c r="Z877" s="16">
        <f t="shared" si="211"/>
        <v>0</v>
      </c>
      <c r="AA877" s="16" t="str">
        <f t="shared" si="212"/>
        <v>AtkExt</v>
      </c>
      <c r="AB877" s="16">
        <f t="shared" si="206"/>
        <v>167</v>
      </c>
      <c r="AC877" s="16" t="str">
        <f t="shared" si="213"/>
        <v>HPExt</v>
      </c>
      <c r="AD877" s="16">
        <f t="shared" si="214"/>
        <v>504</v>
      </c>
      <c r="AE877" s="16" t="str">
        <f t="shared" si="215"/>
        <v>[x]</v>
      </c>
      <c r="AF877" s="29" t="str">
        <f t="shared" si="216"/>
        <v>[x]</v>
      </c>
      <c r="AG877" s="29">
        <f t="shared" si="217"/>
        <v>8</v>
      </c>
    </row>
    <row r="878" spans="16:33" ht="16.5" x14ac:dyDescent="0.2">
      <c r="P878" s="15">
        <v>822</v>
      </c>
      <c r="Q878" s="16">
        <f t="shared" si="202"/>
        <v>42</v>
      </c>
      <c r="R878" s="16">
        <f t="shared" si="203"/>
        <v>1606050</v>
      </c>
      <c r="S878" s="16" t="str">
        <f t="shared" si="207"/>
        <v>神器7碎片8等级9</v>
      </c>
      <c r="T878" s="31" t="s">
        <v>877</v>
      </c>
      <c r="U878" s="16">
        <f t="shared" si="204"/>
        <v>9</v>
      </c>
      <c r="V878" s="106">
        <f t="shared" si="208"/>
        <v>0.76200000000000001</v>
      </c>
      <c r="W878" s="19">
        <f t="shared" si="205"/>
        <v>3.8100000000000002E-2</v>
      </c>
      <c r="X878" s="16">
        <f t="shared" si="209"/>
        <v>1</v>
      </c>
      <c r="Y878" s="16">
        <f t="shared" si="210"/>
        <v>3</v>
      </c>
      <c r="Z878" s="16">
        <f t="shared" si="211"/>
        <v>0</v>
      </c>
      <c r="AA878" s="16" t="str">
        <f t="shared" si="212"/>
        <v>AtkExt</v>
      </c>
      <c r="AB878" s="16">
        <f t="shared" si="206"/>
        <v>188</v>
      </c>
      <c r="AC878" s="16" t="str">
        <f t="shared" si="213"/>
        <v>HPExt</v>
      </c>
      <c r="AD878" s="16">
        <f t="shared" si="214"/>
        <v>566</v>
      </c>
      <c r="AE878" s="16" t="str">
        <f t="shared" si="215"/>
        <v>[x]</v>
      </c>
      <c r="AF878" s="29" t="str">
        <f t="shared" si="216"/>
        <v>[x]</v>
      </c>
      <c r="AG878" s="29">
        <f t="shared" si="217"/>
        <v>9</v>
      </c>
    </row>
    <row r="879" spans="16:33" ht="16.5" x14ac:dyDescent="0.2">
      <c r="P879" s="15">
        <v>823</v>
      </c>
      <c r="Q879" s="16">
        <f t="shared" si="202"/>
        <v>42</v>
      </c>
      <c r="R879" s="16">
        <f t="shared" si="203"/>
        <v>1606050</v>
      </c>
      <c r="S879" s="16" t="str">
        <f t="shared" si="207"/>
        <v>神器7碎片8等级10</v>
      </c>
      <c r="T879" s="31" t="s">
        <v>877</v>
      </c>
      <c r="U879" s="16">
        <f t="shared" si="204"/>
        <v>10</v>
      </c>
      <c r="V879" s="106">
        <f t="shared" si="208"/>
        <v>0.85000000000000009</v>
      </c>
      <c r="W879" s="19">
        <f t="shared" si="205"/>
        <v>4.250000000000001E-2</v>
      </c>
      <c r="X879" s="16">
        <f t="shared" si="209"/>
        <v>1</v>
      </c>
      <c r="Y879" s="16">
        <f t="shared" si="210"/>
        <v>3</v>
      </c>
      <c r="Z879" s="16">
        <f t="shared" si="211"/>
        <v>0</v>
      </c>
      <c r="AA879" s="16" t="str">
        <f t="shared" si="212"/>
        <v>AtkExt</v>
      </c>
      <c r="AB879" s="16">
        <f t="shared" si="206"/>
        <v>210</v>
      </c>
      <c r="AC879" s="16" t="str">
        <f t="shared" si="213"/>
        <v>HPExt</v>
      </c>
      <c r="AD879" s="16">
        <f t="shared" si="214"/>
        <v>632</v>
      </c>
      <c r="AE879" s="16" t="str">
        <f t="shared" si="215"/>
        <v>[x]</v>
      </c>
      <c r="AF879" s="29" t="str">
        <f t="shared" si="216"/>
        <v>[x]</v>
      </c>
      <c r="AG879" s="29">
        <f t="shared" si="217"/>
        <v>10</v>
      </c>
    </row>
    <row r="880" spans="16:33" ht="16.5" x14ac:dyDescent="0.2">
      <c r="P880" s="15">
        <v>824</v>
      </c>
      <c r="Q880" s="16">
        <f t="shared" si="202"/>
        <v>42</v>
      </c>
      <c r="R880" s="16">
        <f t="shared" si="203"/>
        <v>1606050</v>
      </c>
      <c r="S880" s="16" t="str">
        <f t="shared" si="207"/>
        <v>神器7碎片8等级11</v>
      </c>
      <c r="T880" s="31" t="s">
        <v>877</v>
      </c>
      <c r="U880" s="16">
        <f t="shared" si="204"/>
        <v>11</v>
      </c>
      <c r="V880" s="106">
        <f t="shared" si="208"/>
        <v>0.94200000000000006</v>
      </c>
      <c r="W880" s="19">
        <f t="shared" si="205"/>
        <v>4.7100000000000003E-2</v>
      </c>
      <c r="X880" s="16">
        <f t="shared" si="209"/>
        <v>1</v>
      </c>
      <c r="Y880" s="16">
        <f t="shared" si="210"/>
        <v>3</v>
      </c>
      <c r="Z880" s="16">
        <f t="shared" si="211"/>
        <v>0</v>
      </c>
      <c r="AA880" s="16" t="str">
        <f t="shared" si="212"/>
        <v>AtkExt</v>
      </c>
      <c r="AB880" s="16">
        <f t="shared" si="206"/>
        <v>233</v>
      </c>
      <c r="AC880" s="16" t="str">
        <f t="shared" si="213"/>
        <v>HPExt</v>
      </c>
      <c r="AD880" s="16">
        <f t="shared" si="214"/>
        <v>700</v>
      </c>
      <c r="AE880" s="16" t="str">
        <f t="shared" si="215"/>
        <v>[x]</v>
      </c>
      <c r="AF880" s="29" t="str">
        <f t="shared" si="216"/>
        <v>[x]</v>
      </c>
      <c r="AG880" s="29">
        <f t="shared" si="217"/>
        <v>11</v>
      </c>
    </row>
    <row r="881" spans="16:33" ht="16.5" x14ac:dyDescent="0.2">
      <c r="P881" s="15">
        <v>825</v>
      </c>
      <c r="Q881" s="16">
        <f t="shared" si="202"/>
        <v>42</v>
      </c>
      <c r="R881" s="16">
        <f t="shared" si="203"/>
        <v>1606050</v>
      </c>
      <c r="S881" s="16" t="str">
        <f t="shared" si="207"/>
        <v>神器7碎片8等级12</v>
      </c>
      <c r="T881" s="31" t="s">
        <v>877</v>
      </c>
      <c r="U881" s="16">
        <f t="shared" si="204"/>
        <v>12</v>
      </c>
      <c r="V881" s="106">
        <f t="shared" si="208"/>
        <v>1.0380000000000003</v>
      </c>
      <c r="W881" s="19">
        <f t="shared" si="205"/>
        <v>5.1900000000000016E-2</v>
      </c>
      <c r="X881" s="16">
        <f t="shared" si="209"/>
        <v>1</v>
      </c>
      <c r="Y881" s="16">
        <f t="shared" si="210"/>
        <v>3</v>
      </c>
      <c r="Z881" s="16">
        <f t="shared" si="211"/>
        <v>0</v>
      </c>
      <c r="AA881" s="16" t="str">
        <f t="shared" si="212"/>
        <v>AtkExt</v>
      </c>
      <c r="AB881" s="16">
        <f t="shared" si="206"/>
        <v>256</v>
      </c>
      <c r="AC881" s="16" t="str">
        <f t="shared" si="213"/>
        <v>HPExt</v>
      </c>
      <c r="AD881" s="16">
        <f t="shared" si="214"/>
        <v>772</v>
      </c>
      <c r="AE881" s="16" t="str">
        <f t="shared" si="215"/>
        <v>[x]</v>
      </c>
      <c r="AF881" s="29" t="str">
        <f t="shared" si="216"/>
        <v>[x]</v>
      </c>
      <c r="AG881" s="29">
        <f t="shared" si="217"/>
        <v>12</v>
      </c>
    </row>
    <row r="882" spans="16:33" ht="16.5" x14ac:dyDescent="0.2">
      <c r="P882" s="15">
        <v>826</v>
      </c>
      <c r="Q882" s="16">
        <f t="shared" si="202"/>
        <v>42</v>
      </c>
      <c r="R882" s="16">
        <f t="shared" si="203"/>
        <v>1606050</v>
      </c>
      <c r="S882" s="16" t="str">
        <f t="shared" si="207"/>
        <v>神器7碎片8等级13</v>
      </c>
      <c r="T882" s="31" t="s">
        <v>877</v>
      </c>
      <c r="U882" s="16">
        <f t="shared" si="204"/>
        <v>13</v>
      </c>
      <c r="V882" s="106">
        <f t="shared" si="208"/>
        <v>1.1380000000000001</v>
      </c>
      <c r="W882" s="19">
        <f t="shared" si="205"/>
        <v>5.6900000000000006E-2</v>
      </c>
      <c r="X882" s="16">
        <f t="shared" si="209"/>
        <v>1</v>
      </c>
      <c r="Y882" s="16">
        <f t="shared" si="210"/>
        <v>3</v>
      </c>
      <c r="Z882" s="16">
        <f t="shared" si="211"/>
        <v>0</v>
      </c>
      <c r="AA882" s="16" t="str">
        <f t="shared" si="212"/>
        <v>AtkExt</v>
      </c>
      <c r="AB882" s="16">
        <f t="shared" si="206"/>
        <v>281</v>
      </c>
      <c r="AC882" s="16" t="str">
        <f t="shared" si="213"/>
        <v>HPExt</v>
      </c>
      <c r="AD882" s="16">
        <f t="shared" si="214"/>
        <v>846</v>
      </c>
      <c r="AE882" s="16" t="str">
        <f t="shared" si="215"/>
        <v>[x]</v>
      </c>
      <c r="AF882" s="29" t="str">
        <f t="shared" si="216"/>
        <v>[x]</v>
      </c>
      <c r="AG882" s="29">
        <f t="shared" si="217"/>
        <v>13</v>
      </c>
    </row>
    <row r="883" spans="16:33" ht="16.5" x14ac:dyDescent="0.2">
      <c r="P883" s="15">
        <v>827</v>
      </c>
      <c r="Q883" s="16">
        <f t="shared" si="202"/>
        <v>42</v>
      </c>
      <c r="R883" s="16">
        <f t="shared" si="203"/>
        <v>1606050</v>
      </c>
      <c r="S883" s="16" t="str">
        <f t="shared" si="207"/>
        <v>神器7碎片8等级14</v>
      </c>
      <c r="T883" s="31" t="s">
        <v>877</v>
      </c>
      <c r="U883" s="16">
        <f t="shared" si="204"/>
        <v>14</v>
      </c>
      <c r="V883" s="106">
        <f t="shared" si="208"/>
        <v>1.242</v>
      </c>
      <c r="W883" s="19">
        <f t="shared" si="205"/>
        <v>6.2100000000000002E-2</v>
      </c>
      <c r="X883" s="16">
        <f t="shared" si="209"/>
        <v>1</v>
      </c>
      <c r="Y883" s="16">
        <f t="shared" si="210"/>
        <v>3</v>
      </c>
      <c r="Z883" s="16">
        <f t="shared" si="211"/>
        <v>0</v>
      </c>
      <c r="AA883" s="16" t="str">
        <f t="shared" si="212"/>
        <v>AtkExt</v>
      </c>
      <c r="AB883" s="16">
        <f t="shared" si="206"/>
        <v>307</v>
      </c>
      <c r="AC883" s="16" t="str">
        <f t="shared" si="213"/>
        <v>HPExt</v>
      </c>
      <c r="AD883" s="16">
        <f t="shared" si="214"/>
        <v>924</v>
      </c>
      <c r="AE883" s="16" t="str">
        <f t="shared" si="215"/>
        <v>[x]</v>
      </c>
      <c r="AF883" s="29" t="str">
        <f t="shared" si="216"/>
        <v>[x]</v>
      </c>
      <c r="AG883" s="29">
        <f t="shared" si="217"/>
        <v>14</v>
      </c>
    </row>
    <row r="884" spans="16:33" ht="16.5" x14ac:dyDescent="0.2">
      <c r="P884" s="15">
        <v>828</v>
      </c>
      <c r="Q884" s="16">
        <f t="shared" si="202"/>
        <v>42</v>
      </c>
      <c r="R884" s="16">
        <f t="shared" si="203"/>
        <v>1606050</v>
      </c>
      <c r="S884" s="16" t="str">
        <f t="shared" si="207"/>
        <v>神器7碎片8等级15</v>
      </c>
      <c r="T884" s="31" t="s">
        <v>877</v>
      </c>
      <c r="U884" s="16">
        <f t="shared" si="204"/>
        <v>15</v>
      </c>
      <c r="V884" s="106">
        <f t="shared" si="208"/>
        <v>1.35</v>
      </c>
      <c r="W884" s="19">
        <f t="shared" si="205"/>
        <v>6.7500000000000004E-2</v>
      </c>
      <c r="X884" s="16">
        <f t="shared" si="209"/>
        <v>1</v>
      </c>
      <c r="Y884" s="16">
        <f t="shared" si="210"/>
        <v>3</v>
      </c>
      <c r="Z884" s="16">
        <f t="shared" si="211"/>
        <v>0</v>
      </c>
      <c r="AA884" s="16" t="str">
        <f t="shared" si="212"/>
        <v>AtkExt</v>
      </c>
      <c r="AB884" s="16">
        <f t="shared" si="206"/>
        <v>333</v>
      </c>
      <c r="AC884" s="16" t="str">
        <f t="shared" si="213"/>
        <v>HPExt</v>
      </c>
      <c r="AD884" s="16">
        <f t="shared" si="214"/>
        <v>1004</v>
      </c>
      <c r="AE884" s="16" t="str">
        <f t="shared" si="215"/>
        <v>[x]</v>
      </c>
      <c r="AF884" s="29" t="str">
        <f t="shared" si="216"/>
        <v>[x]</v>
      </c>
      <c r="AG884" s="29">
        <f t="shared" si="217"/>
        <v>15</v>
      </c>
    </row>
    <row r="885" spans="16:33" ht="16.5" x14ac:dyDescent="0.2">
      <c r="P885" s="15">
        <v>829</v>
      </c>
      <c r="Q885" s="16">
        <f t="shared" si="202"/>
        <v>42</v>
      </c>
      <c r="R885" s="16">
        <f t="shared" si="203"/>
        <v>1606050</v>
      </c>
      <c r="S885" s="16" t="str">
        <f t="shared" si="207"/>
        <v>神器7碎片8等级16</v>
      </c>
      <c r="T885" s="31" t="s">
        <v>877</v>
      </c>
      <c r="U885" s="16">
        <f t="shared" si="204"/>
        <v>16</v>
      </c>
      <c r="V885" s="106">
        <f t="shared" si="208"/>
        <v>1.4620000000000002</v>
      </c>
      <c r="W885" s="19">
        <f t="shared" si="205"/>
        <v>7.3100000000000012E-2</v>
      </c>
      <c r="X885" s="16">
        <f t="shared" si="209"/>
        <v>1</v>
      </c>
      <c r="Y885" s="16">
        <f t="shared" si="210"/>
        <v>3</v>
      </c>
      <c r="Z885" s="16">
        <f t="shared" si="211"/>
        <v>0</v>
      </c>
      <c r="AA885" s="16" t="str">
        <f t="shared" si="212"/>
        <v>AtkExt</v>
      </c>
      <c r="AB885" s="16">
        <f t="shared" si="206"/>
        <v>361</v>
      </c>
      <c r="AC885" s="16" t="str">
        <f t="shared" si="213"/>
        <v>HPExt</v>
      </c>
      <c r="AD885" s="16">
        <f t="shared" si="214"/>
        <v>1087</v>
      </c>
      <c r="AE885" s="16" t="str">
        <f t="shared" si="215"/>
        <v>[x]</v>
      </c>
      <c r="AF885" s="29" t="str">
        <f t="shared" si="216"/>
        <v>[x]</v>
      </c>
      <c r="AG885" s="29">
        <f t="shared" si="217"/>
        <v>16</v>
      </c>
    </row>
    <row r="886" spans="16:33" ht="16.5" x14ac:dyDescent="0.2">
      <c r="P886" s="15">
        <v>830</v>
      </c>
      <c r="Q886" s="16">
        <f t="shared" si="202"/>
        <v>42</v>
      </c>
      <c r="R886" s="16">
        <f t="shared" si="203"/>
        <v>1606050</v>
      </c>
      <c r="S886" s="16" t="str">
        <f t="shared" si="207"/>
        <v>神器7碎片8等级17</v>
      </c>
      <c r="T886" s="31" t="s">
        <v>877</v>
      </c>
      <c r="U886" s="16">
        <f t="shared" si="204"/>
        <v>17</v>
      </c>
      <c r="V886" s="106">
        <f t="shared" si="208"/>
        <v>1.5779999999999998</v>
      </c>
      <c r="W886" s="19">
        <f t="shared" si="205"/>
        <v>7.8899999999999998E-2</v>
      </c>
      <c r="X886" s="16">
        <f t="shared" si="209"/>
        <v>1</v>
      </c>
      <c r="Y886" s="16">
        <f t="shared" si="210"/>
        <v>3</v>
      </c>
      <c r="Z886" s="16">
        <f t="shared" si="211"/>
        <v>0</v>
      </c>
      <c r="AA886" s="16" t="str">
        <f t="shared" si="212"/>
        <v>AtkExt</v>
      </c>
      <c r="AB886" s="16">
        <f t="shared" si="206"/>
        <v>390</v>
      </c>
      <c r="AC886" s="16" t="str">
        <f t="shared" si="213"/>
        <v>HPExt</v>
      </c>
      <c r="AD886" s="16">
        <f t="shared" si="214"/>
        <v>1174</v>
      </c>
      <c r="AE886" s="16" t="str">
        <f t="shared" si="215"/>
        <v>[x]</v>
      </c>
      <c r="AF886" s="29" t="str">
        <f t="shared" si="216"/>
        <v>[x]</v>
      </c>
      <c r="AG886" s="29">
        <f t="shared" si="217"/>
        <v>17</v>
      </c>
    </row>
    <row r="887" spans="16:33" ht="16.5" x14ac:dyDescent="0.2">
      <c r="P887" s="15">
        <v>831</v>
      </c>
      <c r="Q887" s="16">
        <f t="shared" si="202"/>
        <v>42</v>
      </c>
      <c r="R887" s="16">
        <f t="shared" si="203"/>
        <v>1606050</v>
      </c>
      <c r="S887" s="16" t="str">
        <f t="shared" si="207"/>
        <v>神器7碎片8等级18</v>
      </c>
      <c r="T887" s="31" t="s">
        <v>877</v>
      </c>
      <c r="U887" s="16">
        <f t="shared" si="204"/>
        <v>18</v>
      </c>
      <c r="V887" s="106">
        <f t="shared" si="208"/>
        <v>1.698</v>
      </c>
      <c r="W887" s="19">
        <f t="shared" si="205"/>
        <v>8.4900000000000003E-2</v>
      </c>
      <c r="X887" s="16">
        <f t="shared" si="209"/>
        <v>1</v>
      </c>
      <c r="Y887" s="16">
        <f t="shared" si="210"/>
        <v>3</v>
      </c>
      <c r="Z887" s="16">
        <f t="shared" si="211"/>
        <v>0</v>
      </c>
      <c r="AA887" s="16" t="str">
        <f t="shared" si="212"/>
        <v>AtkExt</v>
      </c>
      <c r="AB887" s="16">
        <f t="shared" si="206"/>
        <v>420</v>
      </c>
      <c r="AC887" s="16" t="str">
        <f t="shared" si="213"/>
        <v>HPExt</v>
      </c>
      <c r="AD887" s="16">
        <f t="shared" si="214"/>
        <v>1263</v>
      </c>
      <c r="AE887" s="16" t="str">
        <f t="shared" si="215"/>
        <v>[x]</v>
      </c>
      <c r="AF887" s="29" t="str">
        <f t="shared" si="216"/>
        <v>[x]</v>
      </c>
      <c r="AG887" s="29">
        <f t="shared" si="217"/>
        <v>18</v>
      </c>
    </row>
    <row r="888" spans="16:33" ht="16.5" x14ac:dyDescent="0.2">
      <c r="P888" s="15">
        <v>832</v>
      </c>
      <c r="Q888" s="16">
        <f t="shared" si="202"/>
        <v>42</v>
      </c>
      <c r="R888" s="16">
        <f t="shared" si="203"/>
        <v>1606050</v>
      </c>
      <c r="S888" s="16" t="str">
        <f t="shared" si="207"/>
        <v>神器7碎片8等级19</v>
      </c>
      <c r="T888" s="31" t="s">
        <v>877</v>
      </c>
      <c r="U888" s="16">
        <f t="shared" si="204"/>
        <v>19</v>
      </c>
      <c r="V888" s="106">
        <f t="shared" si="208"/>
        <v>1.8220000000000001</v>
      </c>
      <c r="W888" s="19">
        <f t="shared" si="205"/>
        <v>9.1100000000000014E-2</v>
      </c>
      <c r="X888" s="16">
        <f t="shared" si="209"/>
        <v>1</v>
      </c>
      <c r="Y888" s="16">
        <f t="shared" si="210"/>
        <v>3</v>
      </c>
      <c r="Z888" s="16">
        <f t="shared" si="211"/>
        <v>0</v>
      </c>
      <c r="AA888" s="16" t="str">
        <f t="shared" si="212"/>
        <v>AtkExt</v>
      </c>
      <c r="AB888" s="16">
        <f t="shared" si="206"/>
        <v>450</v>
      </c>
      <c r="AC888" s="16" t="str">
        <f t="shared" si="213"/>
        <v>HPExt</v>
      </c>
      <c r="AD888" s="16">
        <f t="shared" si="214"/>
        <v>1355</v>
      </c>
      <c r="AE888" s="16" t="str">
        <f t="shared" si="215"/>
        <v>[x]</v>
      </c>
      <c r="AF888" s="29" t="str">
        <f t="shared" si="216"/>
        <v>[x]</v>
      </c>
      <c r="AG888" s="29">
        <f t="shared" si="217"/>
        <v>19</v>
      </c>
    </row>
    <row r="889" spans="16:33" ht="16.5" x14ac:dyDescent="0.2">
      <c r="P889" s="15">
        <v>833</v>
      </c>
      <c r="Q889" s="16">
        <f t="shared" ref="Q889:Q890" si="218">MATCH(P889-1,$X$4:$X$46,1)</f>
        <v>42</v>
      </c>
      <c r="R889" s="16">
        <f t="shared" ref="R889:R890" si="219">INDEX($S$5:$S$46,Q889)</f>
        <v>1606050</v>
      </c>
      <c r="S889" s="16" t="str">
        <f t="shared" si="207"/>
        <v>神器7碎片8等级20</v>
      </c>
      <c r="T889" s="31" t="s">
        <v>877</v>
      </c>
      <c r="U889" s="16">
        <f t="shared" si="204"/>
        <v>20</v>
      </c>
      <c r="V889" s="106">
        <f t="shared" si="208"/>
        <v>1.95</v>
      </c>
      <c r="W889" s="19">
        <f t="shared" ref="W889:W890" si="220">INDEX($V$5:$V$46,Q889)*V889</f>
        <v>9.7500000000000003E-2</v>
      </c>
      <c r="X889" s="16">
        <f t="shared" si="209"/>
        <v>1</v>
      </c>
      <c r="Y889" s="16">
        <f t="shared" si="210"/>
        <v>3</v>
      </c>
      <c r="Z889" s="16">
        <f t="shared" si="211"/>
        <v>0</v>
      </c>
      <c r="AA889" s="16" t="str">
        <f t="shared" si="212"/>
        <v>AtkExt</v>
      </c>
      <c r="AB889" s="16">
        <f t="shared" si="206"/>
        <v>482</v>
      </c>
      <c r="AC889" s="16" t="str">
        <f t="shared" si="213"/>
        <v>HPExt</v>
      </c>
      <c r="AD889" s="16">
        <f t="shared" si="214"/>
        <v>1450</v>
      </c>
      <c r="AE889" s="16" t="str">
        <f t="shared" si="215"/>
        <v>[x]</v>
      </c>
      <c r="AF889" s="29" t="str">
        <f t="shared" si="216"/>
        <v>[x]</v>
      </c>
      <c r="AG889" s="29">
        <f t="shared" si="217"/>
        <v>20</v>
      </c>
    </row>
    <row r="890" spans="16:33" ht="16.5" x14ac:dyDescent="0.2">
      <c r="P890" s="15">
        <v>834</v>
      </c>
      <c r="Q890" s="16">
        <f t="shared" si="218"/>
        <v>42</v>
      </c>
      <c r="R890" s="16">
        <f t="shared" si="219"/>
        <v>1606050</v>
      </c>
      <c r="S890" s="16" t="str">
        <f t="shared" ref="S890" si="221">INDEX($P$5:$P$46,Q890)&amp;"碎片"&amp;INDEX($R$5:$R$46,Q890)&amp;"等级"&amp;U890</f>
        <v>神器7碎片8等级21</v>
      </c>
      <c r="T890" s="31" t="s">
        <v>877</v>
      </c>
      <c r="U890" s="16">
        <f t="shared" si="204"/>
        <v>21</v>
      </c>
      <c r="V890" s="106">
        <f t="shared" ref="V890" si="222">15%+U890*5%+U890*U890*0.2%</f>
        <v>2.0819999999999999</v>
      </c>
      <c r="W890" s="19">
        <f t="shared" si="220"/>
        <v>0.1041</v>
      </c>
      <c r="X890" s="16">
        <f t="shared" si="209"/>
        <v>1</v>
      </c>
      <c r="Y890" s="16">
        <f t="shared" si="210"/>
        <v>3</v>
      </c>
      <c r="Z890" s="16">
        <f t="shared" si="211"/>
        <v>0</v>
      </c>
      <c r="AA890" s="16" t="str">
        <f t="shared" ref="AA890" si="223">INDEX($Y$3:$AA$3,X890)</f>
        <v>AtkExt</v>
      </c>
      <c r="AB890" s="16">
        <f t="shared" si="206"/>
        <v>515</v>
      </c>
      <c r="AC890" s="16" t="str">
        <f t="shared" ref="AC890" si="224">IF(Y890&gt;0,INDEX($Y$3:$AA$3,Y890),"[x]")</f>
        <v>HPExt</v>
      </c>
      <c r="AD890" s="16">
        <f t="shared" ref="AD890" si="225">IF(Y890&gt;0,INT(INDEX($E$4:$G$4,Y890)*W890*INDEX($Y$5:$AA$46,Q890,Y890)),"[x]")</f>
        <v>1549</v>
      </c>
      <c r="AE890" s="16" t="str">
        <f t="shared" ref="AE890" si="226">IF(Z890&gt;0,INDEX($Y$3:$AA$3,Z890),"[x]")</f>
        <v>[x]</v>
      </c>
      <c r="AF890" s="29" t="str">
        <f t="shared" ref="AF890" si="227">IF(Z890&gt;0,INT(INDEX($E$4:$G$4,Z890)*W890*INDEX($Y$5:$AA$46,Q890,Z890)),"[x]")</f>
        <v>[x]</v>
      </c>
      <c r="AG890" s="29">
        <f t="shared" ref="AG890" si="228">IF(INDEX($AE$4:$AE$46,Q890)&gt;0,INDEX($AE$4:$AE$46,Q890)*U890,"[x]")</f>
        <v>21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守护灵（5次修订版）</vt:lpstr>
      <vt:lpstr>职业属性倾向</vt:lpstr>
      <vt:lpstr>卡牌属性</vt:lpstr>
      <vt:lpstr>神器</vt:lpstr>
      <vt:lpstr>新神器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2019-07-05T03:31:18Z</dcterms:modified>
</cp:coreProperties>
</file>