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firstSheet="3" activeTab="13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  <sheet name="卡牌投放" sheetId="94" r:id="rId1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7" i="94" l="1"/>
  <c r="E88" i="94"/>
  <c r="E89" i="94"/>
  <c r="E90" i="94"/>
  <c r="E91" i="94"/>
  <c r="E92" i="94"/>
  <c r="E93" i="94"/>
  <c r="E94" i="94"/>
  <c r="E95" i="94"/>
  <c r="E96" i="94"/>
  <c r="E97" i="94"/>
  <c r="E98" i="94"/>
  <c r="E99" i="94"/>
  <c r="E100" i="94"/>
  <c r="E101" i="94"/>
  <c r="E102" i="94"/>
  <c r="E103" i="94"/>
  <c r="E104" i="94"/>
  <c r="E105" i="94"/>
  <c r="E106" i="94"/>
  <c r="E86" i="94"/>
  <c r="D84" i="94"/>
  <c r="D87" i="94"/>
  <c r="D88" i="94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86" i="94"/>
  <c r="C87" i="94"/>
  <c r="C88" i="94"/>
  <c r="C89" i="94"/>
  <c r="C90" i="94"/>
  <c r="C91" i="94"/>
  <c r="C92" i="94"/>
  <c r="C93" i="94"/>
  <c r="C94" i="94"/>
  <c r="C95" i="94"/>
  <c r="C96" i="94"/>
  <c r="C97" i="94"/>
  <c r="C98" i="94"/>
  <c r="C99" i="94"/>
  <c r="C100" i="94"/>
  <c r="C101" i="94"/>
  <c r="C102" i="94"/>
  <c r="C103" i="94"/>
  <c r="C104" i="94"/>
  <c r="C105" i="94"/>
  <c r="C106" i="94"/>
  <c r="C86" i="94"/>
  <c r="U14" i="94" l="1"/>
  <c r="U15" i="94"/>
  <c r="U16" i="94"/>
  <c r="U17" i="94"/>
  <c r="U13" i="94"/>
  <c r="V11" i="94" s="1"/>
  <c r="J2" i="94"/>
  <c r="K2" i="94" s="1"/>
  <c r="I2" i="94"/>
  <c r="H2" i="94"/>
  <c r="Q7" i="94"/>
  <c r="R4" i="94"/>
  <c r="Q4" i="94"/>
  <c r="Q6" i="94"/>
  <c r="Q5" i="94"/>
  <c r="L2" i="94" l="1"/>
  <c r="M2" i="94" s="1"/>
  <c r="N2" i="94" s="1"/>
  <c r="D4" i="94"/>
  <c r="D6" i="94"/>
  <c r="D7" i="94"/>
  <c r="D8" i="94"/>
  <c r="D5" i="94"/>
  <c r="J5" i="81" l="1"/>
  <c r="E365" i="92" l="1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323" i="92" l="1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Q146" i="90" l="1"/>
  <c r="AQ132" i="90"/>
  <c r="AQ92" i="90"/>
  <c r="AQ49" i="90"/>
  <c r="AN148" i="90"/>
  <c r="AQ147" i="90" s="1"/>
  <c r="AN147" i="90"/>
  <c r="AM146" i="90"/>
  <c r="AN138" i="90"/>
  <c r="AQ138" i="90" s="1"/>
  <c r="AN137" i="90"/>
  <c r="AM136" i="90"/>
  <c r="AN128" i="90"/>
  <c r="AQ129" i="90" s="1"/>
  <c r="AN127" i="90"/>
  <c r="AM126" i="90"/>
  <c r="AN118" i="90"/>
  <c r="AQ118" i="90" s="1"/>
  <c r="AN117" i="90"/>
  <c r="AM116" i="90"/>
  <c r="AN108" i="90"/>
  <c r="AQ109" i="90" s="1"/>
  <c r="AN107" i="90"/>
  <c r="AM106" i="90"/>
  <c r="AN98" i="90"/>
  <c r="AQ98" i="90" s="1"/>
  <c r="AN97" i="90"/>
  <c r="AM96" i="90"/>
  <c r="AN88" i="90"/>
  <c r="AQ86" i="90" s="1"/>
  <c r="AN87" i="90"/>
  <c r="AM86" i="90"/>
  <c r="AN78" i="90"/>
  <c r="AQ78" i="90" s="1"/>
  <c r="AN77" i="90"/>
  <c r="AM76" i="90"/>
  <c r="AN68" i="90"/>
  <c r="AQ66" i="90" s="1"/>
  <c r="AN67" i="90"/>
  <c r="AM66" i="90"/>
  <c r="AN58" i="90"/>
  <c r="AQ58" i="90" s="1"/>
  <c r="AN57" i="90"/>
  <c r="AM56" i="90"/>
  <c r="AN48" i="90"/>
  <c r="AQ46" i="90" s="1"/>
  <c r="AN47" i="90"/>
  <c r="AM46" i="90"/>
  <c r="AN38" i="90"/>
  <c r="AQ38" i="90" s="1"/>
  <c r="AN37" i="90"/>
  <c r="AM36" i="90"/>
  <c r="AN28" i="90"/>
  <c r="AQ26" i="90" s="1"/>
  <c r="AN27" i="90"/>
  <c r="AM26" i="90"/>
  <c r="AN18" i="90"/>
  <c r="AQ18" i="90" s="1"/>
  <c r="AN8" i="90"/>
  <c r="AQ8" i="90" s="1"/>
  <c r="AN17" i="90"/>
  <c r="AM16" i="90"/>
  <c r="AN7" i="90"/>
  <c r="AM6" i="90"/>
  <c r="AB5" i="90"/>
  <c r="AQ93" i="90" l="1"/>
  <c r="AQ89" i="90"/>
  <c r="AQ125" i="90"/>
  <c r="AQ131" i="90"/>
  <c r="AQ128" i="90"/>
  <c r="AQ127" i="90"/>
  <c r="AQ153" i="90"/>
  <c r="AQ150" i="90"/>
  <c r="AQ17" i="90"/>
  <c r="AQ149" i="90"/>
  <c r="AQ16" i="90"/>
  <c r="AQ135" i="90"/>
  <c r="AQ52" i="90"/>
  <c r="AQ144" i="90"/>
  <c r="AQ141" i="90"/>
  <c r="AQ140" i="90"/>
  <c r="AQ137" i="90"/>
  <c r="AQ136" i="90"/>
  <c r="AQ88" i="90"/>
  <c r="AQ154" i="90"/>
  <c r="AQ15" i="90"/>
  <c r="AQ24" i="90"/>
  <c r="AQ21" i="90"/>
  <c r="AQ20" i="90"/>
  <c r="AQ152" i="90"/>
  <c r="AQ148" i="90"/>
  <c r="AQ145" i="90"/>
  <c r="AQ151" i="90"/>
  <c r="AQ143" i="90"/>
  <c r="AQ139" i="90"/>
  <c r="AQ142" i="90"/>
  <c r="AQ134" i="90"/>
  <c r="AQ130" i="90"/>
  <c r="AQ126" i="90"/>
  <c r="AQ133" i="90"/>
  <c r="AQ121" i="90"/>
  <c r="AQ117" i="90"/>
  <c r="AQ115" i="90"/>
  <c r="AQ124" i="90"/>
  <c r="AQ120" i="90"/>
  <c r="AQ116" i="90"/>
  <c r="AQ123" i="90"/>
  <c r="AQ119" i="90"/>
  <c r="AQ122" i="90"/>
  <c r="AQ112" i="90"/>
  <c r="AQ108" i="90"/>
  <c r="AQ105" i="90"/>
  <c r="AQ111" i="90"/>
  <c r="AQ107" i="90"/>
  <c r="AQ114" i="90"/>
  <c r="AQ110" i="90"/>
  <c r="AQ106" i="90"/>
  <c r="AQ113" i="90"/>
  <c r="AQ101" i="90"/>
  <c r="AQ104" i="90"/>
  <c r="AQ100" i="90"/>
  <c r="AQ103" i="90"/>
  <c r="AQ99" i="90"/>
  <c r="AQ95" i="90"/>
  <c r="AQ97" i="90"/>
  <c r="AQ96" i="90"/>
  <c r="AQ102" i="90"/>
  <c r="AQ85" i="90"/>
  <c r="AQ91" i="90"/>
  <c r="AQ87" i="90"/>
  <c r="AQ94" i="90"/>
  <c r="AQ90" i="90"/>
  <c r="AQ76" i="90"/>
  <c r="AQ75" i="90"/>
  <c r="AQ77" i="90"/>
  <c r="AQ84" i="90"/>
  <c r="AQ81" i="90"/>
  <c r="AQ80" i="90"/>
  <c r="AQ83" i="90"/>
  <c r="AQ79" i="90"/>
  <c r="AQ82" i="90"/>
  <c r="AQ73" i="90"/>
  <c r="AQ61" i="90"/>
  <c r="AQ60" i="90"/>
  <c r="AQ72" i="90"/>
  <c r="AQ69" i="90"/>
  <c r="AQ68" i="90"/>
  <c r="AQ55" i="90"/>
  <c r="AQ57" i="90"/>
  <c r="AQ64" i="90"/>
  <c r="AQ56" i="90"/>
  <c r="AQ48" i="90"/>
  <c r="AQ53" i="90"/>
  <c r="AQ37" i="90"/>
  <c r="AQ36" i="90"/>
  <c r="AQ41" i="90"/>
  <c r="AQ35" i="90"/>
  <c r="AQ44" i="90"/>
  <c r="AQ40" i="90"/>
  <c r="AQ33" i="90"/>
  <c r="AQ32" i="90"/>
  <c r="AQ29" i="90"/>
  <c r="AQ28" i="90"/>
  <c r="AQ7" i="90"/>
  <c r="AQ5" i="90"/>
  <c r="AQ6" i="90"/>
  <c r="AQ11" i="90"/>
  <c r="AQ23" i="90"/>
  <c r="AQ19" i="90"/>
  <c r="AQ25" i="90"/>
  <c r="AQ31" i="90"/>
  <c r="AQ27" i="90"/>
  <c r="AQ43" i="90"/>
  <c r="AQ39" i="90"/>
  <c r="AQ45" i="90"/>
  <c r="AQ51" i="90"/>
  <c r="AQ47" i="90"/>
  <c r="AQ63" i="90"/>
  <c r="AQ59" i="90"/>
  <c r="AQ65" i="90"/>
  <c r="AQ71" i="90"/>
  <c r="AQ67" i="90"/>
  <c r="AQ10" i="90"/>
  <c r="AQ14" i="90"/>
  <c r="AQ22" i="90"/>
  <c r="AQ34" i="90"/>
  <c r="AQ30" i="90"/>
  <c r="AQ42" i="90"/>
  <c r="AQ54" i="90"/>
  <c r="AQ50" i="90"/>
  <c r="AQ62" i="90"/>
  <c r="AQ74" i="90"/>
  <c r="AQ70" i="90"/>
  <c r="AQ13" i="90"/>
  <c r="AQ9" i="90"/>
  <c r="AQ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B7" i="90" s="1"/>
  <c r="H8" i="82"/>
  <c r="AB8" i="90" s="1"/>
  <c r="H9" i="82"/>
  <c r="AB9" i="90" s="1"/>
  <c r="H10" i="82"/>
  <c r="AB10" i="90" s="1"/>
  <c r="H11" i="82"/>
  <c r="AB11" i="90" s="1"/>
  <c r="H12" i="82"/>
  <c r="AB12" i="90" s="1"/>
  <c r="H13" i="82"/>
  <c r="AB13" i="90" s="1"/>
  <c r="H14" i="82"/>
  <c r="H15" i="82"/>
  <c r="AB15" i="90" s="1"/>
  <c r="H16" i="82"/>
  <c r="AB16" i="90" s="1"/>
  <c r="H17" i="82"/>
  <c r="AB17" i="90" s="1"/>
  <c r="H18" i="82"/>
  <c r="AB18" i="90" s="1"/>
  <c r="H19" i="82"/>
  <c r="AB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B14" i="90"/>
  <c r="BA201" i="82"/>
  <c r="O88" i="81"/>
  <c r="R6" i="82"/>
  <c r="AB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D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D5" i="90" l="1"/>
  <c r="AG5" i="90" s="1"/>
  <c r="AI5" i="90" s="1"/>
  <c r="AN6" i="90" s="1"/>
  <c r="AD16" i="90"/>
  <c r="AF18" i="90"/>
  <c r="AF17" i="90"/>
  <c r="AF6" i="90"/>
  <c r="AF11" i="90"/>
  <c r="AF7" i="90"/>
  <c r="AF13" i="90"/>
  <c r="AF8" i="90"/>
  <c r="AD17" i="90"/>
  <c r="AD19" i="90"/>
  <c r="AD10" i="90"/>
  <c r="AD15" i="90"/>
  <c r="AF12" i="90"/>
  <c r="AD18" i="90"/>
  <c r="AG18" i="90" s="1"/>
  <c r="AI18" i="90" s="1"/>
  <c r="AN136" i="90" s="1"/>
  <c r="AF19" i="90"/>
  <c r="AD13" i="90"/>
  <c r="AD7" i="90"/>
  <c r="AF14" i="90"/>
  <c r="AF10" i="90"/>
  <c r="AF15" i="90"/>
  <c r="AD14" i="90"/>
  <c r="AD8" i="90"/>
  <c r="AD12" i="90"/>
  <c r="AF9" i="90"/>
  <c r="AG9" i="90" s="1"/>
  <c r="AI9" i="90" s="1"/>
  <c r="AN46" i="90" s="1"/>
  <c r="AF16" i="90"/>
  <c r="AG16" i="90" s="1"/>
  <c r="AI16" i="90" s="1"/>
  <c r="AN116" i="90" s="1"/>
  <c r="AS8" i="90"/>
  <c r="AS9" i="90"/>
  <c r="AS10" i="90"/>
  <c r="AS11" i="90"/>
  <c r="AS12" i="90"/>
  <c r="AS13" i="90"/>
  <c r="AS14" i="90"/>
  <c r="AS5" i="90"/>
  <c r="AS6" i="90"/>
  <c r="AS7" i="90"/>
  <c r="AD11" i="90"/>
  <c r="AD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G6" i="90" l="1"/>
  <c r="AI6" i="90" s="1"/>
  <c r="AN16" i="90" s="1"/>
  <c r="AG17" i="90"/>
  <c r="AI17" i="90" s="1"/>
  <c r="AN126" i="90" s="1"/>
  <c r="AS129" i="90" s="1"/>
  <c r="AG11" i="90"/>
  <c r="AI11" i="90" s="1"/>
  <c r="AN66" i="90" s="1"/>
  <c r="AS71" i="90" s="1"/>
  <c r="AG8" i="90"/>
  <c r="AI8" i="90" s="1"/>
  <c r="AN36" i="90" s="1"/>
  <c r="AS41" i="90" s="1"/>
  <c r="AG12" i="90"/>
  <c r="AI12" i="90" s="1"/>
  <c r="AN76" i="90" s="1"/>
  <c r="AS82" i="90" s="1"/>
  <c r="AG7" i="90"/>
  <c r="AI7" i="90" s="1"/>
  <c r="AN26" i="90" s="1"/>
  <c r="AS29" i="90" s="1"/>
  <c r="AG13" i="90"/>
  <c r="AI13" i="90" s="1"/>
  <c r="AN86" i="90" s="1"/>
  <c r="AS92" i="90" s="1"/>
  <c r="AG19" i="90"/>
  <c r="AI19" i="90" s="1"/>
  <c r="AN146" i="90" s="1"/>
  <c r="AS154" i="90" s="1"/>
  <c r="AG10" i="90"/>
  <c r="AI10" i="90" s="1"/>
  <c r="AN56" i="90" s="1"/>
  <c r="AS62" i="90" s="1"/>
  <c r="AS46" i="90"/>
  <c r="AS49" i="90"/>
  <c r="AS50" i="90"/>
  <c r="AS54" i="90"/>
  <c r="AS53" i="90"/>
  <c r="AS45" i="90"/>
  <c r="AS51" i="90"/>
  <c r="AS48" i="90"/>
  <c r="AS47" i="90"/>
  <c r="AS52" i="90"/>
  <c r="AS118" i="90"/>
  <c r="AS119" i="90"/>
  <c r="AS120" i="90"/>
  <c r="AS115" i="90"/>
  <c r="AS116" i="90"/>
  <c r="AS124" i="90"/>
  <c r="AS123" i="90"/>
  <c r="AS122" i="90"/>
  <c r="AS117" i="90"/>
  <c r="AS121" i="90"/>
  <c r="AG14" i="90"/>
  <c r="AI14" i="90" s="1"/>
  <c r="AN96" i="90" s="1"/>
  <c r="AS16" i="90"/>
  <c r="AS17" i="90"/>
  <c r="AS18" i="90"/>
  <c r="AS19" i="90"/>
  <c r="AS20" i="90"/>
  <c r="AS21" i="90"/>
  <c r="AS23" i="90"/>
  <c r="AS24" i="90"/>
  <c r="AS15" i="90"/>
  <c r="AS22" i="90"/>
  <c r="AS66" i="90"/>
  <c r="AS74" i="90"/>
  <c r="AS69" i="90"/>
  <c r="AS70" i="90"/>
  <c r="AS67" i="90"/>
  <c r="AS72" i="90"/>
  <c r="AS138" i="90"/>
  <c r="AS141" i="90"/>
  <c r="AS136" i="90"/>
  <c r="AS142" i="90"/>
  <c r="AS143" i="90"/>
  <c r="AS137" i="90"/>
  <c r="AS140" i="90"/>
  <c r="AS144" i="90"/>
  <c r="AS139" i="90"/>
  <c r="AS135" i="90"/>
  <c r="AG15" i="90"/>
  <c r="AI15" i="90" s="1"/>
  <c r="AN106" i="90" s="1"/>
  <c r="S4" i="85"/>
  <c r="R15" i="85"/>
  <c r="D19" i="89" s="1"/>
  <c r="AT8" i="90"/>
  <c r="AT9" i="90"/>
  <c r="AT11" i="90"/>
  <c r="AT7" i="90"/>
  <c r="AT10" i="90"/>
  <c r="AT5" i="90"/>
  <c r="AT12" i="90"/>
  <c r="AT13" i="90"/>
  <c r="AT14" i="90"/>
  <c r="AT6" i="90"/>
  <c r="AS77" i="90"/>
  <c r="B4" i="88"/>
  <c r="O4" i="88" s="1"/>
  <c r="Q4" i="88" s="1"/>
  <c r="R5" i="85"/>
  <c r="R12" i="85"/>
  <c r="J114" i="81" s="1"/>
  <c r="K114" i="81" s="1"/>
  <c r="R16" i="85"/>
  <c r="R8" i="85"/>
  <c r="J61" i="81" s="1"/>
  <c r="K61" i="81" s="1"/>
  <c r="R11" i="85"/>
  <c r="B9" i="92" s="1"/>
  <c r="R6" i="85"/>
  <c r="R17" i="85"/>
  <c r="R7" i="85"/>
  <c r="R10" i="85"/>
  <c r="B8" i="92" s="1"/>
  <c r="R18" i="85"/>
  <c r="R14" i="85"/>
  <c r="R9" i="85"/>
  <c r="B7" i="92" s="1"/>
  <c r="R13" i="85"/>
  <c r="B13" i="92" s="1"/>
  <c r="AS132" i="90" l="1"/>
  <c r="AS73" i="90"/>
  <c r="AS65" i="90"/>
  <c r="AS42" i="90"/>
  <c r="AS68" i="90"/>
  <c r="AS30" i="90"/>
  <c r="AS125" i="90"/>
  <c r="AS26" i="90"/>
  <c r="AS130" i="90"/>
  <c r="S17" i="85"/>
  <c r="B5" i="92"/>
  <c r="J62" i="81"/>
  <c r="K62" i="81" s="1"/>
  <c r="B15" i="88"/>
  <c r="M15" i="88" s="1"/>
  <c r="AS33" i="90"/>
  <c r="AS34" i="90"/>
  <c r="AS58" i="90"/>
  <c r="AS31" i="90"/>
  <c r="AS38" i="90"/>
  <c r="AS126" i="90"/>
  <c r="AS131" i="90"/>
  <c r="AS27" i="90"/>
  <c r="AS127" i="90"/>
  <c r="AS128" i="90"/>
  <c r="AS134" i="90"/>
  <c r="AS78" i="90"/>
  <c r="AS133" i="90"/>
  <c r="AS81" i="90"/>
  <c r="AS83" i="90"/>
  <c r="AS75" i="90"/>
  <c r="AS79" i="90"/>
  <c r="AS80" i="90"/>
  <c r="AS76" i="90"/>
  <c r="AS84" i="90"/>
  <c r="AS35" i="90"/>
  <c r="AS91" i="90"/>
  <c r="AS87" i="90"/>
  <c r="AS89" i="90"/>
  <c r="AS86" i="90"/>
  <c r="AS32" i="90"/>
  <c r="AS25" i="90"/>
  <c r="AS93" i="90"/>
  <c r="AS28" i="90"/>
  <c r="AS43" i="90"/>
  <c r="AS39" i="90"/>
  <c r="AS37" i="90"/>
  <c r="AS40" i="90"/>
  <c r="AS36" i="90"/>
  <c r="AS44" i="90"/>
  <c r="AS151" i="90"/>
  <c r="AS153" i="90"/>
  <c r="AS88" i="90"/>
  <c r="AS149" i="90"/>
  <c r="AS90" i="90"/>
  <c r="AS94" i="90"/>
  <c r="AS85" i="90"/>
  <c r="AS147" i="90"/>
  <c r="AS150" i="90"/>
  <c r="AS146" i="90"/>
  <c r="AS148" i="90"/>
  <c r="AS145" i="90"/>
  <c r="AS152" i="90"/>
  <c r="AS63" i="90"/>
  <c r="AT20" i="90"/>
  <c r="AS57" i="90"/>
  <c r="AS64" i="90"/>
  <c r="AS56" i="90"/>
  <c r="AS55" i="90"/>
  <c r="AS61" i="90"/>
  <c r="AT24" i="90"/>
  <c r="AS59" i="90"/>
  <c r="AT23" i="90"/>
  <c r="AS60" i="90"/>
  <c r="AT15" i="90"/>
  <c r="AT22" i="90"/>
  <c r="AT19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AT17" i="90"/>
  <c r="AT18" i="90"/>
  <c r="S11" i="85"/>
  <c r="S7" i="85"/>
  <c r="AT21" i="90"/>
  <c r="J115" i="81"/>
  <c r="K115" i="81" s="1"/>
  <c r="J117" i="81" s="1"/>
  <c r="P113" i="81" s="1"/>
  <c r="S16" i="85"/>
  <c r="AS109" i="90"/>
  <c r="AS114" i="90"/>
  <c r="AS112" i="90"/>
  <c r="AS105" i="90"/>
  <c r="AS110" i="90"/>
  <c r="AS113" i="90"/>
  <c r="AS108" i="90"/>
  <c r="AS111" i="90"/>
  <c r="AS107" i="90"/>
  <c r="AS106" i="90"/>
  <c r="J102" i="81"/>
  <c r="K102" i="81" s="1"/>
  <c r="J142" i="81"/>
  <c r="K142" i="81" s="1"/>
  <c r="J141" i="81"/>
  <c r="K141" i="81" s="1"/>
  <c r="B5" i="88"/>
  <c r="O5" i="88" s="1"/>
  <c r="Q5" i="88" s="1"/>
  <c r="S5" i="85"/>
  <c r="AS98" i="90"/>
  <c r="AS103" i="90"/>
  <c r="AS102" i="90"/>
  <c r="AS100" i="90"/>
  <c r="AS99" i="90"/>
  <c r="AS101" i="90"/>
  <c r="AS95" i="90"/>
  <c r="AS96" i="90"/>
  <c r="AS97" i="90"/>
  <c r="AS104" i="90"/>
  <c r="AT16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R15" i="92" s="1"/>
  <c r="J184" i="81"/>
  <c r="K184" i="81" s="1"/>
  <c r="J183" i="81"/>
  <c r="K183" i="81" s="1"/>
  <c r="K24" i="88"/>
  <c r="P5" i="92"/>
  <c r="O5" i="92"/>
  <c r="R5" i="92"/>
  <c r="Q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Q15" i="92" l="1"/>
  <c r="P15" i="92"/>
  <c r="O15" i="92"/>
  <c r="AT29" i="90"/>
  <c r="AT26" i="90"/>
  <c r="AT35" i="90"/>
  <c r="AT36" i="90"/>
  <c r="AT30" i="90"/>
  <c r="AT55" i="90"/>
  <c r="AT33" i="90"/>
  <c r="AT37" i="90"/>
  <c r="AT34" i="90"/>
  <c r="AT39" i="90"/>
  <c r="AT25" i="90"/>
  <c r="AT27" i="90"/>
  <c r="AT28" i="90"/>
  <c r="AT32" i="90"/>
  <c r="AT49" i="90"/>
  <c r="AT42" i="90"/>
  <c r="AT31" i="90"/>
  <c r="AT48" i="90"/>
  <c r="AT45" i="90"/>
  <c r="AT44" i="90"/>
  <c r="AT46" i="90"/>
  <c r="AT38" i="90"/>
  <c r="AT57" i="90"/>
  <c r="AT53" i="90"/>
  <c r="AT41" i="90"/>
  <c r="AT47" i="90"/>
  <c r="AT50" i="90"/>
  <c r="AT51" i="90"/>
  <c r="AT52" i="90"/>
  <c r="AT54" i="90"/>
  <c r="AT40" i="90"/>
  <c r="AT43" i="90"/>
  <c r="AT91" i="90"/>
  <c r="J144" i="81"/>
  <c r="AT56" i="90"/>
  <c r="AT58" i="90"/>
  <c r="AT87" i="90"/>
  <c r="AT60" i="90"/>
  <c r="AT78" i="90"/>
  <c r="AT65" i="90"/>
  <c r="AT80" i="90"/>
  <c r="AT76" i="90"/>
  <c r="AT77" i="90"/>
  <c r="AT89" i="90"/>
  <c r="AT72" i="90"/>
  <c r="AT61" i="90"/>
  <c r="AT88" i="90"/>
  <c r="AT90" i="90"/>
  <c r="AT62" i="90"/>
  <c r="AT67" i="90"/>
  <c r="AT79" i="90"/>
  <c r="AT63" i="90"/>
  <c r="AT73" i="90"/>
  <c r="AT59" i="90"/>
  <c r="AT64" i="90"/>
  <c r="AT86" i="90"/>
  <c r="AT93" i="90"/>
  <c r="AT115" i="90"/>
  <c r="AT82" i="90"/>
  <c r="AT92" i="90"/>
  <c r="AT66" i="90"/>
  <c r="AT75" i="90"/>
  <c r="K25" i="88"/>
  <c r="AT68" i="90"/>
  <c r="AT74" i="90"/>
  <c r="AT83" i="90"/>
  <c r="AT81" i="90"/>
  <c r="AT84" i="90"/>
  <c r="AT94" i="90"/>
  <c r="AT69" i="90"/>
  <c r="AT70" i="90"/>
  <c r="AT85" i="90"/>
  <c r="AT71" i="90"/>
  <c r="AT108" i="90"/>
  <c r="AT132" i="90"/>
  <c r="J172" i="81"/>
  <c r="P175" i="81" s="1"/>
  <c r="AT146" i="90"/>
  <c r="AT140" i="90"/>
  <c r="J186" i="81"/>
  <c r="K185" i="81" s="1"/>
  <c r="J200" i="81"/>
  <c r="P199" i="81" s="1"/>
  <c r="AT151" i="90"/>
  <c r="AT125" i="90"/>
  <c r="AT123" i="90"/>
  <c r="AT154" i="90"/>
  <c r="AT147" i="90"/>
  <c r="AT105" i="90"/>
  <c r="AT126" i="90"/>
  <c r="AT98" i="90"/>
  <c r="AT133" i="90"/>
  <c r="AT153" i="90"/>
  <c r="AT119" i="90"/>
  <c r="AT113" i="90"/>
  <c r="AT136" i="90"/>
  <c r="AT101" i="90"/>
  <c r="AT142" i="90"/>
  <c r="AT150" i="90"/>
  <c r="AT134" i="90"/>
  <c r="AT149" i="90"/>
  <c r="AT111" i="90"/>
  <c r="AT118" i="90"/>
  <c r="AT143" i="90"/>
  <c r="AT102" i="90"/>
  <c r="AT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T100" i="90"/>
  <c r="AT148" i="90"/>
  <c r="AT144" i="90"/>
  <c r="AT96" i="90"/>
  <c r="AT104" i="90"/>
  <c r="AT145" i="90"/>
  <c r="R16" i="92"/>
  <c r="AT103" i="90"/>
  <c r="AT131" i="90"/>
  <c r="AT127" i="90"/>
  <c r="AT97" i="90"/>
  <c r="AT138" i="90"/>
  <c r="AT122" i="90"/>
  <c r="AT128" i="90"/>
  <c r="P172" i="81"/>
  <c r="P166" i="81"/>
  <c r="AT110" i="90"/>
  <c r="O16" i="92"/>
  <c r="AT152" i="90"/>
  <c r="AT135" i="90"/>
  <c r="AT99" i="90"/>
  <c r="AT117" i="90"/>
  <c r="AT139" i="90"/>
  <c r="AT124" i="90"/>
  <c r="Q16" i="92"/>
  <c r="AT114" i="90"/>
  <c r="AT121" i="90"/>
  <c r="P139" i="81"/>
  <c r="P143" i="81"/>
  <c r="P144" i="81"/>
  <c r="P145" i="81"/>
  <c r="P138" i="81"/>
  <c r="P142" i="81"/>
  <c r="P147" i="81"/>
  <c r="K143" i="81"/>
  <c r="P146" i="81"/>
  <c r="P140" i="81"/>
  <c r="P141" i="81"/>
  <c r="AT112" i="90"/>
  <c r="AT116" i="90"/>
  <c r="AT141" i="90"/>
  <c r="J104" i="81"/>
  <c r="P107" i="81" s="1"/>
  <c r="AT106" i="90"/>
  <c r="AT130" i="90"/>
  <c r="J158" i="81"/>
  <c r="AT95" i="90"/>
  <c r="AT107" i="90"/>
  <c r="AT109" i="90"/>
  <c r="AT129" i="90"/>
  <c r="O13" i="92"/>
  <c r="P13" i="92"/>
  <c r="R13" i="92"/>
  <c r="Q13" i="92"/>
  <c r="AT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Q47" i="92" l="1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F6" i="93" l="1"/>
  <c r="D29" i="93" s="1"/>
  <c r="D34" i="93"/>
  <c r="D15" i="93"/>
  <c r="D16" i="93"/>
  <c r="D14" i="93"/>
  <c r="D17" i="93"/>
  <c r="D18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F16" i="93" l="1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0" i="90"/>
  <c r="D25" i="93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F21" i="93" l="1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l="1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<sst xmlns="http://schemas.openxmlformats.org/spreadsheetml/2006/main" count="4847" uniqueCount="804">
  <si>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</si>
  <si>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</si>
  <si>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</si>
  <si>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</si>
  <si>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</si>
  <si>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</si>
  <si>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</si>
  <si>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</si>
  <si>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</si>
  <si>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</si>
  <si>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</si>
  <si>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</si>
  <si>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</si>
  <si>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</si>
  <si>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</si>
  <si>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</si>
  <si>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</si>
  <si>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</si>
  <si>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</si>
  <si>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</si>
  <si>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</si>
  <si>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</si>
  <si>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</si>
  <si>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</si>
  <si>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</si>
  <si>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</si>
  <si>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</si>
  <si>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</si>
  <si>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</si>
  <si>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</si>
  <si>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</si>
  <si>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</si>
  <si>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</si>
  <si>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</si>
  <si>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</si>
  <si>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</si>
  <si>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</si>
  <si>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</si>
  <si>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</si>
  <si>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</si>
  <si>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</si>
  <si>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</si>
  <si>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</si>
  <si>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</si>
  <si>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</si>
  <si>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</si>
  <si>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</si>
  <si>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</si>
  <si>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</si>
  <si>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</si>
  <si>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</si>
  <si>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</si>
  <si>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</si>
  <si>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</si>
  <si>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</si>
  <si>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</si>
  <si>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</si>
  <si>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</si>
  <si>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</si>
  <si>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</si>
  <si>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</si>
  <si>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</si>
  <si>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</si>
  <si>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</si>
  <si>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</si>
  <si>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</si>
  <si>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</si>
  <si>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</si>
  <si>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</si>
  <si>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</si>
  <si>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</si>
  <si>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</si>
  <si>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</si>
  <si>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</si>
  <si>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</si>
  <si>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</si>
  <si>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</si>
  <si>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</si>
  <si>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</si>
  <si>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</si>
  <si>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</si>
  <si>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</si>
  <si>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</si>
  <si>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</si>
  <si>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</si>
  <si>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</si>
  <si>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</si>
  <si>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</si>
  <si>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</si>
  <si>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</si>
  <si>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</si>
  <si>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</si>
  <si>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</si>
  <si>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</si>
  <si>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</si>
  <si>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</si>
  <si>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</si>
  <si>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</si>
  <si>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</si>
  <si>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</si>
  <si>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</si>
  <si>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</si>
  <si>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</si>
  <si>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</si>
  <si>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</si>
  <si>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</si>
  <si>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</si>
  <si>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</si>
  <si>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</si>
  <si>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</si>
  <si>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</si>
  <si>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</si>
  <si>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</si>
  <si>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</si>
  <si>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</si>
  <si>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</si>
  <si>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</si>
  <si>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</si>
  <si>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</si>
  <si>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</si>
  <si>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</si>
  <si>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</si>
  <si>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</si>
  <si>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</si>
  <si>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</si>
  <si>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</si>
  <si>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</si>
  <si>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</si>
  <si>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</si>
  <si>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</si>
  <si>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</si>
  <si>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</si>
  <si>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</si>
  <si>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</si>
  <si>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</si>
  <si>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</si>
  <si>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</si>
  <si>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</si>
  <si>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</si>
  <si>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</si>
  <si>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</si>
  <si>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</si>
  <si>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</si>
  <si>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</si>
  <si>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</si>
  <si>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</si>
  <si>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</si>
  <si>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</si>
  <si>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</si>
  <si>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</si>
  <si>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</si>
  <si>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</si>
  <si>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</si>
  <si>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</si>
  <si>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</si>
  <si>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</si>
  <si>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</si>
  <si>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</si>
  <si>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</si>
  <si>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</si>
  <si>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</si>
  <si>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</si>
  <si>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</si>
  <si>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</si>
  <si>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</si>
  <si>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</si>
  <si>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</si>
  <si>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</si>
  <si>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</si>
  <si>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</si>
  <si>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</si>
  <si>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</si>
  <si>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</si>
  <si>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</si>
  <si>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</si>
  <si>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</si>
  <si>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</si>
  <si>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</si>
  <si>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</si>
  <si>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</si>
  <si>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</si>
  <si>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</si>
  <si>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</si>
  <si>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</si>
  <si>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</si>
  <si>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</si>
  <si>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</si>
  <si>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</si>
  <si>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</si>
  <si>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</si>
  <si>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</si>
  <si>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</si>
  <si>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</si>
  <si>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</si>
  <si>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</si>
  <si>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</si>
  <si>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</si>
  <si>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</si>
  <si>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</si>
  <si>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</si>
  <si>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</si>
  <si>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</si>
  <si>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</si>
  <si>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</si>
  <si>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</si>
  <si>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</si>
  <si>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</si>
  <si>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</si>
  <si>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</si>
  <si>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</si>
  <si>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</si>
  <si>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</si>
  <si>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</si>
  <si>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</si>
  <si>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</si>
  <si>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</si>
  <si>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</si>
  <si>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</si>
  <si>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</si>
  <si>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</si>
  <si>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</si>
  <si>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</si>
  <si>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</si>
  <si>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</si>
  <si>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</si>
  <si>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</si>
  <si>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</si>
  <si>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</si>
  <si>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</si>
  <si>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</si>
  <si>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</si>
  <si>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</si>
  <si>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</si>
  <si>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</si>
  <si>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</si>
  <si>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</si>
  <si>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</si>
  <si>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</si>
  <si>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</si>
  <si>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</si>
  <si>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</si>
  <si>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</si>
  <si>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</si>
  <si>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</si>
  <si>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</si>
  <si>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</si>
  <si>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</si>
  <si>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</si>
  <si>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</si>
  <si>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</si>
  <si>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</si>
  <si>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</si>
  <si>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</si>
  <si>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</si>
  <si>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</si>
  <si>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</si>
  <si>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</si>
  <si>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</si>
  <si>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</si>
  <si>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</si>
  <si>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</si>
  <si>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</si>
  <si>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</si>
  <si>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</si>
  <si>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</si>
  <si>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</si>
  <si>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</si>
  <si>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</si>
  <si>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</si>
  <si>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</si>
  <si>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</si>
  <si>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</si>
  <si>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</si>
  <si>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</si>
  <si>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</si>
  <si>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</si>
  <si>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</si>
  <si>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</si>
  <si>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</si>
  <si>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</si>
  <si>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</si>
  <si>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</si>
  <si>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</si>
  <si>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</si>
  <si>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</si>
  <si>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</si>
  <si>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</si>
  <si>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</si>
  <si>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</si>
  <si>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</si>
  <si>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</si>
  <si>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</si>
  <si>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</si>
  <si>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</si>
  <si>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</si>
  <si>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</si>
  <si>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</si>
  <si>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</si>
  <si>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</si>
  <si>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</si>
  <si>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</si>
  <si>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</si>
  <si>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</si>
  <si>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</si>
  <si>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</si>
  <si>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</si>
  <si>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</si>
  <si>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</si>
  <si>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</si>
  <si>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</si>
  <si>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</si>
  <si>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</si>
  <si>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</si>
  <si>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</si>
  <si>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</si>
  <si>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</si>
  <si>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</si>
  <si>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</si>
  <si>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</si>
  <si>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</si>
  <si>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</si>
  <si>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</si>
  <si>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</si>
  <si>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</si>
  <si>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</si>
  <si>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</si>
  <si>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</si>
  <si>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</si>
  <si>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</si>
  <si>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</si>
  <si>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</si>
  <si>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</si>
  <si>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</si>
  <si>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</si>
  <si>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</si>
  <si>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</si>
  <si>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</si>
  <si>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</si>
  <si>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</si>
  <si>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</si>
  <si>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</si>
  <si>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</si>
  <si>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</si>
  <si>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</si>
  <si>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</si>
  <si>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</si>
  <si>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</si>
  <si>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</si>
  <si>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</si>
  <si>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</si>
  <si>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</si>
  <si>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</si>
  <si>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</si>
  <si>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</si>
  <si>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</si>
  <si>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</si>
  <si>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</si>
  <si>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</si>
  <si>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</si>
  <si>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</si>
  <si>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</si>
  <si>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</si>
  <si>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</si>
  <si>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</si>
  <si>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</si>
  <si>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</si>
  <si>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</si>
  <si>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</si>
  <si>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</si>
  <si>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</si>
  <si>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</si>
  <si>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</si>
  <si>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</si>
  <si>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</si>
  <si>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</si>
  <si>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</si>
  <si>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</si>
  <si>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</si>
  <si>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</si>
  <si>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</si>
  <si>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</si>
  <si>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</si>
  <si>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</si>
  <si>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</si>
  <si>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</si>
  <si>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</si>
  <si>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</si>
  <si>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</si>
  <si>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</si>
  <si>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</si>
  <si>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</si>
  <si>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</si>
  <si>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</si>
  <si>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</si>
  <si>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</si>
  <si>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</si>
  <si>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</si>
  <si>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</si>
  <si>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</si>
  <si>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</si>
  <si>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</si>
  <si>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</si>
  <si>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</si>
  <si>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</si>
  <si>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</si>
  <si>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</si>
  <si>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</si>
  <si>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</si>
  <si>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</si>
  <si>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</si>
  <si>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</si>
  <si>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</si>
  <si>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</si>
  <si>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</si>
  <si>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</si>
  <si>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</si>
  <si>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</si>
  <si>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</si>
  <si>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</si>
  <si>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</si>
  <si>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</si>
  <si>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</si>
  <si>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</si>
  <si>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</si>
  <si>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</si>
  <si>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</si>
  <si>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</si>
  <si>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</si>
  <si>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</si>
  <si>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</si>
  <si>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</si>
  <si>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</si>
  <si>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</si>
  <si>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</si>
  <si>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</si>
  <si>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</si>
  <si>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</si>
  <si>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</si>
  <si>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</si>
  <si>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</si>
  <si>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</si>
  <si>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</si>
  <si>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</si>
  <si>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</si>
  <si>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</si>
  <si>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</si>
  <si>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</si>
  <si>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</si>
  <si>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</si>
  <si>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</si>
  <si>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</si>
  <si>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</si>
  <si>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</si>
  <si>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</si>
  <si>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</si>
  <si>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</si>
  <si>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</si>
  <si>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</si>
  <si>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</si>
  <si>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</si>
  <si>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</si>
  <si>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</si>
  <si>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</si>
  <si>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</si>
  <si>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</si>
  <si>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</si>
  <si>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</si>
  <si>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</si>
  <si>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</si>
  <si>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</si>
  <si>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</si>
  <si>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</si>
  <si>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</si>
  <si>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</si>
  <si>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</si>
  <si>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</si>
  <si>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</si>
  <si>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</si>
  <si>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</si>
  <si>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</si>
  <si>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</si>
  <si>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</si>
  <si>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</si>
  <si>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</si>
  <si>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</si>
  <si>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</si>
  <si>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</si>
  <si>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</si>
  <si>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</si>
  <si>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</si>
  <si>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</si>
  <si>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</si>
  <si>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</si>
  <si>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</si>
  <si>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</si>
  <si>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</si>
  <si>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</si>
  <si>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</si>
  <si>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</si>
  <si>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</si>
  <si>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</si>
  <si>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</si>
  <si>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</si>
  <si>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</si>
  <si>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</si>
  <si>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</si>
  <si>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</si>
  <si>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</si>
  <si>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</si>
  <si>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</si>
  <si>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</si>
  <si>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</si>
  <si>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</si>
  <si>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</si>
  <si>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</si>
  <si>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</si>
  <si>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</si>
  <si>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</si>
  <si>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</si>
  <si>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</si>
  <si>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</si>
  <si>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</si>
  <si>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</si>
  <si>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</si>
  <si>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</si>
  <si>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</si>
  <si>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</si>
  <si>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</si>
  <si>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</si>
  <si>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</si>
  <si>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</si>
  <si>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</si>
  <si>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</si>
  <si>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</si>
  <si>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</si>
  <si>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</si>
  <si>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</si>
  <si>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</si>
  <si>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</si>
  <si>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</si>
  <si>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</si>
  <si>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</si>
  <si>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</si>
  <si>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</si>
  <si>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</si>
  <si>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</si>
  <si>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</si>
  <si>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</si>
  <si>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</si>
  <si>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</si>
  <si>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</si>
  <si>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</si>
  <si>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</si>
  <si>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</si>
  <si>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</si>
  <si>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</si>
  <si>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</si>
  <si>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</si>
  <si>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</si>
  <si>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</si>
  <si>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</si>
  <si>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</si>
  <si>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</si>
  <si>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</si>
  <si>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</si>
  <si>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</si>
  <si>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</si>
  <si>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</si>
  <si>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</si>
  <si>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</si>
  <si>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</si>
  <si>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</si>
  <si>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</si>
  <si>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</si>
  <si>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</si>
  <si>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</si>
  <si>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</si>
  <si>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</si>
  <si>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</si>
  <si>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</si>
  <si>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</si>
  <si>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</si>
  <si>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</si>
  <si>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</si>
  <si>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</si>
  <si>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</si>
  <si>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</si>
  <si>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</si>
  <si>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</si>
  <si>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</si>
  <si>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</si>
  <si>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</si>
  <si>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</si>
  <si>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</si>
  <si>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</si>
  <si>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</si>
  <si>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</si>
  <si>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</si>
  <si>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</si>
  <si>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</si>
  <si>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</si>
  <si>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</si>
  <si>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</si>
  <si>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</si>
  <si>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</si>
  <si>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</si>
  <si>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</si>
  <si>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</si>
  <si>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</si>
  <si>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</si>
  <si>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</si>
  <si>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</si>
  <si>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</si>
  <si>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</si>
  <si>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</si>
  <si>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</si>
  <si>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</si>
  <si>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</si>
  <si>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</si>
  <si>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</si>
  <si>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</si>
  <si>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</si>
  <si>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</si>
  <si>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</si>
  <si>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</si>
  <si>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</si>
  <si>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</si>
  <si>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</si>
  <si>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</si>
  <si>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</si>
  <si>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</si>
  <si>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</si>
  <si>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</si>
  <si>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</si>
  <si>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</si>
  <si>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</si>
  <si>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</si>
  <si>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</si>
  <si>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</si>
  <si>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</si>
  <si>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</si>
  <si>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</si>
  <si>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</si>
  <si>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</si>
  <si>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</si>
  <si>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</si>
  <si>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</si>
  <si>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</si>
  <si>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</si>
  <si>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</si>
  <si>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</si>
  <si>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</si>
  <si>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</si>
  <si>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</si>
  <si>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</si>
  <si>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</si>
  <si>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</si>
  <si>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</si>
  <si>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</si>
  <si>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</si>
  <si>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</si>
  <si>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</si>
  <si>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</si>
  <si>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</si>
  <si>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</si>
  <si>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</si>
  <si>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</si>
  <si>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</si>
  <si>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</si>
  <si>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</si>
  <si>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</si>
  <si>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</si>
  <si>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</si>
  <si>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</si>
  <si>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</si>
  <si>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</si>
  <si>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</si>
  <si>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</si>
  <si>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</si>
  <si>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</si>
  <si>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</si>
  <si>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</si>
  <si>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</si>
  <si>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</si>
  <si>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</si>
  <si>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</si>
  <si>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</si>
  <si>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</si>
  <si>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</si>
  <si>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</si>
  <si>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</si>
  <si>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</si>
  <si>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</si>
  <si>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</si>
  <si>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</si>
  <si>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</si>
  <si>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</si>
  <si>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</si>
  <si>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</si>
  <si>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</si>
  <si>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</si>
  <si>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</si>
  <si>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</si>
  <si>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</si>
  <si>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</si>
  <si>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</si>
  <si>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</si>
  <si>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</si>
  <si>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</si>
  <si>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</si>
  <si>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</si>
  <si>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</si>
  <si>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</si>
  <si>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</si>
  <si>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</si>
  <si>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</si>
  <si>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</si>
  <si>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</si>
  <si>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</si>
  <si>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</si>
  <si>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</si>
  <si>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</si>
  <si>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</si>
  <si>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</si>
  <si>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</si>
  <si>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</si>
  <si>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</si>
  <si>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</si>
  <si>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</si>
  <si>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</si>
  <si>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</si>
  <si>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</si>
  <si>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</si>
  <si>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</si>
  <si>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</si>
  <si>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</si>
  <si>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</si>
  <si>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</si>
  <si>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</si>
  <si>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</si>
  <si>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</si>
  <si>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</si>
  <si>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</si>
  <si>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柠檬怪</t>
  </si>
  <si>
    <t>阎风吒</t>
  </si>
  <si>
    <t>天使缇娜</t>
    <phoneticPr fontId="2" type="noConversion"/>
  </si>
  <si>
    <t>卡牌</t>
    <phoneticPr fontId="2" type="noConversion"/>
  </si>
  <si>
    <t>品质</t>
    <phoneticPr fontId="2" type="noConversion"/>
  </si>
  <si>
    <t>R</t>
  </si>
  <si>
    <t>SR</t>
  </si>
  <si>
    <t>SSR</t>
  </si>
  <si>
    <t>UR</t>
  </si>
  <si>
    <t>价值</t>
    <phoneticPr fontId="2" type="noConversion"/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</si>
  <si>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</si>
  <si>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</si>
  <si>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</si>
  <si>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总价值</t>
    <phoneticPr fontId="2" type="noConversion"/>
  </si>
  <si>
    <t>R</t>
    <phoneticPr fontId="2" type="noConversion"/>
  </si>
  <si>
    <t>SR</t>
    <phoneticPr fontId="2" type="noConversion"/>
  </si>
  <si>
    <t>N</t>
    <phoneticPr fontId="2" type="noConversion"/>
  </si>
  <si>
    <t>SSR</t>
    <phoneticPr fontId="2" type="noConversion"/>
  </si>
  <si>
    <t>UR</t>
    <phoneticPr fontId="2" type="noConversion"/>
  </si>
  <si>
    <t>1星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</si>
  <si>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</si>
  <si>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</si>
  <si>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</si>
  <si>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</si>
  <si>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</si>
  <si>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</si>
  <si>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</si>
  <si>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</si>
  <si>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</si>
  <si>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</si>
  <si>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</si>
  <si>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普通</t>
    <phoneticPr fontId="2" type="noConversion"/>
  </si>
  <si>
    <t>10连</t>
    <phoneticPr fontId="2" type="noConversion"/>
  </si>
  <si>
    <t>30连</t>
    <phoneticPr fontId="2" type="noConversion"/>
  </si>
  <si>
    <t>Debris</t>
    <phoneticPr fontId="2" type="noConversion"/>
  </si>
  <si>
    <t>30抽期望</t>
    <phoneticPr fontId="2" type="noConversion"/>
  </si>
  <si>
    <t>价值</t>
    <phoneticPr fontId="2" type="noConversion"/>
  </si>
  <si>
    <t>总价值</t>
    <phoneticPr fontId="2" type="noConversion"/>
  </si>
  <si>
    <t>SSR</t>
    <phoneticPr fontId="2" type="noConversion"/>
  </si>
  <si>
    <t>塞伯罗斯碎片</t>
  </si>
  <si>
    <t>柠檬怪碎片</t>
  </si>
  <si>
    <t>李轩辕碎片</t>
  </si>
  <si>
    <t>阎风吒碎片</t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</si>
  <si>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</si>
  <si>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于禁碎片</t>
  </si>
  <si>
    <t>噬日碎片</t>
  </si>
  <si>
    <t>唐流雨碎片</t>
  </si>
  <si>
    <t>食火蜥碎片</t>
  </si>
  <si>
    <t>高顺碎片</t>
  </si>
  <si>
    <t>典韦碎片</t>
  </si>
  <si>
    <t>烈风螳螂碎片</t>
  </si>
  <si>
    <t>许褚碎片</t>
  </si>
  <si>
    <t>徐晃碎片</t>
  </si>
  <si>
    <t>石灵明碎片</t>
  </si>
  <si>
    <t>天使缇娜碎片</t>
  </si>
  <si>
    <t>卡牌</t>
    <phoneticPr fontId="2" type="noConversion"/>
  </si>
  <si>
    <t>品质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</si>
  <si>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</si>
  <si>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</si>
  <si>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</si>
  <si>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修正权重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</si>
</sst>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26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  <xf numFmtId="0" fontId="0" fillId="0" borderId="0" xfId="0" applyAlignment="1"/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85" t="s">
        <v>13</v>
      </c>
      <c r="C2" s="86"/>
      <c r="D2" s="86"/>
      <c r="E2" s="87"/>
    </row>
    <row r="3" spans="2:5" ht="35.1" customHeight="1" x14ac:dyDescent="0.2">
      <c r="B3" s="2" t="s">
        <v>0</v>
      </c>
      <c r="C3" s="3" t="s">
        <v>11</v>
      </c>
      <c r="D3" s="88" t="s">
        <v>1</v>
      </c>
      <c r="E3" s="90" t="s">
        <v>14</v>
      </c>
    </row>
    <row r="4" spans="2:5" ht="35.1" customHeight="1" x14ac:dyDescent="0.2">
      <c r="B4" s="2" t="s">
        <v>2</v>
      </c>
      <c r="C4" s="3" t="s">
        <v>12</v>
      </c>
      <c r="D4" s="89"/>
      <c r="E4" s="91"/>
    </row>
    <row r="5" spans="2:5" ht="35.1" customHeight="1" x14ac:dyDescent="0.2">
      <c r="B5" s="4" t="s">
        <v>3</v>
      </c>
      <c r="C5" s="92" t="s">
        <v>15</v>
      </c>
      <c r="D5" s="93"/>
      <c r="E5" s="94"/>
    </row>
    <row r="6" spans="2:5" ht="18" x14ac:dyDescent="0.2">
      <c r="B6" s="95" t="s">
        <v>4</v>
      </c>
      <c r="C6" s="96"/>
      <c r="D6" s="96"/>
      <c r="E6" s="97"/>
    </row>
    <row r="7" spans="2:5" ht="18" x14ac:dyDescent="0.2">
      <c r="B7" s="5" t="s">
        <v>5</v>
      </c>
      <c r="C7" s="6" t="s">
        <v>6</v>
      </c>
      <c r="D7" s="83" t="s">
        <v>7</v>
      </c>
      <c r="E7" s="84"/>
    </row>
    <row r="8" spans="2:5" x14ac:dyDescent="0.2">
      <c r="B8" s="7">
        <v>43490</v>
      </c>
      <c r="C8" s="8" t="s">
        <v>10</v>
      </c>
      <c r="D8" s="98" t="s">
        <v>8</v>
      </c>
      <c r="E8" s="99"/>
    </row>
    <row r="9" spans="2:5" x14ac:dyDescent="0.2">
      <c r="B9" s="7"/>
      <c r="C9" s="8"/>
      <c r="D9" s="98"/>
      <c r="E9" s="99"/>
    </row>
    <row r="10" spans="2:5" x14ac:dyDescent="0.2">
      <c r="B10" s="9"/>
      <c r="C10" s="8"/>
      <c r="D10" s="98"/>
      <c r="E10" s="99"/>
    </row>
    <row r="11" spans="2:5" x14ac:dyDescent="0.2">
      <c r="B11" s="9"/>
      <c r="C11" s="8"/>
      <c r="D11" s="98"/>
      <c r="E11" s="99"/>
    </row>
    <row r="12" spans="2:5" x14ac:dyDescent="0.2">
      <c r="B12" s="9"/>
      <c r="C12" s="8"/>
      <c r="D12" s="98"/>
      <c r="E12" s="99"/>
    </row>
    <row r="13" spans="2:5" x14ac:dyDescent="0.2">
      <c r="B13" s="9"/>
      <c r="C13" s="8"/>
      <c r="D13" s="98"/>
      <c r="E13" s="99"/>
    </row>
    <row r="14" spans="2:5" x14ac:dyDescent="0.2">
      <c r="B14" s="9"/>
      <c r="C14" s="8"/>
      <c r="D14" s="98"/>
      <c r="E14" s="99"/>
    </row>
    <row r="15" spans="2:5" x14ac:dyDescent="0.2">
      <c r="B15" s="9"/>
      <c r="C15" s="8"/>
      <c r="D15" s="98"/>
      <c r="E15" s="99"/>
    </row>
    <row r="16" spans="2:5" x14ac:dyDescent="0.2">
      <c r="B16" s="9"/>
      <c r="C16" s="8"/>
      <c r="D16" s="98"/>
      <c r="E16" s="99"/>
    </row>
    <row r="17" spans="2:5" x14ac:dyDescent="0.2">
      <c r="B17" s="9"/>
      <c r="C17" s="8"/>
      <c r="D17" s="98"/>
      <c r="E17" s="99"/>
    </row>
    <row r="18" spans="2:5" x14ac:dyDescent="0.2">
      <c r="B18" s="9"/>
      <c r="C18" s="8"/>
      <c r="D18" s="98"/>
      <c r="E18" s="99"/>
    </row>
    <row r="19" spans="2:5" x14ac:dyDescent="0.2">
      <c r="B19" s="9"/>
      <c r="C19" s="8"/>
      <c r="D19" s="98"/>
      <c r="E19" s="99"/>
    </row>
    <row r="20" spans="2:5" x14ac:dyDescent="0.2">
      <c r="B20" s="9"/>
      <c r="C20" s="8"/>
      <c r="D20" s="98"/>
      <c r="E20" s="99"/>
    </row>
    <row r="21" spans="2:5" x14ac:dyDescent="0.2">
      <c r="B21" s="9"/>
      <c r="C21" s="8"/>
      <c r="D21" s="98"/>
      <c r="E21" s="99"/>
    </row>
    <row r="22" spans="2:5" x14ac:dyDescent="0.2">
      <c r="B22" s="9"/>
      <c r="C22" s="8"/>
      <c r="D22" s="98"/>
      <c r="E22" s="99"/>
    </row>
    <row r="23" spans="2:5" x14ac:dyDescent="0.2">
      <c r="B23" s="9"/>
      <c r="C23" s="8"/>
      <c r="D23" s="98"/>
      <c r="E23" s="99"/>
    </row>
    <row r="24" spans="2:5" x14ac:dyDescent="0.2">
      <c r="B24" s="9"/>
      <c r="C24" s="8"/>
      <c r="D24" s="98"/>
      <c r="E24" s="99"/>
    </row>
    <row r="25" spans="2:5" x14ac:dyDescent="0.2">
      <c r="B25" s="9"/>
      <c r="C25" s="8"/>
      <c r="D25" s="98"/>
      <c r="E25" s="99"/>
    </row>
    <row r="26" spans="2:5" x14ac:dyDescent="0.2">
      <c r="B26" s="9"/>
      <c r="C26" s="8"/>
      <c r="D26" s="98"/>
      <c r="E26" s="99"/>
    </row>
    <row r="27" spans="2:5" x14ac:dyDescent="0.2">
      <c r="B27" s="9"/>
      <c r="C27" s="8"/>
      <c r="D27" s="98"/>
      <c r="E27" s="99"/>
    </row>
    <row r="28" spans="2:5" ht="18" thickBot="1" x14ac:dyDescent="0.25">
      <c r="B28" s="10"/>
      <c r="C28" s="11"/>
      <c r="D28" s="100"/>
      <c r="E28" s="101"/>
    </row>
    <row r="30" spans="2:5" x14ac:dyDescent="0.2">
      <c r="B30" s="102" t="s">
        <v>9</v>
      </c>
      <c r="C30" s="102"/>
      <c r="D30" s="102"/>
      <c r="E30" s="10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226</v>
      </c>
      <c r="S1" s="29">
        <v>3</v>
      </c>
      <c r="T1" s="16"/>
    </row>
    <row r="2" spans="1:47" ht="16.5" x14ac:dyDescent="0.2">
      <c r="A2" s="28" t="s">
        <v>224</v>
      </c>
      <c r="B2" s="29">
        <v>1</v>
      </c>
    </row>
    <row r="3" spans="1:47" ht="20.25" x14ac:dyDescent="0.2">
      <c r="A3" s="103" t="s">
        <v>138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R3" s="103" t="s">
        <v>216</v>
      </c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</row>
    <row r="4" spans="1:47" ht="17.25" x14ac:dyDescent="0.2">
      <c r="A4" s="16"/>
      <c r="B4" s="16"/>
      <c r="C4" s="16"/>
      <c r="D4" s="16"/>
      <c r="E4" s="28" t="s">
        <v>212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192</v>
      </c>
      <c r="S4" s="12" t="s">
        <v>193</v>
      </c>
      <c r="T4" s="12" t="s">
        <v>225</v>
      </c>
      <c r="U4" s="12" t="s">
        <v>202</v>
      </c>
      <c r="V4" s="12" t="s">
        <v>204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214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254</v>
      </c>
      <c r="AK4" s="12" t="s">
        <v>255</v>
      </c>
      <c r="AL4" s="12" t="s">
        <v>256</v>
      </c>
      <c r="AM4" s="12" t="s">
        <v>257</v>
      </c>
      <c r="AN4" s="12" t="s">
        <v>235</v>
      </c>
      <c r="AQ4" s="12" t="s">
        <v>572</v>
      </c>
      <c r="AR4" s="12" t="s">
        <v>255</v>
      </c>
      <c r="AS4" s="12" t="s">
        <v>573</v>
      </c>
      <c r="AT4" s="12" t="s">
        <v>257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213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203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168</v>
      </c>
      <c r="B6" s="12" t="s">
        <v>218</v>
      </c>
      <c r="C6" s="12" t="s">
        <v>217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215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237</v>
      </c>
      <c r="P6" s="12" t="s">
        <v>236</v>
      </c>
      <c r="R6" s="29">
        <v>2</v>
      </c>
      <c r="S6" s="29" t="s">
        <v>205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205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206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206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207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207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208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208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208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208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209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209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209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209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210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210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210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227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210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229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211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230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228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233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231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232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219</v>
      </c>
      <c r="C34" s="12" t="s">
        <v>54</v>
      </c>
      <c r="D34" s="12" t="s">
        <v>223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215</v>
      </c>
      <c r="J34" s="12" t="s">
        <v>220</v>
      </c>
      <c r="K34" s="12" t="s">
        <v>221</v>
      </c>
      <c r="L34" s="12" t="s">
        <v>222</v>
      </c>
      <c r="M34" s="12" t="s">
        <v>189</v>
      </c>
      <c r="N34" s="12" t="s">
        <v>234</v>
      </c>
      <c r="O34" s="12" t="s">
        <v>235</v>
      </c>
      <c r="R34" s="12" t="s">
        <v>192</v>
      </c>
      <c r="S34" s="12" t="s">
        <v>193</v>
      </c>
      <c r="T34" s="12" t="s">
        <v>225</v>
      </c>
      <c r="U34" s="12" t="s">
        <v>202</v>
      </c>
      <c r="V34" s="12" t="s">
        <v>204</v>
      </c>
      <c r="W34" s="12" t="s">
        <v>321</v>
      </c>
      <c r="X34" s="12" t="s">
        <v>322</v>
      </c>
      <c r="Y34" s="12" t="s">
        <v>323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214</v>
      </c>
      <c r="AE34" s="12" t="s">
        <v>198</v>
      </c>
      <c r="AF34" s="12" t="s">
        <v>199</v>
      </c>
      <c r="AG34" s="12" t="s">
        <v>200</v>
      </c>
      <c r="AH34" s="12" t="s">
        <v>331</v>
      </c>
      <c r="AI34" s="12" t="s">
        <v>258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324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203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205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205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206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206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207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207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208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208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208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208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209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209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209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209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210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210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210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210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211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7"/>
  <sheetViews>
    <sheetView topLeftCell="A40" workbookViewId="0">
      <selection activeCell="AK26" sqref="AJ26:AK2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325</v>
      </c>
      <c r="H2" s="35" t="s">
        <v>326</v>
      </c>
      <c r="I2" s="35" t="s">
        <v>327</v>
      </c>
      <c r="J2" s="35" t="s">
        <v>328</v>
      </c>
      <c r="K2" s="35" t="s">
        <v>329</v>
      </c>
      <c r="L2" s="35" t="s">
        <v>330</v>
      </c>
    </row>
    <row r="3" spans="1:46" ht="20.25" x14ac:dyDescent="0.2">
      <c r="A3" s="103" t="s">
        <v>259</v>
      </c>
      <c r="B3" s="103"/>
      <c r="C3" s="103"/>
      <c r="D3" s="103"/>
      <c r="E3" s="103"/>
      <c r="Z3" s="103" t="s">
        <v>569</v>
      </c>
      <c r="AA3" s="103"/>
      <c r="AB3" s="103"/>
      <c r="AC3" s="103"/>
      <c r="AD3" s="103"/>
      <c r="AE3" s="103"/>
      <c r="AF3" s="103"/>
      <c r="AG3" s="103"/>
      <c r="AH3" s="103"/>
      <c r="AI3" s="103"/>
      <c r="AJ3" s="103"/>
    </row>
    <row r="4" spans="1:46" ht="17.25" x14ac:dyDescent="0.2">
      <c r="A4" s="12" t="s">
        <v>264</v>
      </c>
      <c r="B4" s="12" t="s">
        <v>260</v>
      </c>
      <c r="C4" s="12" t="s">
        <v>261</v>
      </c>
      <c r="D4" s="12" t="s">
        <v>262</v>
      </c>
      <c r="E4" s="12" t="s">
        <v>263</v>
      </c>
      <c r="Z4" s="12" t="s">
        <v>570</v>
      </c>
      <c r="AA4" s="12" t="s">
        <v>571</v>
      </c>
      <c r="AB4" s="12" t="s">
        <v>588</v>
      </c>
      <c r="AC4" s="12" t="s">
        <v>591</v>
      </c>
      <c r="AD4" s="12" t="s">
        <v>590</v>
      </c>
      <c r="AE4" s="12" t="s">
        <v>593</v>
      </c>
      <c r="AF4" s="12" t="s">
        <v>592</v>
      </c>
      <c r="AG4" s="36" t="s">
        <v>594</v>
      </c>
      <c r="AH4" s="36" t="s">
        <v>595</v>
      </c>
      <c r="AI4" s="36" t="s">
        <v>596</v>
      </c>
      <c r="AJ4" s="12" t="s">
        <v>597</v>
      </c>
      <c r="AM4" s="12" t="s">
        <v>598</v>
      </c>
      <c r="AN4" s="12" t="s">
        <v>574</v>
      </c>
      <c r="AO4" s="12" t="s">
        <v>599</v>
      </c>
      <c r="AP4" s="12" t="s">
        <v>600</v>
      </c>
      <c r="AQ4" s="12" t="s">
        <v>601</v>
      </c>
      <c r="AR4" s="12" t="s">
        <v>602</v>
      </c>
      <c r="AS4" s="12" t="s">
        <v>574</v>
      </c>
      <c r="AT4" s="12" t="s">
        <v>574</v>
      </c>
    </row>
    <row r="5" spans="1:46" ht="16.5" x14ac:dyDescent="0.2">
      <c r="A5" s="34" t="s">
        <v>265</v>
      </c>
      <c r="B5" s="20">
        <v>0.5</v>
      </c>
      <c r="C5" s="20">
        <v>0.8</v>
      </c>
      <c r="D5" s="20">
        <v>1</v>
      </c>
      <c r="E5" s="20">
        <v>1.2</v>
      </c>
      <c r="Z5" s="67" t="s">
        <v>575</v>
      </c>
      <c r="AA5" s="67">
        <v>10</v>
      </c>
      <c r="AB5" s="67">
        <f>章节关卡!H5*节奏总表!L4*60</f>
        <v>1200</v>
      </c>
      <c r="AC5" s="67">
        <v>1</v>
      </c>
      <c r="AD5" s="67">
        <f>SUMIFS(章节关卡!$AU$5:$AU$205,章节关卡!$AQ$5:$AQ$205,"="&amp;卡牌消耗!AC5)</f>
        <v>10125</v>
      </c>
      <c r="AE5" s="67"/>
      <c r="AF5" s="67"/>
      <c r="AG5" s="67">
        <f>AB5+AD5+AF5</f>
        <v>11325</v>
      </c>
      <c r="AH5" s="20">
        <v>0.5</v>
      </c>
      <c r="AI5" s="67">
        <f>INT(AG5*AH5)</f>
        <v>5662</v>
      </c>
      <c r="AJ5" s="67">
        <v>1</v>
      </c>
      <c r="AM5" s="67" t="s">
        <v>605</v>
      </c>
      <c r="AN5">
        <v>1</v>
      </c>
      <c r="AO5" s="67">
        <v>1</v>
      </c>
      <c r="AP5" s="67">
        <v>1</v>
      </c>
      <c r="AQ5" s="22">
        <f>AP5/$AN$8</f>
        <v>1.8181818181818181E-2</v>
      </c>
      <c r="AR5" s="67">
        <v>1</v>
      </c>
      <c r="AS5" s="67">
        <f>INT($AN$6*AQ5/AR5/5)*5</f>
        <v>100</v>
      </c>
      <c r="AT5" s="67">
        <f>SUM(AS$5:AS5)</f>
        <v>100</v>
      </c>
    </row>
    <row r="6" spans="1:46" ht="16.5" x14ac:dyDescent="0.2">
      <c r="A6" s="34" t="s">
        <v>266</v>
      </c>
      <c r="B6" s="20">
        <v>0.5</v>
      </c>
      <c r="C6" s="20">
        <v>0.8</v>
      </c>
      <c r="D6" s="20">
        <v>1</v>
      </c>
      <c r="E6" s="20">
        <v>1.2</v>
      </c>
      <c r="Z6" s="67" t="s">
        <v>576</v>
      </c>
      <c r="AA6" s="67">
        <v>20</v>
      </c>
      <c r="AB6" s="67">
        <f>章节关卡!H6*节奏总表!L5*60</f>
        <v>6000</v>
      </c>
      <c r="AC6" s="67">
        <v>2</v>
      </c>
      <c r="AD6" s="67">
        <f>SUMIFS(章节关卡!$AU$5:$AU$205,章节关卡!$AQ$5:$AQ$205,"="&amp;卡牌消耗!AC6)</f>
        <v>17010</v>
      </c>
      <c r="AE6" s="67">
        <v>1</v>
      </c>
      <c r="AF6" s="67">
        <f>SUMIFS(章节关卡!$BC$5:$BC$205,章节关卡!$AY$5:$AY$205,"="&amp;卡牌消耗!AE6)</f>
        <v>20250</v>
      </c>
      <c r="AG6" s="67">
        <f t="shared" ref="AG6:AG19" si="0">AB6+AD6+AF6</f>
        <v>43260</v>
      </c>
      <c r="AH6" s="20">
        <v>0.7</v>
      </c>
      <c r="AI6" s="67">
        <f t="shared" ref="AI6:AI19" si="1">INT(AG6*AH6)</f>
        <v>30282</v>
      </c>
      <c r="AJ6" s="67">
        <v>2</v>
      </c>
      <c r="AM6" s="15" t="str">
        <f>INDEX($Z$5:$Z$19,AN5)</f>
        <v>1~10</v>
      </c>
      <c r="AN6" s="15">
        <f>INDEX($AI$5:$AI$19,AN5)</f>
        <v>5662</v>
      </c>
      <c r="AO6" s="67">
        <v>2</v>
      </c>
      <c r="AP6" s="67">
        <v>2</v>
      </c>
      <c r="AQ6" s="22">
        <f t="shared" ref="AQ6:AQ13" si="2">AP6/$AN$8</f>
        <v>3.6363636363636362E-2</v>
      </c>
      <c r="AR6" s="67">
        <v>1</v>
      </c>
      <c r="AS6" s="67">
        <f t="shared" ref="AS6:AS14" si="3">INT($AN$6*AQ6/AR6/5)*5</f>
        <v>205</v>
      </c>
      <c r="AT6" s="67">
        <f>SUM(AS$5:AS6)</f>
        <v>305</v>
      </c>
    </row>
    <row r="7" spans="1:46" ht="16.5" x14ac:dyDescent="0.2">
      <c r="A7" s="34" t="s">
        <v>267</v>
      </c>
      <c r="B7" s="22">
        <v>1</v>
      </c>
      <c r="C7" s="22">
        <v>1</v>
      </c>
      <c r="D7" s="22">
        <v>1</v>
      </c>
      <c r="E7" s="22">
        <v>1</v>
      </c>
      <c r="Z7" s="67" t="s">
        <v>577</v>
      </c>
      <c r="AA7" s="67">
        <v>30</v>
      </c>
      <c r="AB7" s="67">
        <f>章节关卡!H7*节奏总表!L6*60</f>
        <v>30240</v>
      </c>
      <c r="AC7" s="67">
        <v>3</v>
      </c>
      <c r="AD7" s="67">
        <f>SUMIFS(章节关卡!$AU$5:$AU$205,章节关卡!$AQ$5:$AQ$205,"="&amp;卡牌消耗!AC7)</f>
        <v>28350</v>
      </c>
      <c r="AE7" s="67">
        <v>2</v>
      </c>
      <c r="AF7" s="67">
        <f>SUMIFS(章节关卡!$BC$5:$BC$205,章节关卡!$AY$5:$AY$205,"="&amp;卡牌消耗!AE7)</f>
        <v>34020</v>
      </c>
      <c r="AG7" s="67">
        <f t="shared" si="0"/>
        <v>92610</v>
      </c>
      <c r="AH7" s="20">
        <v>0.85</v>
      </c>
      <c r="AI7" s="67">
        <f t="shared" si="1"/>
        <v>78718</v>
      </c>
      <c r="AJ7" s="67">
        <v>3</v>
      </c>
      <c r="AM7" s="67" t="s">
        <v>603</v>
      </c>
      <c r="AN7" s="15">
        <f>INDEX($AJ$5:$AJ$19,AN5)</f>
        <v>1</v>
      </c>
      <c r="AO7" s="67">
        <v>3</v>
      </c>
      <c r="AP7" s="67">
        <v>3</v>
      </c>
      <c r="AQ7" s="22">
        <f t="shared" si="2"/>
        <v>5.4545454545454543E-2</v>
      </c>
      <c r="AR7" s="67">
        <v>1</v>
      </c>
      <c r="AS7" s="67">
        <f t="shared" si="3"/>
        <v>305</v>
      </c>
      <c r="AT7" s="67">
        <f>SUM(AS$5:AS7)</f>
        <v>610</v>
      </c>
    </row>
    <row r="8" spans="1:46" ht="16.5" x14ac:dyDescent="0.2">
      <c r="A8" s="34" t="s">
        <v>83</v>
      </c>
      <c r="B8" s="22">
        <v>0.5</v>
      </c>
      <c r="C8" s="22">
        <v>0.7</v>
      </c>
      <c r="D8" s="22">
        <v>1</v>
      </c>
      <c r="E8" s="22">
        <v>1.5</v>
      </c>
      <c r="Z8" s="67" t="s">
        <v>604</v>
      </c>
      <c r="AA8" s="67">
        <v>40</v>
      </c>
      <c r="AB8" s="67">
        <f>章节关卡!H8*节奏总表!L7*60</f>
        <v>100800</v>
      </c>
      <c r="AC8" s="67">
        <v>4</v>
      </c>
      <c r="AD8" s="67">
        <f>SUMIFS(章节关卡!$AU$5:$AU$205,章节关卡!$AQ$5:$AQ$205,"="&amp;卡牌消耗!AC8)</f>
        <v>42120</v>
      </c>
      <c r="AE8" s="67">
        <v>3</v>
      </c>
      <c r="AF8" s="67">
        <f>SUMIFS(章节关卡!$BC$5:$BC$205,章节关卡!$AY$5:$AY$205,"="&amp;卡牌消耗!AE8)</f>
        <v>56700</v>
      </c>
      <c r="AG8" s="67">
        <f t="shared" si="0"/>
        <v>199620</v>
      </c>
      <c r="AH8" s="20">
        <v>1</v>
      </c>
      <c r="AI8" s="67">
        <f t="shared" si="1"/>
        <v>199620</v>
      </c>
      <c r="AJ8" s="67">
        <v>3</v>
      </c>
      <c r="AM8" s="16"/>
      <c r="AN8" s="15">
        <f>SUM(AP5:AP14)</f>
        <v>55</v>
      </c>
      <c r="AO8" s="67">
        <v>4</v>
      </c>
      <c r="AP8" s="67">
        <v>4</v>
      </c>
      <c r="AQ8" s="22">
        <f t="shared" si="2"/>
        <v>7.2727272727272724E-2</v>
      </c>
      <c r="AR8" s="67">
        <v>1</v>
      </c>
      <c r="AS8" s="67">
        <f t="shared" si="3"/>
        <v>410</v>
      </c>
      <c r="AT8" s="67">
        <f>SUM(AS$5:AS8)</f>
        <v>1020</v>
      </c>
    </row>
    <row r="9" spans="1:46" ht="16.5" x14ac:dyDescent="0.2">
      <c r="Z9" s="67" t="s">
        <v>578</v>
      </c>
      <c r="AA9" s="67">
        <v>50</v>
      </c>
      <c r="AB9" s="67">
        <f>章节关卡!H9*节奏总表!L8*60</f>
        <v>249600</v>
      </c>
      <c r="AC9" s="67">
        <v>5</v>
      </c>
      <c r="AD9" s="67">
        <f>SUMIFS(章节关卡!$AU$5:$AU$205,章节关卡!$AQ$5:$AQ$205,"="&amp;卡牌消耗!AC9)</f>
        <v>97200</v>
      </c>
      <c r="AE9" s="67">
        <v>4</v>
      </c>
      <c r="AF9" s="67">
        <f>SUMIFS(章节关卡!$BC$5:$BC$205,章节关卡!$AY$5:$AY$205,"="&amp;卡牌消耗!AE9)</f>
        <v>84240</v>
      </c>
      <c r="AG9" s="67">
        <f t="shared" si="0"/>
        <v>431040</v>
      </c>
      <c r="AH9" s="20">
        <v>1</v>
      </c>
      <c r="AI9" s="67">
        <f t="shared" si="1"/>
        <v>431040</v>
      </c>
      <c r="AJ9" s="67">
        <v>4</v>
      </c>
      <c r="AM9" s="16"/>
      <c r="AN9" s="16"/>
      <c r="AO9" s="67">
        <v>5</v>
      </c>
      <c r="AP9" s="67">
        <v>5</v>
      </c>
      <c r="AQ9" s="22">
        <f t="shared" si="2"/>
        <v>9.0909090909090912E-2</v>
      </c>
      <c r="AR9" s="67">
        <v>1</v>
      </c>
      <c r="AS9" s="67">
        <f t="shared" si="3"/>
        <v>510</v>
      </c>
      <c r="AT9" s="67">
        <f>SUM(AS$5:AS9)</f>
        <v>1530</v>
      </c>
    </row>
    <row r="10" spans="1:46" ht="16.5" x14ac:dyDescent="0.2">
      <c r="Z10" s="67" t="s">
        <v>579</v>
      </c>
      <c r="AA10" s="67">
        <v>60</v>
      </c>
      <c r="AB10" s="67">
        <f>章节关卡!H10*节奏总表!L9*60</f>
        <v>518400</v>
      </c>
      <c r="AC10" s="67">
        <v>6</v>
      </c>
      <c r="AD10" s="67">
        <f>SUMIFS(章节关卡!$AU$5:$AU$205,章节关卡!$AQ$5:$AQ$205,"="&amp;卡牌消耗!AC10)</f>
        <v>135000</v>
      </c>
      <c r="AE10" s="67">
        <v>5</v>
      </c>
      <c r="AF10" s="67">
        <f>SUMIFS(章节关卡!$BC$5:$BC$205,章节关卡!$AY$5:$AY$205,"="&amp;卡牌消耗!AE10)</f>
        <v>194400</v>
      </c>
      <c r="AG10" s="67">
        <f t="shared" si="0"/>
        <v>847800</v>
      </c>
      <c r="AH10" s="20">
        <v>1</v>
      </c>
      <c r="AI10" s="67">
        <f t="shared" si="1"/>
        <v>847800</v>
      </c>
      <c r="AJ10" s="67">
        <v>5</v>
      </c>
      <c r="AM10" s="16"/>
      <c r="AN10" s="16"/>
      <c r="AO10" s="67">
        <v>6</v>
      </c>
      <c r="AP10" s="67">
        <v>6</v>
      </c>
      <c r="AQ10" s="22">
        <f t="shared" si="2"/>
        <v>0.10909090909090909</v>
      </c>
      <c r="AR10" s="67">
        <v>1</v>
      </c>
      <c r="AS10" s="67">
        <f t="shared" si="3"/>
        <v>615</v>
      </c>
      <c r="AT10" s="67">
        <f>SUM(AS$5:AS10)</f>
        <v>2145</v>
      </c>
    </row>
    <row r="11" spans="1:46" ht="16.5" x14ac:dyDescent="0.2">
      <c r="A11" s="38" t="s">
        <v>285</v>
      </c>
      <c r="B11">
        <v>20</v>
      </c>
      <c r="C11">
        <v>30</v>
      </c>
      <c r="D11">
        <v>45</v>
      </c>
      <c r="Z11" s="67" t="s">
        <v>580</v>
      </c>
      <c r="AA11" s="67">
        <v>70</v>
      </c>
      <c r="AB11" s="67">
        <f>章节关卡!H11*节奏总表!L10*60</f>
        <v>960000</v>
      </c>
      <c r="AC11" s="67">
        <v>7</v>
      </c>
      <c r="AD11" s="67">
        <f>SUMIFS(章节关卡!$AU$5:$AU$205,章节关卡!$AQ$5:$AQ$205,"="&amp;卡牌消耗!AC11)</f>
        <v>185625</v>
      </c>
      <c r="AE11" s="67">
        <v>6</v>
      </c>
      <c r="AF11" s="67">
        <f>SUMIFS(章节关卡!$BC$5:$BC$205,章节关卡!$AY$5:$AY$205,"="&amp;卡牌消耗!AE11)</f>
        <v>270000</v>
      </c>
      <c r="AG11" s="67">
        <f t="shared" si="0"/>
        <v>1415625</v>
      </c>
      <c r="AH11" s="20">
        <v>1</v>
      </c>
      <c r="AI11" s="67">
        <f t="shared" si="1"/>
        <v>1415625</v>
      </c>
      <c r="AJ11" s="67">
        <v>6</v>
      </c>
      <c r="AM11" s="16"/>
      <c r="AN11" s="16"/>
      <c r="AO11" s="67">
        <v>7</v>
      </c>
      <c r="AP11" s="67">
        <v>7</v>
      </c>
      <c r="AQ11" s="22">
        <f t="shared" si="2"/>
        <v>0.12727272727272726</v>
      </c>
      <c r="AR11" s="67">
        <v>1</v>
      </c>
      <c r="AS11" s="67">
        <f t="shared" si="3"/>
        <v>720</v>
      </c>
      <c r="AT11" s="67">
        <f>SUM(AS$5:AS11)</f>
        <v>2865</v>
      </c>
    </row>
    <row r="12" spans="1:46" ht="17.25" x14ac:dyDescent="0.2">
      <c r="A12" s="12" t="s">
        <v>268</v>
      </c>
      <c r="B12" s="12" t="s">
        <v>269</v>
      </c>
      <c r="C12" s="12" t="s">
        <v>270</v>
      </c>
      <c r="D12" s="12" t="s">
        <v>271</v>
      </c>
      <c r="E12" s="12" t="s">
        <v>272</v>
      </c>
      <c r="F12" s="12" t="s">
        <v>273</v>
      </c>
      <c r="G12" s="12" t="s">
        <v>274</v>
      </c>
      <c r="H12" s="12" t="s">
        <v>403</v>
      </c>
      <c r="Z12" s="67" t="s">
        <v>581</v>
      </c>
      <c r="AA12" s="67">
        <v>80</v>
      </c>
      <c r="AB12" s="67">
        <f>章节关卡!H12*节奏总表!L11*60</f>
        <v>1650000</v>
      </c>
      <c r="AC12" s="67">
        <v>8</v>
      </c>
      <c r="AD12" s="67">
        <f>SUMIFS(章节关卡!$AU$5:$AU$205,章节关卡!$AQ$5:$AQ$205,"="&amp;卡牌消耗!AC12)</f>
        <v>243000</v>
      </c>
      <c r="AE12" s="67">
        <v>7</v>
      </c>
      <c r="AF12" s="67">
        <f>SUMIFS(章节关卡!$BC$5:$BC$205,章节关卡!$AY$5:$AY$205,"="&amp;卡牌消耗!AE12)</f>
        <v>371250</v>
      </c>
      <c r="AG12" s="67">
        <f t="shared" si="0"/>
        <v>2264250</v>
      </c>
      <c r="AH12" s="20">
        <v>1</v>
      </c>
      <c r="AI12" s="67">
        <f t="shared" si="1"/>
        <v>2264250</v>
      </c>
      <c r="AJ12" s="67">
        <v>6</v>
      </c>
      <c r="AM12" s="16"/>
      <c r="AN12" s="16"/>
      <c r="AO12" s="67">
        <v>8</v>
      </c>
      <c r="AP12" s="67">
        <v>8</v>
      </c>
      <c r="AQ12" s="22">
        <f t="shared" si="2"/>
        <v>0.14545454545454545</v>
      </c>
      <c r="AR12" s="67">
        <v>1</v>
      </c>
      <c r="AS12" s="67">
        <f t="shared" si="3"/>
        <v>820</v>
      </c>
      <c r="AT12" s="67">
        <f>SUM(AS$5:AS12)</f>
        <v>3685</v>
      </c>
    </row>
    <row r="13" spans="1:46" ht="16.5" x14ac:dyDescent="0.2">
      <c r="A13" s="15">
        <v>1102001</v>
      </c>
      <c r="B13" s="15" t="s">
        <v>286</v>
      </c>
      <c r="C13" s="15">
        <v>4</v>
      </c>
      <c r="D13" s="15">
        <v>45</v>
      </c>
      <c r="E13" s="15">
        <v>1</v>
      </c>
      <c r="F13" s="35" t="s">
        <v>278</v>
      </c>
      <c r="G13" s="35" t="str">
        <f t="shared" ref="G13:G33" si="4">F13&amp;"修身材料"</f>
        <v>土修身材料</v>
      </c>
      <c r="H13" s="49">
        <v>1501001</v>
      </c>
      <c r="Z13" s="67" t="s">
        <v>582</v>
      </c>
      <c r="AA13" s="67">
        <v>90</v>
      </c>
      <c r="AB13" s="67">
        <f>章节关卡!H13*节奏总表!L12*60</f>
        <v>3240000</v>
      </c>
      <c r="AC13" s="67">
        <v>9</v>
      </c>
      <c r="AD13" s="67">
        <f>SUMIFS(章节关卡!$AU$5:$AU$205,章节关卡!$AQ$5:$AQ$205,"="&amp;卡牌消耗!AC13)</f>
        <v>315900</v>
      </c>
      <c r="AE13" s="67">
        <v>8</v>
      </c>
      <c r="AF13" s="67">
        <f>SUMIFS(章节关卡!$BC$5:$BC$205,章节关卡!$AY$5:$AY$205,"="&amp;卡牌消耗!AE13)</f>
        <v>486000</v>
      </c>
      <c r="AG13" s="67">
        <f t="shared" si="0"/>
        <v>4041900</v>
      </c>
      <c r="AH13" s="20">
        <v>1</v>
      </c>
      <c r="AI13" s="67">
        <f t="shared" si="1"/>
        <v>4041900</v>
      </c>
      <c r="AJ13" s="67">
        <v>7</v>
      </c>
      <c r="AM13" s="16"/>
      <c r="AN13" s="16"/>
      <c r="AO13" s="67">
        <v>9</v>
      </c>
      <c r="AP13" s="67">
        <v>9</v>
      </c>
      <c r="AQ13" s="22">
        <f t="shared" si="2"/>
        <v>0.16363636363636364</v>
      </c>
      <c r="AR13" s="67">
        <v>1</v>
      </c>
      <c r="AS13" s="67">
        <f t="shared" si="3"/>
        <v>925</v>
      </c>
      <c r="AT13" s="67">
        <f>SUM(AS$5:AS13)</f>
        <v>4610</v>
      </c>
    </row>
    <row r="14" spans="1:46" ht="16.5" x14ac:dyDescent="0.2">
      <c r="A14" s="15">
        <v>1102002</v>
      </c>
      <c r="B14" s="15" t="s">
        <v>287</v>
      </c>
      <c r="C14" s="15">
        <v>3</v>
      </c>
      <c r="D14" s="15">
        <v>30</v>
      </c>
      <c r="E14" s="15">
        <v>1</v>
      </c>
      <c r="F14" s="35" t="s">
        <v>276</v>
      </c>
      <c r="G14" s="35" t="str">
        <f t="shared" si="4"/>
        <v>雷修身材料</v>
      </c>
      <c r="H14" s="49">
        <v>1501002</v>
      </c>
      <c r="Z14" s="67" t="s">
        <v>583</v>
      </c>
      <c r="AA14" s="67">
        <v>100</v>
      </c>
      <c r="AB14" s="67">
        <f>章节关卡!H14*节奏总表!L13*60</f>
        <v>7020000</v>
      </c>
      <c r="AC14" s="67">
        <v>10</v>
      </c>
      <c r="AD14" s="67">
        <f>SUMIFS(章节关卡!$AU$5:$AU$205,章节关卡!$AQ$5:$AQ$205,"="&amp;卡牌消耗!AC14)</f>
        <v>415800</v>
      </c>
      <c r="AE14" s="67">
        <v>9</v>
      </c>
      <c r="AF14" s="67">
        <f>SUMIFS(章节关卡!$BC$5:$BC$205,章节关卡!$AY$5:$AY$205,"="&amp;卡牌消耗!AE14)</f>
        <v>631800</v>
      </c>
      <c r="AG14" s="67">
        <f t="shared" si="0"/>
        <v>8067600</v>
      </c>
      <c r="AH14" s="20">
        <v>1</v>
      </c>
      <c r="AI14" s="67">
        <f t="shared" si="1"/>
        <v>8067600</v>
      </c>
      <c r="AJ14" s="67">
        <v>8</v>
      </c>
      <c r="AO14" s="67">
        <v>10</v>
      </c>
      <c r="AP14" s="67">
        <v>10</v>
      </c>
      <c r="AQ14" s="22">
        <f>AP14/$AN$8</f>
        <v>0.18181818181818182</v>
      </c>
      <c r="AR14" s="67">
        <v>1</v>
      </c>
      <c r="AS14" s="67">
        <f t="shared" si="3"/>
        <v>1025</v>
      </c>
      <c r="AT14" s="67">
        <f>SUM(AS$5:AS14)</f>
        <v>5635</v>
      </c>
    </row>
    <row r="15" spans="1:46" ht="16.5" x14ac:dyDescent="0.2">
      <c r="A15" s="15">
        <v>1102003</v>
      </c>
      <c r="B15" s="15" t="s">
        <v>288</v>
      </c>
      <c r="C15" s="15">
        <v>3</v>
      </c>
      <c r="D15" s="15">
        <v>30</v>
      </c>
      <c r="E15" s="15">
        <v>2</v>
      </c>
      <c r="F15" s="35" t="s">
        <v>276</v>
      </c>
      <c r="G15" s="35" t="str">
        <f t="shared" si="4"/>
        <v>雷修身材料</v>
      </c>
      <c r="H15" s="49">
        <v>1501003</v>
      </c>
      <c r="Z15" s="67" t="s">
        <v>584</v>
      </c>
      <c r="AA15" s="67">
        <v>110</v>
      </c>
      <c r="AB15" s="67">
        <f>章节关卡!H15*节奏总表!L14*60</f>
        <v>14784000</v>
      </c>
      <c r="AC15" s="67">
        <v>11</v>
      </c>
      <c r="AD15" s="67">
        <f>SUMIFS(章节关卡!$AU$5:$AU$205,章节关卡!$AQ$5:$AQ$205,"="&amp;卡牌消耗!AC15)</f>
        <v>536625</v>
      </c>
      <c r="AE15" s="67">
        <v>10</v>
      </c>
      <c r="AF15" s="67">
        <f>SUMIFS(章节关卡!$BC$5:$BC$205,章节关卡!$AY$5:$AY$205,"="&amp;卡牌消耗!AE15)</f>
        <v>831600</v>
      </c>
      <c r="AG15" s="67">
        <f t="shared" si="0"/>
        <v>16152225</v>
      </c>
      <c r="AH15" s="20">
        <v>1</v>
      </c>
      <c r="AI15" s="67">
        <f t="shared" si="1"/>
        <v>16152225</v>
      </c>
      <c r="AJ15" s="67">
        <v>9</v>
      </c>
      <c r="AM15" s="67" t="s">
        <v>605</v>
      </c>
      <c r="AN15" s="67">
        <v>2</v>
      </c>
      <c r="AO15" s="67">
        <v>11</v>
      </c>
      <c r="AP15" s="67">
        <v>5</v>
      </c>
      <c r="AQ15" s="22">
        <f>AP15/$AN$18</f>
        <v>0.05</v>
      </c>
      <c r="AR15" s="67">
        <v>1.1000000000000001</v>
      </c>
      <c r="AS15" s="67">
        <f>INT(AN$16*AQ15/AR15/5)*5</f>
        <v>1375</v>
      </c>
      <c r="AT15" s="67">
        <f>SUM(AS$5:AS15)</f>
        <v>7010</v>
      </c>
    </row>
    <row r="16" spans="1:46" ht="16.5" x14ac:dyDescent="0.2">
      <c r="A16" s="15">
        <v>1102004</v>
      </c>
      <c r="B16" s="15" t="s">
        <v>289</v>
      </c>
      <c r="C16" s="15">
        <v>2</v>
      </c>
      <c r="D16" s="15">
        <v>20</v>
      </c>
      <c r="E16" s="15">
        <v>2</v>
      </c>
      <c r="F16" s="35" t="s">
        <v>279</v>
      </c>
      <c r="G16" s="35" t="str">
        <f t="shared" si="4"/>
        <v>风修身材料</v>
      </c>
      <c r="H16" s="49">
        <v>1501004</v>
      </c>
      <c r="Z16" s="67" t="s">
        <v>585</v>
      </c>
      <c r="AA16" s="67">
        <v>120</v>
      </c>
      <c r="AB16" s="67">
        <f>章节关卡!H16*节奏总表!L15*60</f>
        <v>26235000</v>
      </c>
      <c r="AC16" s="67">
        <v>12</v>
      </c>
      <c r="AD16" s="67">
        <f>SUMIFS(章节关卡!$AU$5:$AU$205,章节关卡!$AQ$5:$AQ$205,"="&amp;卡牌消耗!AC16)</f>
        <v>702000</v>
      </c>
      <c r="AE16" s="67">
        <v>11</v>
      </c>
      <c r="AF16" s="67">
        <f>SUMIFS(章节关卡!$BC$5:$BC$205,章节关卡!$AY$5:$AY$205,"="&amp;卡牌消耗!AE16)</f>
        <v>1073250</v>
      </c>
      <c r="AG16" s="67">
        <f t="shared" si="0"/>
        <v>28010250</v>
      </c>
      <c r="AH16" s="20">
        <v>1</v>
      </c>
      <c r="AI16" s="67">
        <f t="shared" si="1"/>
        <v>28010250</v>
      </c>
      <c r="AJ16" s="67">
        <v>9</v>
      </c>
      <c r="AM16" s="15" t="str">
        <f>INDEX($Z$5:$Z$19,AN15)</f>
        <v>10~20</v>
      </c>
      <c r="AN16" s="15">
        <f>INDEX($AI$5:$AI$19,AN15)</f>
        <v>30282</v>
      </c>
      <c r="AO16" s="67">
        <v>12</v>
      </c>
      <c r="AP16" s="67">
        <v>6</v>
      </c>
      <c r="AQ16" s="22">
        <f t="shared" ref="AQ16:AQ24" si="5">AP16/$AN$18</f>
        <v>0.06</v>
      </c>
      <c r="AR16" s="67">
        <v>1.2</v>
      </c>
      <c r="AS16" s="67">
        <f t="shared" ref="AS16:AS24" si="6">INT(AN$16*AQ16/AR16/5)*5</f>
        <v>1510</v>
      </c>
      <c r="AT16" s="67">
        <f>SUM(AS$5:AS16)</f>
        <v>8520</v>
      </c>
    </row>
    <row r="17" spans="1:46" ht="16.5" x14ac:dyDescent="0.2">
      <c r="A17" s="15">
        <v>1102005</v>
      </c>
      <c r="B17" s="15" t="s">
        <v>290</v>
      </c>
      <c r="C17" s="15">
        <v>3</v>
      </c>
      <c r="D17" s="15">
        <v>30</v>
      </c>
      <c r="E17" s="15">
        <v>3</v>
      </c>
      <c r="F17" s="35" t="s">
        <v>276</v>
      </c>
      <c r="G17" s="35" t="str">
        <f t="shared" si="4"/>
        <v>雷修身材料</v>
      </c>
      <c r="H17" s="49">
        <v>1501005</v>
      </c>
      <c r="Z17" s="67" t="s">
        <v>586</v>
      </c>
      <c r="AA17" s="67">
        <v>130</v>
      </c>
      <c r="AB17" s="67">
        <f>章节关卡!H17*节奏总表!L16*60</f>
        <v>43680000</v>
      </c>
      <c r="AC17" s="67">
        <v>13</v>
      </c>
      <c r="AD17" s="67">
        <f>SUMIFS(章节关卡!$AU$5:$AU$205,章节关卡!$AQ$5:$AQ$205,"="&amp;卡牌消耗!AC17)</f>
        <v>918000</v>
      </c>
      <c r="AE17" s="67">
        <v>12</v>
      </c>
      <c r="AF17" s="67">
        <f>SUMIFS(章节关卡!$BC$5:$BC$205,章节关卡!$AY$5:$AY$205,"="&amp;卡牌消耗!AE17)</f>
        <v>1404000</v>
      </c>
      <c r="AG17" s="67">
        <f t="shared" si="0"/>
        <v>46002000</v>
      </c>
      <c r="AH17" s="20">
        <v>1</v>
      </c>
      <c r="AI17" s="67">
        <f t="shared" si="1"/>
        <v>46002000</v>
      </c>
      <c r="AJ17" s="67">
        <v>9</v>
      </c>
      <c r="AM17" s="67" t="s">
        <v>603</v>
      </c>
      <c r="AN17" s="15">
        <f>INDEX($AJ$5:$AJ$19,AN15)</f>
        <v>2</v>
      </c>
      <c r="AO17" s="67">
        <v>13</v>
      </c>
      <c r="AP17" s="67">
        <v>7</v>
      </c>
      <c r="AQ17" s="22">
        <f t="shared" si="5"/>
        <v>7.0000000000000007E-2</v>
      </c>
      <c r="AR17" s="67">
        <v>1.3</v>
      </c>
      <c r="AS17" s="67">
        <f t="shared" si="6"/>
        <v>1630</v>
      </c>
      <c r="AT17" s="67">
        <f>SUM(AS$5:AS17)</f>
        <v>10150</v>
      </c>
    </row>
    <row r="18" spans="1:46" ht="18.75" customHeight="1" x14ac:dyDescent="0.2">
      <c r="A18" s="15">
        <v>1102006</v>
      </c>
      <c r="B18" s="15" t="s">
        <v>291</v>
      </c>
      <c r="C18" s="15">
        <v>4</v>
      </c>
      <c r="D18" s="15">
        <v>45</v>
      </c>
      <c r="E18" s="15">
        <v>2</v>
      </c>
      <c r="F18" s="35" t="s">
        <v>277</v>
      </c>
      <c r="G18" s="35" t="str">
        <f t="shared" si="4"/>
        <v>水修身材料</v>
      </c>
      <c r="H18" s="49">
        <v>1501006</v>
      </c>
      <c r="Z18" s="67" t="s">
        <v>589</v>
      </c>
      <c r="AA18" s="67">
        <v>140</v>
      </c>
      <c r="AB18" s="67">
        <f>章节关卡!H18*节奏总表!L17*60</f>
        <v>81600000</v>
      </c>
      <c r="AC18" s="67">
        <v>14</v>
      </c>
      <c r="AD18" s="67">
        <f>SUMIFS(章节关卡!$AU$5:$AU$205,章节关卡!$AQ$5:$AQ$205,"="&amp;卡牌消耗!AC18)</f>
        <v>1215000</v>
      </c>
      <c r="AE18" s="67">
        <v>13</v>
      </c>
      <c r="AF18" s="67">
        <f>SUMIFS(章节关卡!$BC$5:$BC$205,章节关卡!$AY$5:$AY$205,"="&amp;卡牌消耗!AE18)</f>
        <v>1836000</v>
      </c>
      <c r="AG18" s="67">
        <f t="shared" si="0"/>
        <v>84651000</v>
      </c>
      <c r="AH18" s="20">
        <v>1</v>
      </c>
      <c r="AI18" s="67">
        <f t="shared" si="1"/>
        <v>84651000</v>
      </c>
      <c r="AJ18" s="67">
        <v>9</v>
      </c>
      <c r="AM18" s="16"/>
      <c r="AN18" s="15">
        <f>SUM(AP15:AP24)</f>
        <v>100</v>
      </c>
      <c r="AO18" s="67">
        <v>14</v>
      </c>
      <c r="AP18" s="67">
        <v>8</v>
      </c>
      <c r="AQ18" s="22">
        <f t="shared" si="5"/>
        <v>0.08</v>
      </c>
      <c r="AR18" s="67">
        <v>1.4</v>
      </c>
      <c r="AS18" s="67">
        <f t="shared" si="6"/>
        <v>1730</v>
      </c>
      <c r="AT18" s="67">
        <f>SUM(AS$5:AS18)</f>
        <v>11880</v>
      </c>
    </row>
    <row r="19" spans="1:46" ht="16.5" x14ac:dyDescent="0.2">
      <c r="A19" s="15">
        <v>1102007</v>
      </c>
      <c r="B19" s="15" t="s">
        <v>292</v>
      </c>
      <c r="C19" s="15">
        <v>4</v>
      </c>
      <c r="D19" s="15">
        <v>30</v>
      </c>
      <c r="E19" s="15">
        <v>1</v>
      </c>
      <c r="F19" s="35" t="s">
        <v>279</v>
      </c>
      <c r="G19" s="35" t="str">
        <f t="shared" si="4"/>
        <v>风修身材料</v>
      </c>
      <c r="H19" s="49">
        <v>1501007</v>
      </c>
      <c r="Z19" s="67" t="s">
        <v>587</v>
      </c>
      <c r="AA19" s="67">
        <v>150</v>
      </c>
      <c r="AB19" s="67">
        <f>章节关卡!H19*节奏总表!L18*60</f>
        <v>162000000</v>
      </c>
      <c r="AC19" s="67">
        <v>15</v>
      </c>
      <c r="AD19" s="67">
        <f>SUMIFS(章节关卡!$AU$5:$AU$205,章节关卡!$AQ$5:$AQ$205,"="&amp;卡牌消耗!AC19)</f>
        <v>1687500</v>
      </c>
      <c r="AE19" s="67">
        <v>14</v>
      </c>
      <c r="AF19" s="67">
        <f>SUMIFS(章节关卡!$BC$5:$BC$205,章节关卡!$AY$5:$AY$205,"="&amp;卡牌消耗!AE19)</f>
        <v>2430000</v>
      </c>
      <c r="AG19" s="67">
        <f t="shared" si="0"/>
        <v>166117500</v>
      </c>
      <c r="AH19" s="20">
        <v>1</v>
      </c>
      <c r="AI19" s="67">
        <f t="shared" si="1"/>
        <v>166117500</v>
      </c>
      <c r="AJ19" s="67">
        <v>9</v>
      </c>
      <c r="AM19" s="16"/>
      <c r="AN19" s="16"/>
      <c r="AO19" s="67">
        <v>15</v>
      </c>
      <c r="AP19" s="67">
        <v>9</v>
      </c>
      <c r="AQ19" s="22">
        <f t="shared" si="5"/>
        <v>0.09</v>
      </c>
      <c r="AR19" s="67">
        <v>1.5</v>
      </c>
      <c r="AS19" s="67">
        <f t="shared" si="6"/>
        <v>1815</v>
      </c>
      <c r="AT19" s="67">
        <f>SUM(AS$5:AS19)</f>
        <v>13695</v>
      </c>
    </row>
    <row r="20" spans="1:46" ht="16.5" x14ac:dyDescent="0.2">
      <c r="A20" s="15">
        <v>1102008</v>
      </c>
      <c r="B20" s="15" t="s">
        <v>293</v>
      </c>
      <c r="C20" s="15">
        <v>3</v>
      </c>
      <c r="D20" s="15">
        <v>45</v>
      </c>
      <c r="E20" s="15">
        <v>1</v>
      </c>
      <c r="F20" s="35" t="s">
        <v>279</v>
      </c>
      <c r="G20" s="35" t="str">
        <f t="shared" si="4"/>
        <v>风修身材料</v>
      </c>
      <c r="H20" s="49">
        <v>1501008</v>
      </c>
      <c r="AM20" s="16"/>
      <c r="AN20" s="16"/>
      <c r="AO20" s="67">
        <v>16</v>
      </c>
      <c r="AP20" s="67">
        <v>11</v>
      </c>
      <c r="AQ20" s="22">
        <f t="shared" si="5"/>
        <v>0.11</v>
      </c>
      <c r="AR20" s="67">
        <v>1.6</v>
      </c>
      <c r="AS20" s="67">
        <f t="shared" si="6"/>
        <v>2080</v>
      </c>
      <c r="AT20" s="67">
        <f>SUM(AS$5:AS20)</f>
        <v>15775</v>
      </c>
    </row>
    <row r="21" spans="1:46" ht="16.5" x14ac:dyDescent="0.2">
      <c r="A21" s="15">
        <v>1102009</v>
      </c>
      <c r="B21" s="15" t="s">
        <v>294</v>
      </c>
      <c r="C21" s="15">
        <v>4</v>
      </c>
      <c r="D21" s="15">
        <v>45</v>
      </c>
      <c r="E21" s="15">
        <v>2</v>
      </c>
      <c r="F21" s="35" t="s">
        <v>277</v>
      </c>
      <c r="G21" s="35" t="str">
        <f t="shared" si="4"/>
        <v>水修身材料</v>
      </c>
      <c r="H21" s="49">
        <v>1501009</v>
      </c>
      <c r="AM21" s="16"/>
      <c r="AN21" s="16"/>
      <c r="AO21" s="67">
        <v>17</v>
      </c>
      <c r="AP21" s="67">
        <v>12</v>
      </c>
      <c r="AQ21" s="22">
        <f t="shared" si="5"/>
        <v>0.12</v>
      </c>
      <c r="AR21" s="67">
        <v>1.7</v>
      </c>
      <c r="AS21" s="67">
        <f t="shared" si="6"/>
        <v>2135</v>
      </c>
      <c r="AT21" s="67">
        <f>SUM(AS$5:AS21)</f>
        <v>17910</v>
      </c>
    </row>
    <row r="22" spans="1:46" ht="16.5" x14ac:dyDescent="0.2">
      <c r="A22" s="15">
        <v>1102010</v>
      </c>
      <c r="B22" s="15" t="s">
        <v>295</v>
      </c>
      <c r="C22" s="15">
        <v>4</v>
      </c>
      <c r="D22" s="15">
        <v>45</v>
      </c>
      <c r="E22" s="15">
        <v>3</v>
      </c>
      <c r="F22" s="35" t="s">
        <v>280</v>
      </c>
      <c r="G22" s="35" t="str">
        <f t="shared" si="4"/>
        <v>火修身材料</v>
      </c>
      <c r="H22" s="49">
        <v>1501010</v>
      </c>
      <c r="AM22" s="16"/>
      <c r="AN22" s="16"/>
      <c r="AO22" s="67">
        <v>18</v>
      </c>
      <c r="AP22" s="67">
        <v>13</v>
      </c>
      <c r="AQ22" s="22">
        <f t="shared" si="5"/>
        <v>0.13</v>
      </c>
      <c r="AR22" s="67">
        <v>1.8</v>
      </c>
      <c r="AS22" s="67">
        <f t="shared" si="6"/>
        <v>2185</v>
      </c>
      <c r="AT22" s="67">
        <f>SUM(AS$5:AS22)</f>
        <v>20095</v>
      </c>
    </row>
    <row r="23" spans="1:46" ht="16.5" x14ac:dyDescent="0.2">
      <c r="A23" s="15">
        <v>1102011</v>
      </c>
      <c r="B23" s="15" t="s">
        <v>296</v>
      </c>
      <c r="C23" s="15">
        <v>4</v>
      </c>
      <c r="D23" s="15">
        <v>45</v>
      </c>
      <c r="E23" s="15">
        <v>2</v>
      </c>
      <c r="F23" s="35" t="s">
        <v>275</v>
      </c>
      <c r="G23" s="35" t="str">
        <f t="shared" si="4"/>
        <v>火修身材料</v>
      </c>
      <c r="H23" s="49">
        <v>1501011</v>
      </c>
      <c r="AM23" s="16"/>
      <c r="AN23" s="16"/>
      <c r="AO23" s="67">
        <v>19</v>
      </c>
      <c r="AP23" s="67">
        <v>14</v>
      </c>
      <c r="AQ23" s="22">
        <f t="shared" si="5"/>
        <v>0.14000000000000001</v>
      </c>
      <c r="AR23" s="67">
        <v>1.9</v>
      </c>
      <c r="AS23" s="67">
        <f t="shared" si="6"/>
        <v>2230</v>
      </c>
      <c r="AT23" s="67">
        <f>SUM(AS$5:AS23)</f>
        <v>22325</v>
      </c>
    </row>
    <row r="24" spans="1:46" ht="16.5" x14ac:dyDescent="0.2">
      <c r="A24" s="15">
        <v>1102012</v>
      </c>
      <c r="B24" s="15" t="s">
        <v>297</v>
      </c>
      <c r="C24" s="15">
        <v>4</v>
      </c>
      <c r="D24" s="15">
        <v>45</v>
      </c>
      <c r="E24" s="15">
        <v>1</v>
      </c>
      <c r="F24" s="35" t="s">
        <v>276</v>
      </c>
      <c r="G24" s="35" t="str">
        <f t="shared" si="4"/>
        <v>雷修身材料</v>
      </c>
      <c r="H24" s="49">
        <v>1501012</v>
      </c>
      <c r="AM24" s="16"/>
      <c r="AN24" s="16"/>
      <c r="AO24" s="67">
        <v>20</v>
      </c>
      <c r="AP24" s="67">
        <v>15</v>
      </c>
      <c r="AQ24" s="22">
        <f t="shared" si="5"/>
        <v>0.15</v>
      </c>
      <c r="AR24" s="67">
        <v>2</v>
      </c>
      <c r="AS24" s="67">
        <f t="shared" si="6"/>
        <v>2270</v>
      </c>
      <c r="AT24" s="67">
        <f>SUM(AS$5:AS24)</f>
        <v>24595</v>
      </c>
    </row>
    <row r="25" spans="1:46" ht="16.5" x14ac:dyDescent="0.2">
      <c r="A25" s="15">
        <v>1102013</v>
      </c>
      <c r="B25" s="15" t="s">
        <v>298</v>
      </c>
      <c r="C25" s="15">
        <v>2</v>
      </c>
      <c r="D25" s="15">
        <v>20</v>
      </c>
      <c r="E25" s="15">
        <v>3</v>
      </c>
      <c r="F25" s="35" t="s">
        <v>277</v>
      </c>
      <c r="G25" s="35" t="str">
        <f t="shared" si="4"/>
        <v>水修身材料</v>
      </c>
      <c r="H25" s="49">
        <v>1501013</v>
      </c>
      <c r="AM25" s="67" t="s">
        <v>605</v>
      </c>
      <c r="AN25" s="67">
        <v>3</v>
      </c>
      <c r="AO25" s="67">
        <v>21</v>
      </c>
      <c r="AP25" s="67">
        <v>10</v>
      </c>
      <c r="AQ25" s="22">
        <f>AP25/AN$28</f>
        <v>6.8493150684931503E-2</v>
      </c>
      <c r="AR25" s="67">
        <v>2.1</v>
      </c>
      <c r="AS25" s="67">
        <f>INT(AN$26*AQ25/AR25/5)*5</f>
        <v>2565</v>
      </c>
      <c r="AT25" s="67">
        <f>SUM(AS$5:AS25)</f>
        <v>27160</v>
      </c>
    </row>
    <row r="26" spans="1:46" ht="16.5" x14ac:dyDescent="0.2">
      <c r="A26" s="15">
        <v>1102014</v>
      </c>
      <c r="B26" s="15" t="s">
        <v>299</v>
      </c>
      <c r="C26" s="15">
        <v>3</v>
      </c>
      <c r="D26" s="15">
        <v>30</v>
      </c>
      <c r="E26" s="15">
        <v>1</v>
      </c>
      <c r="F26" s="35" t="s">
        <v>278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78718</v>
      </c>
      <c r="AO26" s="67">
        <v>22</v>
      </c>
      <c r="AP26" s="67">
        <v>11</v>
      </c>
      <c r="AQ26" s="22">
        <f t="shared" ref="AQ26:AQ34" si="7">AP26/AN$28</f>
        <v>7.5342465753424653E-2</v>
      </c>
      <c r="AR26" s="67">
        <v>2.2000000000000002</v>
      </c>
      <c r="AS26" s="67">
        <f t="shared" ref="AS26:AS34" si="8">INT(AN$26*AQ26/AR26/5)*5</f>
        <v>2695</v>
      </c>
      <c r="AT26" s="67">
        <f>SUM(AS$5:AS26)</f>
        <v>29855</v>
      </c>
    </row>
    <row r="27" spans="1:46" ht="16.5" x14ac:dyDescent="0.2">
      <c r="A27" s="15">
        <v>1102015</v>
      </c>
      <c r="B27" s="15" t="s">
        <v>300</v>
      </c>
      <c r="C27" s="15">
        <v>2</v>
      </c>
      <c r="D27" s="15">
        <v>20</v>
      </c>
      <c r="E27" s="15">
        <v>1</v>
      </c>
      <c r="F27" s="35" t="s">
        <v>275</v>
      </c>
      <c r="G27" s="35" t="str">
        <f t="shared" si="4"/>
        <v>火修身材料</v>
      </c>
      <c r="H27" s="49">
        <v>1501015</v>
      </c>
      <c r="AM27" s="67" t="s">
        <v>603</v>
      </c>
      <c r="AN27" s="15">
        <f>INDEX($AJ$5:$AJ$19,AN25)</f>
        <v>3</v>
      </c>
      <c r="AO27" s="67">
        <v>23</v>
      </c>
      <c r="AP27" s="67">
        <v>12</v>
      </c>
      <c r="AQ27" s="22">
        <f t="shared" si="7"/>
        <v>8.2191780821917804E-2</v>
      </c>
      <c r="AR27" s="67">
        <v>2.2999999999999998</v>
      </c>
      <c r="AS27" s="67">
        <f t="shared" si="8"/>
        <v>2810</v>
      </c>
      <c r="AT27" s="67">
        <f>SUM(AS$5:AS27)</f>
        <v>32665</v>
      </c>
    </row>
    <row r="28" spans="1:46" ht="16.5" x14ac:dyDescent="0.2">
      <c r="A28" s="15">
        <v>1102016</v>
      </c>
      <c r="B28" s="15" t="s">
        <v>301</v>
      </c>
      <c r="C28" s="15">
        <v>4</v>
      </c>
      <c r="D28" s="15">
        <v>45</v>
      </c>
      <c r="E28" s="15">
        <v>2</v>
      </c>
      <c r="F28" s="35" t="s">
        <v>281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7">
        <v>24</v>
      </c>
      <c r="AP28" s="67">
        <v>13</v>
      </c>
      <c r="AQ28" s="22">
        <f t="shared" si="7"/>
        <v>8.9041095890410954E-2</v>
      </c>
      <c r="AR28" s="67">
        <v>2.4</v>
      </c>
      <c r="AS28" s="67">
        <f t="shared" si="8"/>
        <v>2920</v>
      </c>
      <c r="AT28" s="67">
        <f>SUM(AS$5:AS28)</f>
        <v>35585</v>
      </c>
    </row>
    <row r="29" spans="1:46" ht="16.5" x14ac:dyDescent="0.2">
      <c r="A29" s="15">
        <v>1102017</v>
      </c>
      <c r="B29" s="15" t="s">
        <v>302</v>
      </c>
      <c r="C29" s="15">
        <v>3</v>
      </c>
      <c r="D29" s="15">
        <v>30</v>
      </c>
      <c r="E29" s="15">
        <v>3</v>
      </c>
      <c r="F29" s="35" t="s">
        <v>282</v>
      </c>
      <c r="G29" s="35" t="str">
        <f t="shared" si="4"/>
        <v>雷修身材料</v>
      </c>
      <c r="H29" s="49">
        <v>1501017</v>
      </c>
      <c r="AM29" s="16"/>
      <c r="AN29" s="16"/>
      <c r="AO29" s="67">
        <v>25</v>
      </c>
      <c r="AP29" s="67">
        <v>14</v>
      </c>
      <c r="AQ29" s="22">
        <f t="shared" si="7"/>
        <v>9.5890410958904104E-2</v>
      </c>
      <c r="AR29" s="67">
        <v>2.5</v>
      </c>
      <c r="AS29" s="67">
        <f t="shared" si="8"/>
        <v>3015</v>
      </c>
      <c r="AT29" s="67">
        <f>SUM(AS$5:AS29)</f>
        <v>38600</v>
      </c>
    </row>
    <row r="30" spans="1:46" ht="16.5" x14ac:dyDescent="0.2">
      <c r="A30" s="15">
        <v>1102018</v>
      </c>
      <c r="B30" s="15" t="s">
        <v>303</v>
      </c>
      <c r="C30" s="15">
        <v>3</v>
      </c>
      <c r="D30" s="15">
        <v>20</v>
      </c>
      <c r="E30" s="15">
        <v>2</v>
      </c>
      <c r="F30" s="35" t="s">
        <v>283</v>
      </c>
      <c r="G30" s="35" t="str">
        <f t="shared" si="4"/>
        <v>风修身材料</v>
      </c>
      <c r="H30" s="49">
        <v>1501018</v>
      </c>
      <c r="AM30" s="16"/>
      <c r="AN30" s="16"/>
      <c r="AO30" s="67">
        <v>26</v>
      </c>
      <c r="AP30" s="67">
        <v>15</v>
      </c>
      <c r="AQ30" s="22">
        <f t="shared" si="7"/>
        <v>0.10273972602739725</v>
      </c>
      <c r="AR30" s="67">
        <v>2.6</v>
      </c>
      <c r="AS30" s="67">
        <f t="shared" si="8"/>
        <v>3110</v>
      </c>
      <c r="AT30" s="67">
        <f>SUM(AS$5:AS30)</f>
        <v>41710</v>
      </c>
    </row>
    <row r="31" spans="1:46" ht="16.5" x14ac:dyDescent="0.2">
      <c r="A31" s="15">
        <v>1102019</v>
      </c>
      <c r="B31" s="15" t="s">
        <v>304</v>
      </c>
      <c r="C31" s="15">
        <v>3</v>
      </c>
      <c r="D31" s="15">
        <v>20</v>
      </c>
      <c r="E31" s="15">
        <v>1</v>
      </c>
      <c r="F31" s="35" t="s">
        <v>277</v>
      </c>
      <c r="G31" s="35" t="str">
        <f t="shared" si="4"/>
        <v>水修身材料</v>
      </c>
      <c r="H31" s="49">
        <v>1501019</v>
      </c>
      <c r="AM31" s="16"/>
      <c r="AN31" s="16"/>
      <c r="AO31" s="67">
        <v>27</v>
      </c>
      <c r="AP31" s="67">
        <v>16</v>
      </c>
      <c r="AQ31" s="22">
        <f t="shared" si="7"/>
        <v>0.1095890410958904</v>
      </c>
      <c r="AR31" s="67">
        <v>2.7</v>
      </c>
      <c r="AS31" s="67">
        <f t="shared" si="8"/>
        <v>3195</v>
      </c>
      <c r="AT31" s="67">
        <f>SUM(AS$5:AS31)</f>
        <v>44905</v>
      </c>
    </row>
    <row r="32" spans="1:46" ht="16.5" x14ac:dyDescent="0.2">
      <c r="A32" s="15">
        <v>1102020</v>
      </c>
      <c r="B32" s="15" t="s">
        <v>305</v>
      </c>
      <c r="C32" s="15">
        <v>3</v>
      </c>
      <c r="D32" s="15">
        <v>30</v>
      </c>
      <c r="E32" s="15">
        <v>2</v>
      </c>
      <c r="F32" s="35" t="s">
        <v>284</v>
      </c>
      <c r="G32" s="35" t="str">
        <f t="shared" si="4"/>
        <v>火修身材料</v>
      </c>
      <c r="H32" s="49">
        <v>1501020</v>
      </c>
      <c r="AO32" s="67">
        <v>28</v>
      </c>
      <c r="AP32" s="67">
        <v>17</v>
      </c>
      <c r="AQ32" s="22">
        <f t="shared" si="7"/>
        <v>0.11643835616438356</v>
      </c>
      <c r="AR32" s="67">
        <v>2.8</v>
      </c>
      <c r="AS32" s="67">
        <f t="shared" si="8"/>
        <v>3270</v>
      </c>
      <c r="AT32" s="67">
        <f>SUM(AS$5:AS32)</f>
        <v>48175</v>
      </c>
    </row>
    <row r="33" spans="1:46" ht="16.5" x14ac:dyDescent="0.2">
      <c r="A33" s="15">
        <v>1102021</v>
      </c>
      <c r="B33" s="15" t="s">
        <v>306</v>
      </c>
      <c r="C33" s="15">
        <v>2</v>
      </c>
      <c r="D33" s="15">
        <v>20</v>
      </c>
      <c r="E33" s="15">
        <v>2</v>
      </c>
      <c r="F33" s="35" t="s">
        <v>278</v>
      </c>
      <c r="G33" s="35" t="str">
        <f t="shared" si="4"/>
        <v>土修身材料</v>
      </c>
      <c r="H33" s="49">
        <v>1501021</v>
      </c>
      <c r="AO33" s="67">
        <v>29</v>
      </c>
      <c r="AP33" s="67">
        <v>18</v>
      </c>
      <c r="AQ33" s="22">
        <f t="shared" si="7"/>
        <v>0.12328767123287671</v>
      </c>
      <c r="AR33" s="67">
        <v>2.9</v>
      </c>
      <c r="AS33" s="67">
        <f t="shared" si="8"/>
        <v>3345</v>
      </c>
      <c r="AT33" s="67">
        <f>SUM(AS$5:AS33)</f>
        <v>51520</v>
      </c>
    </row>
    <row r="34" spans="1:46" ht="16.5" x14ac:dyDescent="0.2">
      <c r="AO34" s="67">
        <v>30</v>
      </c>
      <c r="AP34" s="67">
        <v>20</v>
      </c>
      <c r="AQ34" s="22">
        <f t="shared" si="7"/>
        <v>0.13698630136986301</v>
      </c>
      <c r="AR34" s="67">
        <v>3</v>
      </c>
      <c r="AS34" s="67">
        <f t="shared" si="8"/>
        <v>3590</v>
      </c>
      <c r="AT34" s="67">
        <f>SUM(AS$5:AS34)</f>
        <v>55110</v>
      </c>
    </row>
    <row r="35" spans="1:46" ht="20.25" x14ac:dyDescent="0.2">
      <c r="I35" s="103" t="s">
        <v>315</v>
      </c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AM35" s="67" t="s">
        <v>605</v>
      </c>
      <c r="AN35" s="67">
        <v>4</v>
      </c>
      <c r="AO35" s="67">
        <v>31</v>
      </c>
      <c r="AP35" s="67">
        <v>8</v>
      </c>
      <c r="AQ35" s="22">
        <f>AP35/AN$38</f>
        <v>6.4000000000000001E-2</v>
      </c>
      <c r="AR35" s="67">
        <v>3</v>
      </c>
      <c r="AS35" s="67">
        <f>INT(AN$36*AQ35/AR35)</f>
        <v>4258</v>
      </c>
      <c r="AT35" s="67">
        <f>SUM(AS$5:AS35)</f>
        <v>59368</v>
      </c>
    </row>
    <row r="36" spans="1:46" ht="17.25" x14ac:dyDescent="0.2">
      <c r="I36" s="12" t="s">
        <v>307</v>
      </c>
      <c r="J36" s="12" t="s">
        <v>308</v>
      </c>
      <c r="K36" s="12" t="s">
        <v>309</v>
      </c>
      <c r="L36" s="12" t="s">
        <v>310</v>
      </c>
      <c r="M36" s="12" t="s">
        <v>272</v>
      </c>
      <c r="N36" s="12" t="s">
        <v>333</v>
      </c>
      <c r="O36" s="12" t="s">
        <v>334</v>
      </c>
      <c r="P36" s="12" t="s">
        <v>311</v>
      </c>
      <c r="Q36" s="12" t="s">
        <v>312</v>
      </c>
      <c r="R36" s="12" t="s">
        <v>313</v>
      </c>
      <c r="S36" s="12" t="s">
        <v>314</v>
      </c>
      <c r="T36" s="12" t="s">
        <v>332</v>
      </c>
      <c r="U36" s="12" t="s">
        <v>312</v>
      </c>
      <c r="AM36" s="15" t="str">
        <f>INDEX($Z$5:$Z$19,AN35)</f>
        <v>30~40</v>
      </c>
      <c r="AN36" s="15">
        <f>INDEX($AI$5:$AI$19,AN35)</f>
        <v>199620</v>
      </c>
      <c r="AO36" s="67">
        <v>32</v>
      </c>
      <c r="AP36" s="67">
        <v>9</v>
      </c>
      <c r="AQ36" s="22">
        <f t="shared" ref="AQ36:AQ44" si="9">AP36/AN$38</f>
        <v>7.1999999999999995E-2</v>
      </c>
      <c r="AR36" s="67">
        <v>3</v>
      </c>
      <c r="AS36" s="67">
        <f t="shared" ref="AS36:AS44" si="10">INT(AN$36*AQ36/AR36)</f>
        <v>4790</v>
      </c>
      <c r="AT36" s="67">
        <f>SUM(AS$5:AS36)</f>
        <v>64158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7" t="s">
        <v>603</v>
      </c>
      <c r="AN37" s="15">
        <f>INDEX($AJ$5:$AJ$19,AN35)</f>
        <v>3</v>
      </c>
      <c r="AO37" s="67">
        <v>33</v>
      </c>
      <c r="AP37" s="67">
        <v>10</v>
      </c>
      <c r="AQ37" s="22">
        <f t="shared" si="9"/>
        <v>0.08</v>
      </c>
      <c r="AR37" s="67">
        <v>3</v>
      </c>
      <c r="AS37" s="67">
        <f t="shared" si="10"/>
        <v>5323</v>
      </c>
      <c r="AT37" s="67">
        <f>SUM(AS$5:AS37)</f>
        <v>69481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7">
        <v>34</v>
      </c>
      <c r="AP38" s="67">
        <v>11</v>
      </c>
      <c r="AQ38" s="22">
        <f t="shared" si="9"/>
        <v>8.7999999999999995E-2</v>
      </c>
      <c r="AR38" s="67">
        <v>3</v>
      </c>
      <c r="AS38" s="67">
        <f t="shared" si="10"/>
        <v>5855</v>
      </c>
      <c r="AT38" s="67">
        <f>SUM(AS$5:AS38)</f>
        <v>75336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7">
        <v>35</v>
      </c>
      <c r="AP39" s="67">
        <v>12</v>
      </c>
      <c r="AQ39" s="22">
        <f t="shared" si="9"/>
        <v>9.6000000000000002E-2</v>
      </c>
      <c r="AR39" s="67">
        <v>3</v>
      </c>
      <c r="AS39" s="67">
        <f t="shared" si="10"/>
        <v>6387</v>
      </c>
      <c r="AT39" s="67">
        <f>SUM(AS$5:AS39)</f>
        <v>81723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7">
        <v>36</v>
      </c>
      <c r="AP40" s="67">
        <v>13</v>
      </c>
      <c r="AQ40" s="22">
        <f t="shared" si="9"/>
        <v>0.104</v>
      </c>
      <c r="AR40" s="67">
        <v>3</v>
      </c>
      <c r="AS40" s="67">
        <f t="shared" si="10"/>
        <v>6920</v>
      </c>
      <c r="AT40" s="67">
        <f>SUM(AS$5:AS40)</f>
        <v>88643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7">
        <v>37</v>
      </c>
      <c r="AP41" s="67">
        <v>14</v>
      </c>
      <c r="AQ41" s="22">
        <f t="shared" si="9"/>
        <v>0.112</v>
      </c>
      <c r="AR41" s="67">
        <v>3</v>
      </c>
      <c r="AS41" s="67">
        <f t="shared" si="10"/>
        <v>7452</v>
      </c>
      <c r="AT41" s="67">
        <f>SUM(AS$5:AS41)</f>
        <v>96095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7">
        <v>38</v>
      </c>
      <c r="AP42" s="67">
        <v>15</v>
      </c>
      <c r="AQ42" s="22">
        <f t="shared" si="9"/>
        <v>0.12</v>
      </c>
      <c r="AR42" s="67">
        <v>3</v>
      </c>
      <c r="AS42" s="67">
        <f t="shared" si="10"/>
        <v>7984</v>
      </c>
      <c r="AT42" s="67">
        <f>SUM(AS$5:AS42)</f>
        <v>104079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7">
        <v>39</v>
      </c>
      <c r="AP43" s="67">
        <v>16</v>
      </c>
      <c r="AQ43" s="22">
        <f t="shared" si="9"/>
        <v>0.128</v>
      </c>
      <c r="AR43" s="67">
        <v>3</v>
      </c>
      <c r="AS43" s="67">
        <f t="shared" si="10"/>
        <v>8517</v>
      </c>
      <c r="AT43" s="67">
        <f>SUM(AS$5:AS43)</f>
        <v>112596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66000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7">
        <v>40</v>
      </c>
      <c r="AP44" s="67">
        <v>17</v>
      </c>
      <c r="AQ44" s="22">
        <f t="shared" si="9"/>
        <v>0.13600000000000001</v>
      </c>
      <c r="AR44" s="67">
        <v>3</v>
      </c>
      <c r="AS44" s="67">
        <f t="shared" si="10"/>
        <v>9049</v>
      </c>
      <c r="AT44" s="67">
        <f>SUM(AS$5:AS44)</f>
        <v>121645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7" t="s">
        <v>605</v>
      </c>
      <c r="AN45" s="67">
        <v>5</v>
      </c>
      <c r="AO45" s="67">
        <v>41</v>
      </c>
      <c r="AP45" s="67">
        <v>10</v>
      </c>
      <c r="AQ45" s="22">
        <f>AP45/AN$48</f>
        <v>6.8493150684931503E-2</v>
      </c>
      <c r="AR45" s="67">
        <v>3.1</v>
      </c>
      <c r="AS45" s="67">
        <f>INT(AN$46*AQ45/AR45)</f>
        <v>9523</v>
      </c>
      <c r="AT45" s="67">
        <f>SUM(AS$5:AS45)</f>
        <v>131168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431040</v>
      </c>
      <c r="AO46" s="67">
        <v>42</v>
      </c>
      <c r="AP46" s="67">
        <v>11</v>
      </c>
      <c r="AQ46" s="22">
        <f t="shared" ref="AQ46:AQ54" si="16">AP46/AN$48</f>
        <v>7.5342465753424653E-2</v>
      </c>
      <c r="AR46" s="67">
        <v>3.2</v>
      </c>
      <c r="AS46" s="67">
        <f t="shared" ref="AS46:AS54" si="17">INT(AN$46*AQ46/AR46)</f>
        <v>10148</v>
      </c>
      <c r="AT46" s="67">
        <f>SUM(AS$5:AS46)</f>
        <v>141316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7" t="s">
        <v>603</v>
      </c>
      <c r="AN47" s="15">
        <f>INDEX($AJ$5:$AJ$19,AN45)</f>
        <v>4</v>
      </c>
      <c r="AO47" s="67">
        <v>43</v>
      </c>
      <c r="AP47" s="67">
        <v>12</v>
      </c>
      <c r="AQ47" s="22">
        <f t="shared" si="16"/>
        <v>8.2191780821917804E-2</v>
      </c>
      <c r="AR47" s="67">
        <v>3.3</v>
      </c>
      <c r="AS47" s="67">
        <f t="shared" si="17"/>
        <v>10735</v>
      </c>
      <c r="AT47" s="67">
        <f>SUM(AS$5:AS47)</f>
        <v>152051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7">
        <v>44</v>
      </c>
      <c r="AP48" s="67">
        <v>13</v>
      </c>
      <c r="AQ48" s="22">
        <f t="shared" si="16"/>
        <v>8.9041095890410954E-2</v>
      </c>
      <c r="AR48" s="67">
        <v>3.4</v>
      </c>
      <c r="AS48" s="67">
        <f t="shared" si="17"/>
        <v>11288</v>
      </c>
      <c r="AT48" s="67">
        <f>SUM(AS$5:AS48)</f>
        <v>163339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7">
        <v>45</v>
      </c>
      <c r="AP49" s="67">
        <v>14</v>
      </c>
      <c r="AQ49" s="22">
        <f t="shared" si="16"/>
        <v>9.5890410958904104E-2</v>
      </c>
      <c r="AR49" s="67">
        <v>3.5</v>
      </c>
      <c r="AS49" s="67">
        <f t="shared" si="17"/>
        <v>11809</v>
      </c>
      <c r="AT49" s="67">
        <f>SUM(AS$5:AS49)</f>
        <v>175148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7">
        <v>46</v>
      </c>
      <c r="AP50" s="67">
        <v>15</v>
      </c>
      <c r="AQ50" s="22">
        <f t="shared" si="16"/>
        <v>0.10273972602739725</v>
      </c>
      <c r="AR50" s="67">
        <v>3.6</v>
      </c>
      <c r="AS50" s="67">
        <f t="shared" si="17"/>
        <v>12301</v>
      </c>
      <c r="AT50" s="67">
        <f>SUM(AS$5:AS50)</f>
        <v>187449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7">
        <v>47</v>
      </c>
      <c r="AP51" s="67">
        <v>16</v>
      </c>
      <c r="AQ51" s="22">
        <f t="shared" si="16"/>
        <v>0.1095890410958904</v>
      </c>
      <c r="AR51" s="67">
        <v>3.7</v>
      </c>
      <c r="AS51" s="67">
        <f t="shared" si="17"/>
        <v>12766</v>
      </c>
      <c r="AT51" s="67">
        <f>SUM(AS$5:AS51)</f>
        <v>200215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7">
        <v>48</v>
      </c>
      <c r="AP52" s="67">
        <v>17</v>
      </c>
      <c r="AQ52" s="22">
        <f t="shared" si="16"/>
        <v>0.11643835616438356</v>
      </c>
      <c r="AR52" s="67">
        <v>3.8</v>
      </c>
      <c r="AS52" s="67">
        <f t="shared" si="17"/>
        <v>13207</v>
      </c>
      <c r="AT52" s="67">
        <f>SUM(AS$5:AS52)</f>
        <v>213422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7">
        <v>49</v>
      </c>
      <c r="AP53" s="67">
        <v>18</v>
      </c>
      <c r="AQ53" s="22">
        <f t="shared" si="16"/>
        <v>0.12328767123287671</v>
      </c>
      <c r="AR53" s="67">
        <v>3.9</v>
      </c>
      <c r="AS53" s="67">
        <f t="shared" si="17"/>
        <v>13626</v>
      </c>
      <c r="AT53" s="67">
        <f>SUM(AS$5:AS53)</f>
        <v>227048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7">
        <v>50</v>
      </c>
      <c r="AP54" s="67">
        <v>20</v>
      </c>
      <c r="AQ54" s="22">
        <f t="shared" si="16"/>
        <v>0.13698630136986301</v>
      </c>
      <c r="AR54" s="67">
        <v>4</v>
      </c>
      <c r="AS54" s="67">
        <f t="shared" si="17"/>
        <v>14761</v>
      </c>
      <c r="AT54" s="67">
        <f>SUM(AS$5:AS54)</f>
        <v>241809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7" t="s">
        <v>605</v>
      </c>
      <c r="AN55" s="67">
        <v>6</v>
      </c>
      <c r="AO55" s="67">
        <v>51</v>
      </c>
      <c r="AP55" s="67">
        <v>15</v>
      </c>
      <c r="AQ55" s="22">
        <f>AP55/AN$58</f>
        <v>7.6923076923076927E-2</v>
      </c>
      <c r="AR55" s="67">
        <v>4.0999999999999996</v>
      </c>
      <c r="AS55" s="67">
        <f>INT(AN$56*AQ55/AR55)</f>
        <v>15906</v>
      </c>
      <c r="AT55" s="67">
        <f>SUM(AS$5:AS55)</f>
        <v>257715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847800</v>
      </c>
      <c r="AO56" s="67">
        <v>52</v>
      </c>
      <c r="AP56" s="67">
        <v>16</v>
      </c>
      <c r="AQ56" s="22">
        <f t="shared" ref="AQ56:AQ64" si="18">AP56/AN$58</f>
        <v>8.2051282051282051E-2</v>
      </c>
      <c r="AR56" s="67">
        <v>4.2</v>
      </c>
      <c r="AS56" s="67">
        <f t="shared" ref="AS56:AS64" si="19">INT(AN$56*AQ56/AR56)</f>
        <v>16562</v>
      </c>
      <c r="AT56" s="67">
        <f>SUM(AS$5:AS56)</f>
        <v>274277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7" t="s">
        <v>603</v>
      </c>
      <c r="AN57" s="15">
        <f>INDEX($AJ$5:$AJ$19,AN55)</f>
        <v>5</v>
      </c>
      <c r="AO57" s="67">
        <v>53</v>
      </c>
      <c r="AP57" s="67">
        <v>17</v>
      </c>
      <c r="AQ57" s="22">
        <f t="shared" si="18"/>
        <v>8.7179487179487175E-2</v>
      </c>
      <c r="AR57" s="67">
        <v>4.3</v>
      </c>
      <c r="AS57" s="67">
        <f t="shared" si="19"/>
        <v>17188</v>
      </c>
      <c r="AT57" s="67">
        <f>SUM(AS$5:AS57)</f>
        <v>291465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7">
        <v>54</v>
      </c>
      <c r="AP58" s="67">
        <v>18</v>
      </c>
      <c r="AQ58" s="22">
        <f t="shared" si="18"/>
        <v>9.2307692307692313E-2</v>
      </c>
      <c r="AR58" s="67">
        <v>4.4000000000000004</v>
      </c>
      <c r="AS58" s="67">
        <f t="shared" si="19"/>
        <v>17786</v>
      </c>
      <c r="AT58" s="67">
        <f>SUM(AS$5:AS58)</f>
        <v>309251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7">
        <v>55</v>
      </c>
      <c r="AP59" s="67">
        <v>19</v>
      </c>
      <c r="AQ59" s="22">
        <f t="shared" si="18"/>
        <v>9.7435897435897437E-2</v>
      </c>
      <c r="AR59" s="67">
        <v>4.5</v>
      </c>
      <c r="AS59" s="67">
        <f t="shared" si="19"/>
        <v>18356</v>
      </c>
      <c r="AT59" s="67">
        <f>SUM(AS$5:AS59)</f>
        <v>327607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7">
        <v>56</v>
      </c>
      <c r="AP60" s="67">
        <v>20</v>
      </c>
      <c r="AQ60" s="22">
        <f t="shared" si="18"/>
        <v>0.10256410256410256</v>
      </c>
      <c r="AR60" s="67">
        <v>4.5999999999999996</v>
      </c>
      <c r="AS60" s="67">
        <f t="shared" si="19"/>
        <v>18903</v>
      </c>
      <c r="AT60" s="67">
        <f>SUM(AS$5:AS60)</f>
        <v>346510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7">
        <v>57</v>
      </c>
      <c r="AP61" s="67">
        <v>21</v>
      </c>
      <c r="AQ61" s="22">
        <f t="shared" si="18"/>
        <v>0.1076923076923077</v>
      </c>
      <c r="AR61" s="67">
        <v>4.7</v>
      </c>
      <c r="AS61" s="67">
        <f t="shared" si="19"/>
        <v>19425</v>
      </c>
      <c r="AT61" s="67">
        <f>SUM(AS$5:AS61)</f>
        <v>365935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7">
        <v>58</v>
      </c>
      <c r="AP62" s="67">
        <v>22</v>
      </c>
      <c r="AQ62" s="22">
        <f t="shared" si="18"/>
        <v>0.11282051282051282</v>
      </c>
      <c r="AR62" s="67">
        <v>4.8</v>
      </c>
      <c r="AS62" s="67">
        <f t="shared" si="19"/>
        <v>19926</v>
      </c>
      <c r="AT62" s="67">
        <f>SUM(AS$5:AS62)</f>
        <v>385861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7">
        <v>59</v>
      </c>
      <c r="AP63" s="67">
        <v>23</v>
      </c>
      <c r="AQ63" s="22">
        <f t="shared" si="18"/>
        <v>0.11794871794871795</v>
      </c>
      <c r="AR63" s="67">
        <v>4.9000000000000004</v>
      </c>
      <c r="AS63" s="67">
        <f t="shared" si="19"/>
        <v>20407</v>
      </c>
      <c r="AT63" s="67">
        <f>SUM(AS$5:AS63)</f>
        <v>406268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7">
        <v>60</v>
      </c>
      <c r="AP64" s="67">
        <v>24</v>
      </c>
      <c r="AQ64" s="22">
        <f t="shared" si="18"/>
        <v>0.12307692307692308</v>
      </c>
      <c r="AR64" s="67">
        <v>5</v>
      </c>
      <c r="AS64" s="67">
        <f t="shared" si="19"/>
        <v>20868</v>
      </c>
      <c r="AT64" s="67">
        <f>SUM(AS$5:AS64)</f>
        <v>427136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66000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7" t="s">
        <v>605</v>
      </c>
      <c r="AN65" s="67">
        <v>7</v>
      </c>
      <c r="AO65" s="67">
        <v>61</v>
      </c>
      <c r="AP65" s="67">
        <v>15</v>
      </c>
      <c r="AQ65" s="22">
        <f>AP65/AN$68</f>
        <v>7.6923076923076927E-2</v>
      </c>
      <c r="AR65" s="67">
        <v>5.0999999999999996</v>
      </c>
      <c r="AS65" s="67">
        <f>INT(AN$66*AQ65/AR65)</f>
        <v>21351</v>
      </c>
      <c r="AT65" s="67">
        <f>SUM(AS$5:AS65)</f>
        <v>448487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1415625</v>
      </c>
      <c r="AO66" s="67">
        <v>62</v>
      </c>
      <c r="AP66" s="67">
        <v>16</v>
      </c>
      <c r="AQ66" s="22">
        <f t="shared" ref="AQ66:AQ73" si="20">AP66/AN$68</f>
        <v>8.2051282051282051E-2</v>
      </c>
      <c r="AR66" s="67">
        <v>5.2</v>
      </c>
      <c r="AS66" s="67">
        <f t="shared" ref="AS66:AS74" si="21">INT(AN$66*AQ66/AR66)</f>
        <v>22337</v>
      </c>
      <c r="AT66" s="67">
        <f>SUM(AS$5:AS66)</f>
        <v>470824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7" t="s">
        <v>603</v>
      </c>
      <c r="AN67" s="15">
        <f>INDEX($AJ$5:$AJ$19,AN65)</f>
        <v>6</v>
      </c>
      <c r="AO67" s="67">
        <v>63</v>
      </c>
      <c r="AP67" s="67">
        <v>17</v>
      </c>
      <c r="AQ67" s="22">
        <f t="shared" si="20"/>
        <v>8.7179487179487175E-2</v>
      </c>
      <c r="AR67" s="67">
        <v>5.3</v>
      </c>
      <c r="AS67" s="67">
        <f t="shared" si="21"/>
        <v>23285</v>
      </c>
      <c r="AT67" s="67">
        <f>SUM(AS$5:AS67)</f>
        <v>494109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7">
        <v>64</v>
      </c>
      <c r="AP68" s="67">
        <v>18</v>
      </c>
      <c r="AQ68" s="22">
        <f t="shared" si="20"/>
        <v>9.2307692307692313E-2</v>
      </c>
      <c r="AR68" s="67">
        <v>5.4</v>
      </c>
      <c r="AS68" s="67">
        <f t="shared" si="21"/>
        <v>24198</v>
      </c>
      <c r="AT68" s="67">
        <f>SUM(AS$5:AS68)</f>
        <v>518307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7">
        <v>65</v>
      </c>
      <c r="AP69" s="67">
        <v>19</v>
      </c>
      <c r="AQ69" s="22">
        <f t="shared" si="20"/>
        <v>9.7435897435897437E-2</v>
      </c>
      <c r="AR69" s="67">
        <v>5.5</v>
      </c>
      <c r="AS69" s="67">
        <f t="shared" si="21"/>
        <v>25078</v>
      </c>
      <c r="AT69" s="67">
        <f>SUM(AS$5:AS69)</f>
        <v>543385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7">
        <v>66</v>
      </c>
      <c r="AP70" s="67">
        <v>20</v>
      </c>
      <c r="AQ70" s="22">
        <f t="shared" si="20"/>
        <v>0.10256410256410256</v>
      </c>
      <c r="AR70" s="67">
        <v>5.6</v>
      </c>
      <c r="AS70" s="67">
        <f t="shared" si="21"/>
        <v>25927</v>
      </c>
      <c r="AT70" s="67">
        <f>SUM(AS$5:AS70)</f>
        <v>569312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7">
        <v>67</v>
      </c>
      <c r="AP71" s="67">
        <v>21</v>
      </c>
      <c r="AQ71" s="22">
        <f t="shared" si="20"/>
        <v>0.1076923076923077</v>
      </c>
      <c r="AR71" s="67">
        <v>5.7</v>
      </c>
      <c r="AS71" s="67">
        <f t="shared" si="21"/>
        <v>26745</v>
      </c>
      <c r="AT71" s="67">
        <f>SUM(AS$5:AS71)</f>
        <v>596057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7">
        <v>68</v>
      </c>
      <c r="AP72" s="67">
        <v>22</v>
      </c>
      <c r="AQ72" s="22">
        <f t="shared" si="20"/>
        <v>0.11282051282051282</v>
      </c>
      <c r="AR72" s="67">
        <v>5.8</v>
      </c>
      <c r="AS72" s="67">
        <f t="shared" si="21"/>
        <v>27536</v>
      </c>
      <c r="AT72" s="67">
        <f>SUM(AS$5:AS72)</f>
        <v>623593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7">
        <v>69</v>
      </c>
      <c r="AP73" s="67">
        <v>23</v>
      </c>
      <c r="AQ73" s="22">
        <f t="shared" si="20"/>
        <v>0.11794871794871795</v>
      </c>
      <c r="AR73" s="67">
        <v>5.9</v>
      </c>
      <c r="AS73" s="67">
        <f t="shared" si="21"/>
        <v>28300</v>
      </c>
      <c r="AT73" s="67">
        <f>SUM(AS$5:AS73)</f>
        <v>651893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7">
        <v>70</v>
      </c>
      <c r="AP74" s="67">
        <v>24</v>
      </c>
      <c r="AQ74" s="22">
        <f>AP74/AN$68</f>
        <v>0.12307692307692308</v>
      </c>
      <c r="AR74" s="67">
        <v>6</v>
      </c>
      <c r="AS74" s="67">
        <f t="shared" si="21"/>
        <v>29038</v>
      </c>
      <c r="AT74" s="67">
        <f>SUM(AS$5:AS74)</f>
        <v>680931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7" t="s">
        <v>605</v>
      </c>
      <c r="AN75" s="67">
        <v>8</v>
      </c>
      <c r="AO75" s="67">
        <v>71</v>
      </c>
      <c r="AP75" s="67">
        <v>20</v>
      </c>
      <c r="AQ75" s="22">
        <f>AP75/AN$78</f>
        <v>8.1632653061224483E-2</v>
      </c>
      <c r="AR75" s="67">
        <v>6</v>
      </c>
      <c r="AS75" s="67">
        <f>INT(AN$76*AQ75/AR75)</f>
        <v>30806</v>
      </c>
      <c r="AT75" s="67">
        <f>SUM(AS$5:AS75)</f>
        <v>711737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2264250</v>
      </c>
      <c r="AO76" s="67">
        <v>72</v>
      </c>
      <c r="AP76" s="67">
        <v>21</v>
      </c>
      <c r="AQ76" s="22">
        <f t="shared" ref="AQ76:AQ84" si="22">AP76/AN$78</f>
        <v>8.5714285714285715E-2</v>
      </c>
      <c r="AR76" s="67">
        <v>6</v>
      </c>
      <c r="AS76" s="67">
        <f t="shared" ref="AS76:AS84" si="23">INT(AN$76*AQ76/AR76)</f>
        <v>32346</v>
      </c>
      <c r="AT76" s="67">
        <f>SUM(AS$5:AS76)</f>
        <v>744083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7" t="s">
        <v>603</v>
      </c>
      <c r="AN77" s="15">
        <f>INDEX($AJ$5:$AJ$19,AN75)</f>
        <v>6</v>
      </c>
      <c r="AO77" s="67">
        <v>73</v>
      </c>
      <c r="AP77" s="67">
        <v>22</v>
      </c>
      <c r="AQ77" s="22">
        <f t="shared" si="22"/>
        <v>8.9795918367346933E-2</v>
      </c>
      <c r="AR77" s="67">
        <v>6</v>
      </c>
      <c r="AS77" s="67">
        <f t="shared" si="23"/>
        <v>33886</v>
      </c>
      <c r="AT77" s="67">
        <f>SUM(AS$5:AS77)</f>
        <v>777969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7">
        <v>74</v>
      </c>
      <c r="AP78" s="67">
        <v>23</v>
      </c>
      <c r="AQ78" s="22">
        <f t="shared" si="22"/>
        <v>9.3877551020408165E-2</v>
      </c>
      <c r="AR78" s="67">
        <v>6</v>
      </c>
      <c r="AS78" s="67">
        <f t="shared" si="23"/>
        <v>35427</v>
      </c>
      <c r="AT78" s="67">
        <f>SUM(AS$5:AS78)</f>
        <v>813396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7">
        <v>75</v>
      </c>
      <c r="AP79" s="67">
        <v>24</v>
      </c>
      <c r="AQ79" s="22">
        <f t="shared" si="22"/>
        <v>9.7959183673469383E-2</v>
      </c>
      <c r="AR79" s="67">
        <v>6</v>
      </c>
      <c r="AS79" s="67">
        <f t="shared" si="23"/>
        <v>36967</v>
      </c>
      <c r="AT79" s="67">
        <f>SUM(AS$5:AS79)</f>
        <v>850363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7">
        <v>76</v>
      </c>
      <c r="AP80" s="67">
        <v>25</v>
      </c>
      <c r="AQ80" s="22">
        <f t="shared" si="22"/>
        <v>0.10204081632653061</v>
      </c>
      <c r="AR80" s="67">
        <v>6</v>
      </c>
      <c r="AS80" s="67">
        <f t="shared" si="23"/>
        <v>38507</v>
      </c>
      <c r="AT80" s="67">
        <f>SUM(AS$5:AS80)</f>
        <v>888870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7">
        <v>77</v>
      </c>
      <c r="AP81" s="67">
        <v>26</v>
      </c>
      <c r="AQ81" s="22">
        <f t="shared" si="22"/>
        <v>0.10612244897959183</v>
      </c>
      <c r="AR81" s="67">
        <v>6</v>
      </c>
      <c r="AS81" s="67">
        <f t="shared" si="23"/>
        <v>40047</v>
      </c>
      <c r="AT81" s="67">
        <f>SUM(AS$5:AS81)</f>
        <v>928917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7">
        <v>78</v>
      </c>
      <c r="AP82" s="67">
        <v>27</v>
      </c>
      <c r="AQ82" s="22">
        <f t="shared" si="22"/>
        <v>0.11020408163265306</v>
      </c>
      <c r="AR82" s="67">
        <v>6</v>
      </c>
      <c r="AS82" s="67">
        <f t="shared" si="23"/>
        <v>41588</v>
      </c>
      <c r="AT82" s="67">
        <f>SUM(AS$5:AS82)</f>
        <v>970505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7">
        <v>79</v>
      </c>
      <c r="AP83" s="67">
        <v>28</v>
      </c>
      <c r="AQ83" s="22">
        <f t="shared" si="22"/>
        <v>0.11428571428571428</v>
      </c>
      <c r="AR83" s="67">
        <v>6</v>
      </c>
      <c r="AS83" s="67">
        <f t="shared" si="23"/>
        <v>43128</v>
      </c>
      <c r="AT83" s="67">
        <f>SUM(AS$5:AS83)</f>
        <v>1013633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7">
        <v>80</v>
      </c>
      <c r="AP84" s="67">
        <v>29</v>
      </c>
      <c r="AQ84" s="22">
        <f t="shared" si="22"/>
        <v>0.11836734693877551</v>
      </c>
      <c r="AR84" s="67">
        <v>6</v>
      </c>
      <c r="AS84" s="67">
        <f t="shared" si="23"/>
        <v>44668</v>
      </c>
      <c r="AT84" s="67">
        <f>SUM(AS$5:AS84)</f>
        <v>1058301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7" t="s">
        <v>605</v>
      </c>
      <c r="AN85" s="67">
        <v>9</v>
      </c>
      <c r="AO85" s="67">
        <v>81</v>
      </c>
      <c r="AP85" s="67">
        <v>20</v>
      </c>
      <c r="AQ85" s="22">
        <f>AP85/AN$88</f>
        <v>8.1632653061224483E-2</v>
      </c>
      <c r="AR85" s="67">
        <v>6.1</v>
      </c>
      <c r="AS85" s="67">
        <f>INT(AN$86*AQ85/AR85)</f>
        <v>54090</v>
      </c>
      <c r="AT85" s="67">
        <f>SUM(AS$5:AS85)</f>
        <v>1112391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66000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4041900</v>
      </c>
      <c r="AO86" s="67">
        <v>82</v>
      </c>
      <c r="AP86" s="67">
        <v>21</v>
      </c>
      <c r="AQ86" s="22">
        <f t="shared" ref="AQ86:AQ94" si="24">AP86/AN$88</f>
        <v>8.5714285714285715E-2</v>
      </c>
      <c r="AR86" s="67">
        <v>6.2</v>
      </c>
      <c r="AS86" s="67">
        <f t="shared" ref="AS86:AS94" si="25">INT(AN$86*AQ86/AR86)</f>
        <v>55878</v>
      </c>
      <c r="AT86" s="67">
        <f>SUM(AS$5:AS86)</f>
        <v>1168269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7" t="s">
        <v>603</v>
      </c>
      <c r="AN87" s="15">
        <f>INDEX($AJ$5:$AJ$19,AN85)</f>
        <v>7</v>
      </c>
      <c r="AO87" s="67">
        <v>83</v>
      </c>
      <c r="AP87" s="67">
        <v>22</v>
      </c>
      <c r="AQ87" s="22">
        <f t="shared" si="24"/>
        <v>8.9795918367346933E-2</v>
      </c>
      <c r="AR87" s="67">
        <v>6.3</v>
      </c>
      <c r="AS87" s="67">
        <f t="shared" si="25"/>
        <v>57610</v>
      </c>
      <c r="AT87" s="67">
        <f>SUM(AS$5:AS87)</f>
        <v>1225879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7">
        <v>84</v>
      </c>
      <c r="AP88" s="67">
        <v>23</v>
      </c>
      <c r="AQ88" s="22">
        <f t="shared" si="24"/>
        <v>9.3877551020408165E-2</v>
      </c>
      <c r="AR88" s="67">
        <v>6.4</v>
      </c>
      <c r="AS88" s="67">
        <f t="shared" si="25"/>
        <v>59288</v>
      </c>
      <c r="AT88" s="67">
        <f>SUM(AS$5:AS88)</f>
        <v>1285167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7">
        <v>85</v>
      </c>
      <c r="AP89" s="67">
        <v>24</v>
      </c>
      <c r="AQ89" s="22">
        <f t="shared" si="24"/>
        <v>9.7959183673469383E-2</v>
      </c>
      <c r="AR89" s="67">
        <v>6.5</v>
      </c>
      <c r="AS89" s="67">
        <f t="shared" si="25"/>
        <v>60914</v>
      </c>
      <c r="AT89" s="67">
        <f>SUM(AS$5:AS89)</f>
        <v>1346081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7">
        <v>86</v>
      </c>
      <c r="AP90" s="67">
        <v>25</v>
      </c>
      <c r="AQ90" s="22">
        <f t="shared" si="24"/>
        <v>0.10204081632653061</v>
      </c>
      <c r="AR90" s="67">
        <v>6.6</v>
      </c>
      <c r="AS90" s="67">
        <f t="shared" si="25"/>
        <v>62490</v>
      </c>
      <c r="AT90" s="67">
        <f>SUM(AS$5:AS90)</f>
        <v>1408571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7">
        <v>87</v>
      </c>
      <c r="AP91" s="67">
        <v>26</v>
      </c>
      <c r="AQ91" s="22">
        <f t="shared" si="24"/>
        <v>0.10612244897959183</v>
      </c>
      <c r="AR91" s="67">
        <v>6.7</v>
      </c>
      <c r="AS91" s="67">
        <f t="shared" si="25"/>
        <v>64020</v>
      </c>
      <c r="AT91" s="67">
        <f>SUM(AS$5:AS91)</f>
        <v>1472591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7">
        <v>88</v>
      </c>
      <c r="AP92" s="67">
        <v>27</v>
      </c>
      <c r="AQ92" s="22">
        <f t="shared" si="24"/>
        <v>0.11020408163265306</v>
      </c>
      <c r="AR92" s="67">
        <v>6.8</v>
      </c>
      <c r="AS92" s="67">
        <f t="shared" si="25"/>
        <v>65504</v>
      </c>
      <c r="AT92" s="67">
        <f>SUM(AS$5:AS92)</f>
        <v>1538095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7">
        <v>89</v>
      </c>
      <c r="AP93" s="67">
        <v>28</v>
      </c>
      <c r="AQ93" s="22">
        <f t="shared" si="24"/>
        <v>0.11428571428571428</v>
      </c>
      <c r="AR93" s="67">
        <v>6.9</v>
      </c>
      <c r="AS93" s="67">
        <f t="shared" si="25"/>
        <v>66946</v>
      </c>
      <c r="AT93" s="67">
        <f>SUM(AS$5:AS93)</f>
        <v>1605041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7">
        <v>90</v>
      </c>
      <c r="AP94" s="67">
        <v>29</v>
      </c>
      <c r="AQ94" s="22">
        <f t="shared" si="24"/>
        <v>0.11836734693877551</v>
      </c>
      <c r="AR94" s="67">
        <v>7</v>
      </c>
      <c r="AS94" s="67">
        <f t="shared" si="25"/>
        <v>68346</v>
      </c>
      <c r="AT94" s="67">
        <f>SUM(AS$5:AS94)</f>
        <v>1673387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7" t="s">
        <v>605</v>
      </c>
      <c r="AN95" s="67">
        <v>10</v>
      </c>
      <c r="AO95" s="67">
        <v>91</v>
      </c>
      <c r="AP95" s="67">
        <v>20</v>
      </c>
      <c r="AQ95" s="22">
        <f>AP95/AN$98</f>
        <v>8.1632653061224483E-2</v>
      </c>
      <c r="AR95" s="67">
        <v>7.1</v>
      </c>
      <c r="AS95" s="67">
        <f>INT(AN$96*AQ95/AR95)</f>
        <v>92757</v>
      </c>
      <c r="AT95" s="67">
        <f>SUM(AS$5:AS95)</f>
        <v>1766144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8067600</v>
      </c>
      <c r="AO96" s="67">
        <v>92</v>
      </c>
      <c r="AP96" s="67">
        <v>21</v>
      </c>
      <c r="AQ96" s="22">
        <f t="shared" ref="AQ96:AQ104" si="26">AP96/AN$98</f>
        <v>8.5714285714285715E-2</v>
      </c>
      <c r="AR96" s="67">
        <v>7.2</v>
      </c>
      <c r="AS96" s="67">
        <f t="shared" ref="AS96:AS104" si="27">INT(AN$96*AQ96/AR96)</f>
        <v>96042</v>
      </c>
      <c r="AT96" s="67">
        <f>SUM(AS$5:AS96)</f>
        <v>1862186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7" t="s">
        <v>603</v>
      </c>
      <c r="AN97" s="15">
        <f>INDEX($AJ$5:$AJ$19,AN95)</f>
        <v>8</v>
      </c>
      <c r="AO97" s="67">
        <v>93</v>
      </c>
      <c r="AP97" s="67">
        <v>22</v>
      </c>
      <c r="AQ97" s="22">
        <f t="shared" si="26"/>
        <v>8.9795918367346933E-2</v>
      </c>
      <c r="AR97" s="67">
        <v>7.3</v>
      </c>
      <c r="AS97" s="67">
        <f t="shared" si="27"/>
        <v>99238</v>
      </c>
      <c r="AT97" s="67">
        <f>SUM(AS$5:AS97)</f>
        <v>1961424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7">
        <v>94</v>
      </c>
      <c r="AP98" s="67">
        <v>23</v>
      </c>
      <c r="AQ98" s="22">
        <f t="shared" si="26"/>
        <v>9.3877551020408165E-2</v>
      </c>
      <c r="AR98" s="67">
        <v>7.4</v>
      </c>
      <c r="AS98" s="67">
        <f t="shared" si="27"/>
        <v>102346</v>
      </c>
      <c r="AT98" s="67">
        <f>SUM(AS$5:AS98)</f>
        <v>2063770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7">
        <v>95</v>
      </c>
      <c r="AP99" s="67">
        <v>24</v>
      </c>
      <c r="AQ99" s="22">
        <f t="shared" si="26"/>
        <v>9.7959183673469383E-2</v>
      </c>
      <c r="AR99" s="67">
        <v>7.4999999999999902</v>
      </c>
      <c r="AS99" s="67">
        <f t="shared" si="27"/>
        <v>105372</v>
      </c>
      <c r="AT99" s="67">
        <f>SUM(AS$5:AS99)</f>
        <v>2169142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7">
        <v>96</v>
      </c>
      <c r="AP100" s="67">
        <v>25</v>
      </c>
      <c r="AQ100" s="22">
        <f t="shared" si="26"/>
        <v>0.10204081632653061</v>
      </c>
      <c r="AR100" s="67">
        <v>7.5999999999999899</v>
      </c>
      <c r="AS100" s="67">
        <f t="shared" si="27"/>
        <v>108319</v>
      </c>
      <c r="AT100" s="67">
        <f>SUM(AS$5:AS100)</f>
        <v>2277461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7">
        <v>97</v>
      </c>
      <c r="AP101" s="67">
        <v>26</v>
      </c>
      <c r="AQ101" s="22">
        <f t="shared" si="26"/>
        <v>0.10612244897959183</v>
      </c>
      <c r="AR101" s="67">
        <v>7.6999999999999904</v>
      </c>
      <c r="AS101" s="67">
        <f t="shared" si="27"/>
        <v>111188</v>
      </c>
      <c r="AT101" s="67">
        <f>SUM(AS$5:AS101)</f>
        <v>2388649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7">
        <v>98</v>
      </c>
      <c r="AP102" s="67">
        <v>27</v>
      </c>
      <c r="AQ102" s="22">
        <f t="shared" si="26"/>
        <v>0.11020408163265306</v>
      </c>
      <c r="AR102" s="67">
        <v>7.7999999999999901</v>
      </c>
      <c r="AS102" s="67">
        <f t="shared" si="27"/>
        <v>113984</v>
      </c>
      <c r="AT102" s="67">
        <f>SUM(AS$5:AS102)</f>
        <v>2502633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7">
        <v>99</v>
      </c>
      <c r="AP103" s="67">
        <v>28</v>
      </c>
      <c r="AQ103" s="22">
        <f t="shared" si="26"/>
        <v>0.11428571428571428</v>
      </c>
      <c r="AR103" s="67">
        <v>7.8999999999999897</v>
      </c>
      <c r="AS103" s="67">
        <f t="shared" si="27"/>
        <v>116710</v>
      </c>
      <c r="AT103" s="67">
        <f>SUM(AS$5:AS103)</f>
        <v>2619343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7">
        <v>100</v>
      </c>
      <c r="AP104" s="67">
        <v>29</v>
      </c>
      <c r="AQ104" s="22">
        <f t="shared" si="26"/>
        <v>0.11836734693877551</v>
      </c>
      <c r="AR104" s="67">
        <v>7.9999999999999902</v>
      </c>
      <c r="AS104" s="67">
        <f t="shared" si="27"/>
        <v>119367</v>
      </c>
      <c r="AT104" s="67">
        <f>SUM(AS$5:AS104)</f>
        <v>2738710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7" t="s">
        <v>605</v>
      </c>
      <c r="AN105" s="67">
        <v>11</v>
      </c>
      <c r="AO105" s="67">
        <v>101</v>
      </c>
      <c r="AP105" s="67">
        <v>20</v>
      </c>
      <c r="AQ105" s="22">
        <f>AP105/AN$108</f>
        <v>8.1632653061224483E-2</v>
      </c>
      <c r="AR105" s="67">
        <v>8.0999999999999908</v>
      </c>
      <c r="AS105" s="67">
        <f>INT(AN$106*AQ105/AR105)</f>
        <v>162783</v>
      </c>
      <c r="AT105" s="67">
        <f>SUM(AS$5:AS105)</f>
        <v>2901493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16152225</v>
      </c>
      <c r="AO106" s="67">
        <v>102</v>
      </c>
      <c r="AP106" s="67">
        <v>21</v>
      </c>
      <c r="AQ106" s="22">
        <f t="shared" ref="AQ106:AQ114" si="33">AP106/AN$108</f>
        <v>8.5714285714285715E-2</v>
      </c>
      <c r="AR106" s="67">
        <v>8.1999999999999904</v>
      </c>
      <c r="AS106" s="67">
        <f t="shared" ref="AS106:AS114" si="34">INT(AN$106*AQ106/AR106)</f>
        <v>168838</v>
      </c>
      <c r="AT106" s="67">
        <f>SUM(AS$5:AS106)</f>
        <v>3070331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66000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7" t="s">
        <v>603</v>
      </c>
      <c r="AN107" s="15">
        <f>INDEX($AJ$5:$AJ$19,AN105)</f>
        <v>9</v>
      </c>
      <c r="AO107" s="67">
        <v>103</v>
      </c>
      <c r="AP107" s="67">
        <v>22</v>
      </c>
      <c r="AQ107" s="22">
        <f t="shared" si="33"/>
        <v>8.9795918367346933E-2</v>
      </c>
      <c r="AR107" s="67">
        <v>8.2999999999999901</v>
      </c>
      <c r="AS107" s="67">
        <f t="shared" si="34"/>
        <v>174747</v>
      </c>
      <c r="AT107" s="67">
        <f>SUM(AS$5:AS107)</f>
        <v>3245078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7">
        <v>104</v>
      </c>
      <c r="AP108" s="67">
        <v>23</v>
      </c>
      <c r="AQ108" s="22">
        <f t="shared" si="33"/>
        <v>9.3877551020408165E-2</v>
      </c>
      <c r="AR108" s="67">
        <v>8.3999999999999897</v>
      </c>
      <c r="AS108" s="67">
        <f t="shared" si="34"/>
        <v>180515</v>
      </c>
      <c r="AT108" s="67">
        <f>SUM(AS$5:AS108)</f>
        <v>3425593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7">
        <v>105</v>
      </c>
      <c r="AP109" s="67">
        <v>24</v>
      </c>
      <c r="AQ109" s="22">
        <f t="shared" si="33"/>
        <v>9.7959183673469383E-2</v>
      </c>
      <c r="AR109" s="67">
        <v>8.4999999999999893</v>
      </c>
      <c r="AS109" s="67">
        <f t="shared" si="34"/>
        <v>186148</v>
      </c>
      <c r="AT109" s="67">
        <f>SUM(AS$5:AS109)</f>
        <v>3611741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7">
        <v>106</v>
      </c>
      <c r="AP110" s="67">
        <v>25</v>
      </c>
      <c r="AQ110" s="22">
        <f t="shared" si="33"/>
        <v>0.10204081632653061</v>
      </c>
      <c r="AR110" s="67">
        <v>8.5999999999999908</v>
      </c>
      <c r="AS110" s="67">
        <f t="shared" si="34"/>
        <v>191649</v>
      </c>
      <c r="AT110" s="67">
        <f>SUM(AS$5:AS110)</f>
        <v>3803390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7">
        <v>107</v>
      </c>
      <c r="AP111" s="67">
        <v>26</v>
      </c>
      <c r="AQ111" s="22">
        <f t="shared" si="33"/>
        <v>0.10612244897959183</v>
      </c>
      <c r="AR111" s="67">
        <v>8.6999999999999904</v>
      </c>
      <c r="AS111" s="67">
        <f t="shared" si="34"/>
        <v>197024</v>
      </c>
      <c r="AT111" s="67">
        <f>SUM(AS$5:AS111)</f>
        <v>4000414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7">
        <v>108</v>
      </c>
      <c r="AP112" s="67">
        <v>27</v>
      </c>
      <c r="AQ112" s="22">
        <f t="shared" si="33"/>
        <v>0.11020408163265306</v>
      </c>
      <c r="AR112" s="67">
        <v>8.7999999999999901</v>
      </c>
      <c r="AS112" s="67">
        <f t="shared" si="34"/>
        <v>202277</v>
      </c>
      <c r="AT112" s="67">
        <f>SUM(AS$5:AS112)</f>
        <v>4202691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7">
        <v>109</v>
      </c>
      <c r="AP113" s="67">
        <v>28</v>
      </c>
      <c r="AQ113" s="22">
        <f t="shared" si="33"/>
        <v>0.11428571428571428</v>
      </c>
      <c r="AR113" s="67">
        <v>8.8999999999999897</v>
      </c>
      <c r="AS113" s="67">
        <f t="shared" si="34"/>
        <v>207412</v>
      </c>
      <c r="AT113" s="67">
        <f>SUM(AS$5:AS113)</f>
        <v>4410103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7">
        <v>110</v>
      </c>
      <c r="AP114" s="67">
        <v>29</v>
      </c>
      <c r="AQ114" s="22">
        <f t="shared" si="33"/>
        <v>0.11836734693877551</v>
      </c>
      <c r="AR114" s="67">
        <v>8.9999999999999893</v>
      </c>
      <c r="AS114" s="67">
        <f t="shared" si="34"/>
        <v>212432</v>
      </c>
      <c r="AT114" s="67">
        <f>SUM(AS$5:AS114)</f>
        <v>4622535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7" t="s">
        <v>605</v>
      </c>
      <c r="AN115" s="67">
        <v>12</v>
      </c>
      <c r="AO115" s="67">
        <v>111</v>
      </c>
      <c r="AP115" s="67">
        <v>10</v>
      </c>
      <c r="AQ115" s="22">
        <f>AP115/AN$118</f>
        <v>6.8965517241379309E-2</v>
      </c>
      <c r="AR115" s="67">
        <v>8.9999999999999893</v>
      </c>
      <c r="AS115" s="67">
        <f>INT(AN$116*AQ115/AR115)</f>
        <v>214637</v>
      </c>
      <c r="AT115" s="67">
        <f>SUM(AS$5:AS115)</f>
        <v>4837172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28010250</v>
      </c>
      <c r="AO116" s="67">
        <v>112</v>
      </c>
      <c r="AP116" s="67">
        <v>11</v>
      </c>
      <c r="AQ116" s="22">
        <f t="shared" ref="AQ116:AQ124" si="35">AP116/AN$118</f>
        <v>7.586206896551724E-2</v>
      </c>
      <c r="AR116" s="67">
        <v>8.9999999999999893</v>
      </c>
      <c r="AS116" s="67">
        <f t="shared" ref="AS116:AS124" si="36">INT(AN$116*AQ116/AR116)</f>
        <v>236101</v>
      </c>
      <c r="AT116" s="67">
        <f>SUM(AS$5:AS116)</f>
        <v>5073273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7" t="s">
        <v>603</v>
      </c>
      <c r="AN117" s="15">
        <f>INDEX($AJ$5:$AJ$19,AN115)</f>
        <v>9</v>
      </c>
      <c r="AO117" s="67">
        <v>113</v>
      </c>
      <c r="AP117" s="67">
        <v>12</v>
      </c>
      <c r="AQ117" s="22">
        <f t="shared" si="35"/>
        <v>8.2758620689655171E-2</v>
      </c>
      <c r="AR117" s="67">
        <v>8.9999999999999893</v>
      </c>
      <c r="AS117" s="67">
        <f t="shared" si="36"/>
        <v>257565</v>
      </c>
      <c r="AT117" s="67">
        <f>SUM(AS$5:AS117)</f>
        <v>5330838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7">
        <v>114</v>
      </c>
      <c r="AP118" s="67">
        <v>13</v>
      </c>
      <c r="AQ118" s="22">
        <f t="shared" si="35"/>
        <v>8.9655172413793102E-2</v>
      </c>
      <c r="AR118" s="67">
        <v>8.9999999999999893</v>
      </c>
      <c r="AS118" s="67">
        <f t="shared" si="36"/>
        <v>279029</v>
      </c>
      <c r="AT118" s="67">
        <f>SUM(AS$5:AS118)</f>
        <v>5609867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7">
        <v>115</v>
      </c>
      <c r="AP119" s="67">
        <v>14</v>
      </c>
      <c r="AQ119" s="22">
        <f t="shared" si="35"/>
        <v>9.6551724137931033E-2</v>
      </c>
      <c r="AR119" s="67">
        <v>8.9999999999999893</v>
      </c>
      <c r="AS119" s="67">
        <f t="shared" si="36"/>
        <v>300493</v>
      </c>
      <c r="AT119" s="67">
        <f>SUM(AS$5:AS119)</f>
        <v>5910360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7">
        <v>116</v>
      </c>
      <c r="AP120" s="67">
        <v>15</v>
      </c>
      <c r="AQ120" s="22">
        <f t="shared" si="35"/>
        <v>0.10344827586206896</v>
      </c>
      <c r="AR120" s="67">
        <v>8.9999999999999893</v>
      </c>
      <c r="AS120" s="67">
        <f t="shared" si="36"/>
        <v>321956</v>
      </c>
      <c r="AT120" s="67">
        <f>SUM(AS$5:AS120)</f>
        <v>6232316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7">
        <v>117</v>
      </c>
      <c r="AP121" s="67">
        <v>16</v>
      </c>
      <c r="AQ121" s="22">
        <f t="shared" si="35"/>
        <v>0.1103448275862069</v>
      </c>
      <c r="AR121" s="67">
        <v>8.9999999999999893</v>
      </c>
      <c r="AS121" s="67">
        <f t="shared" si="36"/>
        <v>343420</v>
      </c>
      <c r="AT121" s="67">
        <f>SUM(AS$5:AS121)</f>
        <v>6575736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7">
        <v>118</v>
      </c>
      <c r="AP122" s="67">
        <v>17</v>
      </c>
      <c r="AQ122" s="22">
        <f t="shared" si="35"/>
        <v>0.11724137931034483</v>
      </c>
      <c r="AR122" s="67">
        <v>8.9999999999999893</v>
      </c>
      <c r="AS122" s="67">
        <f t="shared" si="36"/>
        <v>364884</v>
      </c>
      <c r="AT122" s="67">
        <f>SUM(AS$5:AS122)</f>
        <v>6940620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7">
        <v>119</v>
      </c>
      <c r="AP123" s="67">
        <v>18</v>
      </c>
      <c r="AQ123" s="22">
        <f t="shared" si="35"/>
        <v>0.12413793103448276</v>
      </c>
      <c r="AR123" s="67">
        <v>8.9999999999999893</v>
      </c>
      <c r="AS123" s="67">
        <f t="shared" si="36"/>
        <v>386348</v>
      </c>
      <c r="AT123" s="67">
        <f>SUM(AS$5:AS123)</f>
        <v>7326968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7">
        <v>120</v>
      </c>
      <c r="AP124" s="67">
        <v>19</v>
      </c>
      <c r="AQ124" s="22">
        <f t="shared" si="35"/>
        <v>0.1310344827586207</v>
      </c>
      <c r="AR124" s="67">
        <v>8.9999999999999893</v>
      </c>
      <c r="AS124" s="67">
        <f t="shared" si="36"/>
        <v>407812</v>
      </c>
      <c r="AT124" s="67">
        <f>SUM(AS$5:AS124)</f>
        <v>7734780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7" t="s">
        <v>605</v>
      </c>
      <c r="AN125" s="67">
        <v>13</v>
      </c>
      <c r="AO125" s="67">
        <v>121</v>
      </c>
      <c r="AP125" s="67">
        <v>10</v>
      </c>
      <c r="AQ125" s="22">
        <f>AP125/AN$128</f>
        <v>6.8965517241379309E-2</v>
      </c>
      <c r="AR125" s="67">
        <v>8.9999999999999893</v>
      </c>
      <c r="AS125" s="67">
        <f>INT(AN$126*AQ125/AR125)</f>
        <v>352505</v>
      </c>
      <c r="AT125" s="67">
        <f>SUM(AS$5:AS125)</f>
        <v>8087285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46002000</v>
      </c>
      <c r="AO126" s="67">
        <v>122</v>
      </c>
      <c r="AP126" s="67">
        <v>11</v>
      </c>
      <c r="AQ126" s="22">
        <f t="shared" ref="AQ126:AQ134" si="37">AP126/AN$128</f>
        <v>7.586206896551724E-2</v>
      </c>
      <c r="AR126" s="67">
        <v>8.9999999999999893</v>
      </c>
      <c r="AS126" s="67">
        <f t="shared" ref="AS126:AS134" si="38">INT(AN$126*AQ126/AR126)</f>
        <v>387756</v>
      </c>
      <c r="AT126" s="67">
        <f>SUM(AS$5:AS126)</f>
        <v>8475041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7" t="s">
        <v>603</v>
      </c>
      <c r="AN127" s="15">
        <f>INDEX($AJ$5:$AJ$19,AN125)</f>
        <v>9</v>
      </c>
      <c r="AO127" s="67">
        <v>123</v>
      </c>
      <c r="AP127" s="67">
        <v>12</v>
      </c>
      <c r="AQ127" s="22">
        <f t="shared" si="37"/>
        <v>8.2758620689655171E-2</v>
      </c>
      <c r="AR127" s="67">
        <v>8.9999999999999893</v>
      </c>
      <c r="AS127" s="67">
        <f t="shared" si="38"/>
        <v>423006</v>
      </c>
      <c r="AT127" s="67">
        <f>SUM(AS$5:AS127)</f>
        <v>8898047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66000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7">
        <v>124</v>
      </c>
      <c r="AP128" s="67">
        <v>13</v>
      </c>
      <c r="AQ128" s="22">
        <f t="shared" si="37"/>
        <v>8.9655172413793102E-2</v>
      </c>
      <c r="AR128" s="67">
        <v>8.9999999999999893</v>
      </c>
      <c r="AS128" s="67">
        <f t="shared" si="38"/>
        <v>458257</v>
      </c>
      <c r="AT128" s="67">
        <f>SUM(AS$5:AS128)</f>
        <v>9356304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7">
        <v>125</v>
      </c>
      <c r="AP129" s="67">
        <v>14</v>
      </c>
      <c r="AQ129" s="22">
        <f t="shared" si="37"/>
        <v>9.6551724137931033E-2</v>
      </c>
      <c r="AR129" s="67">
        <v>8.9999999999999893</v>
      </c>
      <c r="AS129" s="67">
        <f t="shared" si="38"/>
        <v>493508</v>
      </c>
      <c r="AT129" s="67">
        <f>SUM(AS$5:AS129)</f>
        <v>9849812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7">
        <v>126</v>
      </c>
      <c r="AP130" s="67">
        <v>15</v>
      </c>
      <c r="AQ130" s="22">
        <f t="shared" si="37"/>
        <v>0.10344827586206896</v>
      </c>
      <c r="AR130" s="67">
        <v>8.9999999999999893</v>
      </c>
      <c r="AS130" s="67">
        <f t="shared" si="38"/>
        <v>528758</v>
      </c>
      <c r="AT130" s="67">
        <f>SUM(AS$5:AS130)</f>
        <v>10378570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7">
        <v>127</v>
      </c>
      <c r="AP131" s="67">
        <v>16</v>
      </c>
      <c r="AQ131" s="22">
        <f t="shared" si="37"/>
        <v>0.1103448275862069</v>
      </c>
      <c r="AR131" s="67">
        <v>8.9999999999999893</v>
      </c>
      <c r="AS131" s="67">
        <f t="shared" si="38"/>
        <v>564009</v>
      </c>
      <c r="AT131" s="67">
        <f>SUM(AS$5:AS131)</f>
        <v>10942579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7">
        <v>128</v>
      </c>
      <c r="AP132" s="67">
        <v>17</v>
      </c>
      <c r="AQ132" s="22">
        <f t="shared" si="37"/>
        <v>0.11724137931034483</v>
      </c>
      <c r="AR132" s="67">
        <v>8.9999999999999893</v>
      </c>
      <c r="AS132" s="67">
        <f t="shared" si="38"/>
        <v>599259</v>
      </c>
      <c r="AT132" s="67">
        <f>SUM(AS$5:AS132)</f>
        <v>11541838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7">
        <v>129</v>
      </c>
      <c r="AP133" s="67">
        <v>18</v>
      </c>
      <c r="AQ133" s="22">
        <f t="shared" si="37"/>
        <v>0.12413793103448276</v>
      </c>
      <c r="AR133" s="67">
        <v>8.9999999999999893</v>
      </c>
      <c r="AS133" s="67">
        <f t="shared" si="38"/>
        <v>634510</v>
      </c>
      <c r="AT133" s="67">
        <f>SUM(AS$5:AS133)</f>
        <v>12176348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7">
        <v>130</v>
      </c>
      <c r="AP134" s="67">
        <v>19</v>
      </c>
      <c r="AQ134" s="22">
        <f t="shared" si="37"/>
        <v>0.1310344827586207</v>
      </c>
      <c r="AR134" s="67">
        <v>8.9999999999999893</v>
      </c>
      <c r="AS134" s="67">
        <f t="shared" si="38"/>
        <v>669760</v>
      </c>
      <c r="AT134" s="67">
        <f>SUM(AS$5:AS134)</f>
        <v>12846108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7" t="s">
        <v>605</v>
      </c>
      <c r="AN135" s="67">
        <v>14</v>
      </c>
      <c r="AO135" s="67">
        <v>131</v>
      </c>
      <c r="AP135" s="67">
        <v>10</v>
      </c>
      <c r="AQ135" s="22">
        <f>AP135/AN$138</f>
        <v>6.8965517241379309E-2</v>
      </c>
      <c r="AR135" s="67">
        <v>8.9999999999999893</v>
      </c>
      <c r="AS135" s="67">
        <f>INT(AN$136*AQ135/AR135)</f>
        <v>648666</v>
      </c>
      <c r="AT135" s="67">
        <f>SUM(AS$5:AS135)</f>
        <v>13494774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84651000</v>
      </c>
      <c r="AO136" s="67">
        <v>132</v>
      </c>
      <c r="AP136" s="67">
        <v>11</v>
      </c>
      <c r="AQ136" s="22">
        <f t="shared" ref="AQ136:AQ144" si="39">AP136/AN$138</f>
        <v>7.586206896551724E-2</v>
      </c>
      <c r="AR136" s="67">
        <v>8.9999999999999893</v>
      </c>
      <c r="AS136" s="67">
        <f t="shared" ref="AS136:AS144" si="40">INT(AN$136*AQ136/AR136)</f>
        <v>713533</v>
      </c>
      <c r="AT136" s="67">
        <f>SUM(AS$5:AS136)</f>
        <v>14208307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7" t="s">
        <v>603</v>
      </c>
      <c r="AN137" s="15">
        <f>INDEX($AJ$5:$AJ$19,AN135)</f>
        <v>9</v>
      </c>
      <c r="AO137" s="67">
        <v>133</v>
      </c>
      <c r="AP137" s="67">
        <v>12</v>
      </c>
      <c r="AQ137" s="22">
        <f t="shared" si="39"/>
        <v>8.2758620689655171E-2</v>
      </c>
      <c r="AR137" s="67">
        <v>8.9999999999999893</v>
      </c>
      <c r="AS137" s="67">
        <f t="shared" si="40"/>
        <v>778400</v>
      </c>
      <c r="AT137" s="67">
        <f>SUM(AS$5:AS137)</f>
        <v>14986707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7">
        <v>134</v>
      </c>
      <c r="AP138" s="67">
        <v>13</v>
      </c>
      <c r="AQ138" s="22">
        <f t="shared" si="39"/>
        <v>8.9655172413793102E-2</v>
      </c>
      <c r="AR138" s="67">
        <v>8.9999999999999893</v>
      </c>
      <c r="AS138" s="67">
        <f t="shared" si="40"/>
        <v>843266</v>
      </c>
      <c r="AT138" s="67">
        <f>SUM(AS$5:AS138)</f>
        <v>15829973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7">
        <v>135</v>
      </c>
      <c r="AP139" s="67">
        <v>14</v>
      </c>
      <c r="AQ139" s="22">
        <f t="shared" si="39"/>
        <v>9.6551724137931033E-2</v>
      </c>
      <c r="AR139" s="67">
        <v>8.9999999999999893</v>
      </c>
      <c r="AS139" s="67">
        <f t="shared" si="40"/>
        <v>908133</v>
      </c>
      <c r="AT139" s="67">
        <f>SUM(AS$5:AS139)</f>
        <v>16738106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7">
        <v>136</v>
      </c>
      <c r="AP140" s="67">
        <v>15</v>
      </c>
      <c r="AQ140" s="22">
        <f t="shared" si="39"/>
        <v>0.10344827586206896</v>
      </c>
      <c r="AR140" s="67">
        <v>8.9999999999999893</v>
      </c>
      <c r="AS140" s="67">
        <f t="shared" si="40"/>
        <v>973000</v>
      </c>
      <c r="AT140" s="67">
        <f>SUM(AS$5:AS140)</f>
        <v>17711106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7">
        <v>137</v>
      </c>
      <c r="AP141" s="67">
        <v>16</v>
      </c>
      <c r="AQ141" s="22">
        <f t="shared" si="39"/>
        <v>0.1103448275862069</v>
      </c>
      <c r="AR141" s="67">
        <v>8.9999999999999893</v>
      </c>
      <c r="AS141" s="67">
        <f t="shared" si="40"/>
        <v>1037866</v>
      </c>
      <c r="AT141" s="67">
        <f>SUM(AS$5:AS141)</f>
        <v>18748972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7">
        <v>138</v>
      </c>
      <c r="AP142" s="67">
        <v>17</v>
      </c>
      <c r="AQ142" s="22">
        <f t="shared" si="39"/>
        <v>0.11724137931034483</v>
      </c>
      <c r="AR142" s="67">
        <v>8.9999999999999893</v>
      </c>
      <c r="AS142" s="67">
        <f t="shared" si="40"/>
        <v>1102733</v>
      </c>
      <c r="AT142" s="67">
        <f>SUM(AS$5:AS142)</f>
        <v>19851705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7">
        <v>139</v>
      </c>
      <c r="AP143" s="67">
        <v>18</v>
      </c>
      <c r="AQ143" s="22">
        <f t="shared" si="39"/>
        <v>0.12413793103448276</v>
      </c>
      <c r="AR143" s="67">
        <v>8.9999999999999893</v>
      </c>
      <c r="AS143" s="67">
        <f t="shared" si="40"/>
        <v>1167600</v>
      </c>
      <c r="AT143" s="67">
        <f>SUM(AS$5:AS143)</f>
        <v>21019305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7">
        <v>140</v>
      </c>
      <c r="AP144" s="67">
        <v>19</v>
      </c>
      <c r="AQ144" s="22">
        <f t="shared" si="39"/>
        <v>0.1310344827586207</v>
      </c>
      <c r="AR144" s="67">
        <v>8.9999999999999893</v>
      </c>
      <c r="AS144" s="67">
        <f t="shared" si="40"/>
        <v>1232466</v>
      </c>
      <c r="AT144" s="67">
        <f>SUM(AS$5:AS144)</f>
        <v>22251771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7" t="s">
        <v>605</v>
      </c>
      <c r="AN145" s="67">
        <v>15</v>
      </c>
      <c r="AO145" s="67">
        <v>141</v>
      </c>
      <c r="AP145" s="67">
        <v>10</v>
      </c>
      <c r="AQ145" s="22">
        <f>AP145/AN$148</f>
        <v>6.8965517241379309E-2</v>
      </c>
      <c r="AR145" s="67">
        <v>8.9999999999999893</v>
      </c>
      <c r="AS145" s="67">
        <f>INT(AN$146*AQ145/AR145)</f>
        <v>1272931</v>
      </c>
      <c r="AT145" s="67">
        <f>SUM(AS$5:AS145)</f>
        <v>23524702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166117500</v>
      </c>
      <c r="AO146" s="67">
        <v>142</v>
      </c>
      <c r="AP146" s="67">
        <v>11</v>
      </c>
      <c r="AQ146" s="22">
        <f t="shared" ref="AQ146:AQ154" si="41">AP146/AN$148</f>
        <v>7.586206896551724E-2</v>
      </c>
      <c r="AR146" s="67">
        <v>8.9999999999999893</v>
      </c>
      <c r="AS146" s="67">
        <f t="shared" ref="AS146:AS154" si="42">INT(AN$146*AQ146/AR146)</f>
        <v>1400224</v>
      </c>
      <c r="AT146" s="67">
        <f>SUM(AS$5:AS146)</f>
        <v>24924926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7" t="s">
        <v>603</v>
      </c>
      <c r="AN147" s="15">
        <f>INDEX($AJ$5:$AJ$19,AN145)</f>
        <v>9</v>
      </c>
      <c r="AO147" s="67">
        <v>143</v>
      </c>
      <c r="AP147" s="67">
        <v>12</v>
      </c>
      <c r="AQ147" s="22">
        <f t="shared" si="41"/>
        <v>8.2758620689655171E-2</v>
      </c>
      <c r="AR147" s="67">
        <v>8.9999999999999893</v>
      </c>
      <c r="AS147" s="67">
        <f t="shared" si="42"/>
        <v>1527517</v>
      </c>
      <c r="AT147" s="67">
        <f>SUM(AS$5:AS147)</f>
        <v>26452443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7">
        <v>144</v>
      </c>
      <c r="AP148" s="67">
        <v>13</v>
      </c>
      <c r="AQ148" s="22">
        <f t="shared" si="41"/>
        <v>8.9655172413793102E-2</v>
      </c>
      <c r="AR148" s="67">
        <v>8.9999999999999893</v>
      </c>
      <c r="AS148" s="67">
        <f t="shared" si="42"/>
        <v>1654810</v>
      </c>
      <c r="AT148" s="67">
        <f>SUM(AS$5:AS148)</f>
        <v>28107253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66000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7">
        <v>145</v>
      </c>
      <c r="AP149" s="67">
        <v>14</v>
      </c>
      <c r="AQ149" s="22">
        <f t="shared" si="41"/>
        <v>9.6551724137931033E-2</v>
      </c>
      <c r="AR149" s="67">
        <v>8.9999999999999893</v>
      </c>
      <c r="AS149" s="67">
        <f t="shared" si="42"/>
        <v>1782103</v>
      </c>
      <c r="AT149" s="67">
        <f>SUM(AS$5:AS149)</f>
        <v>29889356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7">
        <v>146</v>
      </c>
      <c r="AP150" s="67">
        <v>15</v>
      </c>
      <c r="AQ150" s="22">
        <f t="shared" si="41"/>
        <v>0.10344827586206896</v>
      </c>
      <c r="AR150" s="67">
        <v>8.9999999999999893</v>
      </c>
      <c r="AS150" s="67">
        <f t="shared" si="42"/>
        <v>1909396</v>
      </c>
      <c r="AT150" s="67">
        <f>SUM(AS$5:AS150)</f>
        <v>31798752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7">
        <v>147</v>
      </c>
      <c r="AP151" s="67">
        <v>16</v>
      </c>
      <c r="AQ151" s="22">
        <f t="shared" si="41"/>
        <v>0.1103448275862069</v>
      </c>
      <c r="AR151" s="67">
        <v>8.9999999999999893</v>
      </c>
      <c r="AS151" s="67">
        <f t="shared" si="42"/>
        <v>2036689</v>
      </c>
      <c r="AT151" s="67">
        <f>SUM(AS$5:AS151)</f>
        <v>33835441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7">
        <v>148</v>
      </c>
      <c r="AP152" s="67">
        <v>17</v>
      </c>
      <c r="AQ152" s="22">
        <f t="shared" si="41"/>
        <v>0.11724137931034483</v>
      </c>
      <c r="AR152" s="67">
        <v>8.9999999999999893</v>
      </c>
      <c r="AS152" s="67">
        <f t="shared" si="42"/>
        <v>2163982</v>
      </c>
      <c r="AT152" s="67">
        <f>SUM(AS$5:AS152)</f>
        <v>35999423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7">
        <v>149</v>
      </c>
      <c r="AP153" s="67">
        <v>18</v>
      </c>
      <c r="AQ153" s="22">
        <f t="shared" si="41"/>
        <v>0.12413793103448276</v>
      </c>
      <c r="AR153" s="67">
        <v>8.9999999999999893</v>
      </c>
      <c r="AS153" s="67">
        <f t="shared" si="42"/>
        <v>2291275</v>
      </c>
      <c r="AT153" s="67">
        <f>SUM(AS$5:AS153)</f>
        <v>38290698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7">
        <v>150</v>
      </c>
      <c r="AP154" s="67">
        <v>19</v>
      </c>
      <c r="AQ154" s="22">
        <f t="shared" si="41"/>
        <v>0.1310344827586207</v>
      </c>
      <c r="AR154" s="67">
        <v>8.9999999999999893</v>
      </c>
      <c r="AS154" s="67">
        <f t="shared" si="42"/>
        <v>2418568</v>
      </c>
      <c r="AT154" s="67">
        <f>SUM(AS$5:AS154)</f>
        <v>40709266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66000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66000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66000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66000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66000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66000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66000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66000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66000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66000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66000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66000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66000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66000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66000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349</v>
      </c>
      <c r="C3" s="12" t="s">
        <v>352</v>
      </c>
      <c r="D3" s="12" t="s">
        <v>344</v>
      </c>
      <c r="E3" s="12" t="s">
        <v>345</v>
      </c>
      <c r="F3" s="12" t="s">
        <v>358</v>
      </c>
      <c r="G3" s="12" t="s">
        <v>359</v>
      </c>
      <c r="H3" s="12" t="s">
        <v>351</v>
      </c>
      <c r="I3" s="12" t="s">
        <v>353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346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354</v>
      </c>
    </row>
    <row r="6" spans="1:9" ht="16.5" x14ac:dyDescent="0.2">
      <c r="A6" s="43" t="s">
        <v>347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355</v>
      </c>
    </row>
    <row r="7" spans="1:9" ht="16.5" x14ac:dyDescent="0.2">
      <c r="A7" s="43" t="s">
        <v>348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356</v>
      </c>
    </row>
    <row r="8" spans="1:9" ht="16.5" x14ac:dyDescent="0.2">
      <c r="A8" s="43" t="s">
        <v>350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357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AV20" sqref="AV2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1" t="s">
        <v>679</v>
      </c>
      <c r="M2" s="15">
        <f>SUMPRODUCT(K4:K7,M4:M7)*SUM(Q4:Q21)</f>
        <v>843200</v>
      </c>
      <c r="O2" s="71" t="s">
        <v>700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521</v>
      </c>
      <c r="AY2" s="12" t="s">
        <v>522</v>
      </c>
      <c r="AZ2" s="12" t="s">
        <v>523</v>
      </c>
      <c r="BA2" s="12" t="s">
        <v>566</v>
      </c>
      <c r="BB2" s="12" t="s">
        <v>525</v>
      </c>
      <c r="BC2" s="12" t="s">
        <v>526</v>
      </c>
      <c r="BD2" s="12" t="s">
        <v>527</v>
      </c>
      <c r="BE2" s="16"/>
      <c r="BF2" s="24" t="s">
        <v>523</v>
      </c>
      <c r="BG2" s="24" t="s">
        <v>524</v>
      </c>
    </row>
    <row r="3" spans="1:72" ht="17.25" x14ac:dyDescent="0.2">
      <c r="A3" s="12" t="s">
        <v>486</v>
      </c>
      <c r="B3" s="12" t="s">
        <v>484</v>
      </c>
      <c r="C3" s="12" t="s">
        <v>485</v>
      </c>
      <c r="E3" s="12" t="s">
        <v>487</v>
      </c>
      <c r="F3" s="12" t="s">
        <v>485</v>
      </c>
      <c r="G3" s="12" t="s">
        <v>491</v>
      </c>
      <c r="I3" s="12" t="s">
        <v>680</v>
      </c>
      <c r="J3" s="12" t="s">
        <v>681</v>
      </c>
      <c r="K3" s="12" t="s">
        <v>682</v>
      </c>
      <c r="L3" s="12" t="s">
        <v>683</v>
      </c>
      <c r="M3" s="59" t="s">
        <v>684</v>
      </c>
      <c r="O3" s="12" t="s">
        <v>689</v>
      </c>
      <c r="P3" s="12" t="s">
        <v>690</v>
      </c>
      <c r="Q3" s="12" t="s">
        <v>691</v>
      </c>
      <c r="R3" s="12" t="s">
        <v>692</v>
      </c>
      <c r="S3" s="12" t="s">
        <v>87</v>
      </c>
      <c r="T3" s="12" t="s">
        <v>693</v>
      </c>
      <c r="U3" s="12" t="s">
        <v>694</v>
      </c>
      <c r="V3" s="12" t="s">
        <v>695</v>
      </c>
      <c r="W3" s="12" t="s">
        <v>696</v>
      </c>
      <c r="X3" s="12" t="s">
        <v>697</v>
      </c>
      <c r="Y3" s="12" t="s">
        <v>698</v>
      </c>
      <c r="Z3" s="12" t="s">
        <v>699</v>
      </c>
      <c r="AB3" s="24" t="s">
        <v>609</v>
      </c>
      <c r="AC3" s="24" t="s">
        <v>672</v>
      </c>
      <c r="AD3" s="24" t="s">
        <v>673</v>
      </c>
      <c r="AE3" s="24" t="s">
        <v>674</v>
      </c>
      <c r="AF3" s="24" t="s">
        <v>668</v>
      </c>
      <c r="AG3" s="24" t="s">
        <v>675</v>
      </c>
      <c r="AH3" s="24" t="s">
        <v>676</v>
      </c>
      <c r="AK3" s="12" t="s">
        <v>33</v>
      </c>
      <c r="AL3" s="12" t="s">
        <v>677</v>
      </c>
      <c r="AM3" s="12" t="s">
        <v>678</v>
      </c>
      <c r="AN3" s="12" t="s">
        <v>268</v>
      </c>
      <c r="AO3" s="12" t="s">
        <v>37</v>
      </c>
      <c r="AP3" s="12" t="s">
        <v>492</v>
      </c>
      <c r="AQ3" s="12" t="s">
        <v>493</v>
      </c>
      <c r="AR3" s="12" t="s">
        <v>494</v>
      </c>
      <c r="AS3" s="12" t="s">
        <v>495</v>
      </c>
      <c r="AT3" s="12" t="s">
        <v>508</v>
      </c>
      <c r="AU3" s="12" t="s">
        <v>509</v>
      </c>
      <c r="AX3" s="62">
        <v>1</v>
      </c>
      <c r="AY3" s="62">
        <v>20</v>
      </c>
      <c r="AZ3" s="62">
        <v>2</v>
      </c>
      <c r="BA3" s="64">
        <f>AY3*AZ3</f>
        <v>40</v>
      </c>
      <c r="BB3" s="62">
        <f>1/AY3</f>
        <v>0.05</v>
      </c>
      <c r="BC3" s="62">
        <f>SUMPRODUCT(BB3:BB9,AZ3:AZ9)</f>
        <v>0.4238095238095238</v>
      </c>
      <c r="BD3" s="62">
        <f>BB3/$BC$3</f>
        <v>0.11797752808988765</v>
      </c>
      <c r="BF3" s="62">
        <v>1</v>
      </c>
      <c r="BG3" s="20">
        <v>0.5</v>
      </c>
    </row>
    <row r="4" spans="1:7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70" t="s">
        <v>685</v>
      </c>
      <c r="J4" s="70">
        <v>1</v>
      </c>
      <c r="K4" s="70">
        <v>7</v>
      </c>
      <c r="L4" s="70">
        <v>1</v>
      </c>
      <c r="M4" s="70">
        <v>40</v>
      </c>
      <c r="O4" s="70">
        <v>1</v>
      </c>
      <c r="P4" s="70">
        <v>0</v>
      </c>
      <c r="Q4" s="70">
        <v>1</v>
      </c>
      <c r="R4" s="70">
        <v>1</v>
      </c>
      <c r="S4" s="15">
        <v>0</v>
      </c>
      <c r="T4" s="70">
        <f>SUMIFS(芦花古楼!$BH$6:$BH$505,芦花古楼!$BB$6:$BB$505,"&lt;="&amp;神器!S4)</f>
        <v>0</v>
      </c>
      <c r="U4" s="70"/>
      <c r="V4" s="70"/>
      <c r="W4" s="70"/>
      <c r="X4" s="70"/>
      <c r="Y4" s="70"/>
      <c r="Z4" s="70"/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K4" s="70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2">
        <v>2</v>
      </c>
      <c r="AY4" s="62">
        <v>30</v>
      </c>
      <c r="AZ4" s="62">
        <v>2</v>
      </c>
      <c r="BA4" s="64">
        <f t="shared" ref="BA4:BA9" si="0">AY4*AZ4</f>
        <v>60</v>
      </c>
      <c r="BB4" s="62">
        <f t="shared" ref="BB4:BB9" si="1">1/AY4</f>
        <v>3.3333333333333333E-2</v>
      </c>
      <c r="BD4" s="62">
        <f t="shared" ref="BD4:BD9" si="2">BB4/$BC$3</f>
        <v>7.8651685393258425E-2</v>
      </c>
      <c r="BF4" s="62">
        <v>2</v>
      </c>
      <c r="BG4" s="20">
        <v>0.3</v>
      </c>
    </row>
    <row r="5" spans="1:72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5</v>
      </c>
      <c r="F5" s="15">
        <f>C5+C6/2</f>
        <v>528838</v>
      </c>
      <c r="G5" s="15">
        <f>SUMIF($A$14:$A$53,"&lt;="&amp;E5,$B$14:$B$53)</f>
        <v>10</v>
      </c>
      <c r="I5" s="70" t="s">
        <v>686</v>
      </c>
      <c r="J5" s="70">
        <v>2</v>
      </c>
      <c r="K5" s="70">
        <v>15</v>
      </c>
      <c r="L5" s="70">
        <v>3</v>
      </c>
      <c r="M5" s="70">
        <v>120</v>
      </c>
      <c r="O5" s="70">
        <v>2</v>
      </c>
      <c r="P5" s="70">
        <v>2</v>
      </c>
      <c r="Q5" s="70">
        <v>1</v>
      </c>
      <c r="R5" s="70">
        <v>1</v>
      </c>
      <c r="S5" s="15">
        <f>SUM(P$4:P5)</f>
        <v>2</v>
      </c>
      <c r="T5" s="70">
        <f>SUMIFS(芦花古楼!$BH$6:$BH$505,芦花古楼!$BB$6:$BB$505,"&lt;="&amp;神器!S5)</f>
        <v>810</v>
      </c>
      <c r="U5" s="70">
        <f>T5-T4</f>
        <v>810</v>
      </c>
      <c r="V5" s="70">
        <v>5</v>
      </c>
      <c r="W5" s="70">
        <v>5</v>
      </c>
      <c r="X5" s="70">
        <f t="shared" ref="X5:Z20" si="3">INT($U5*X$2/$V5)*$V5</f>
        <v>5</v>
      </c>
      <c r="Y5" s="70">
        <f t="shared" si="3"/>
        <v>20</v>
      </c>
      <c r="Z5" s="70">
        <f t="shared" si="3"/>
        <v>45</v>
      </c>
      <c r="AB5" s="70">
        <v>1</v>
      </c>
      <c r="AC5" s="70">
        <v>101</v>
      </c>
      <c r="AD5" s="70">
        <v>1606003</v>
      </c>
      <c r="AE5" s="70" t="s">
        <v>618</v>
      </c>
      <c r="AF5" s="70">
        <v>1</v>
      </c>
      <c r="AG5" s="70">
        <v>15</v>
      </c>
      <c r="AH5" s="70">
        <f>SUM(AG$5:AG5)</f>
        <v>15</v>
      </c>
      <c r="AK5" s="70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315</v>
      </c>
      <c r="AX5" s="62">
        <v>3</v>
      </c>
      <c r="AY5" s="62">
        <v>50</v>
      </c>
      <c r="AZ5" s="62">
        <v>4</v>
      </c>
      <c r="BA5" s="64">
        <f t="shared" si="0"/>
        <v>200</v>
      </c>
      <c r="BB5" s="62">
        <f t="shared" si="1"/>
        <v>0.02</v>
      </c>
      <c r="BD5" s="62">
        <f t="shared" si="2"/>
        <v>4.7191011235955059E-2</v>
      </c>
      <c r="BF5" s="62">
        <v>3</v>
      </c>
      <c r="BG5" s="20">
        <v>0.2</v>
      </c>
    </row>
    <row r="6" spans="1:72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10</v>
      </c>
      <c r="F6" s="15">
        <f>C7+C6/2</f>
        <v>2120070</v>
      </c>
      <c r="G6" s="15">
        <f>SUMIFS($B$14:$B$53,$A$14:$A$53,"&lt;="&amp;E6,$A$14:$A$53,"&gt;"&amp;E5)</f>
        <v>23</v>
      </c>
      <c r="I6" s="70" t="s">
        <v>687</v>
      </c>
      <c r="J6" s="70">
        <v>3</v>
      </c>
      <c r="K6" s="70">
        <v>13</v>
      </c>
      <c r="L6" s="70">
        <v>7</v>
      </c>
      <c r="M6" s="70">
        <v>280</v>
      </c>
      <c r="O6" s="70">
        <v>3</v>
      </c>
      <c r="P6" s="70">
        <v>3</v>
      </c>
      <c r="Q6" s="70">
        <v>1</v>
      </c>
      <c r="R6" s="70">
        <v>1</v>
      </c>
      <c r="S6" s="15">
        <f>SUM(P$4:P6)</f>
        <v>5</v>
      </c>
      <c r="T6" s="70">
        <f>SUMIFS(芦花古楼!$BH$6:$BH$505,芦花古楼!$BB$6:$BB$505,"&lt;="&amp;神器!S6)</f>
        <v>5130</v>
      </c>
      <c r="U6" s="70">
        <f t="shared" ref="U6:U24" si="14">T6-T5</f>
        <v>4320</v>
      </c>
      <c r="V6" s="70">
        <v>5</v>
      </c>
      <c r="W6" s="70">
        <f t="shared" ref="W6:Z24" si="15">INT($U6*W$2/$V6)*$V6</f>
        <v>15</v>
      </c>
      <c r="X6" s="70">
        <f t="shared" si="3"/>
        <v>50</v>
      </c>
      <c r="Y6" s="70">
        <f t="shared" si="3"/>
        <v>120</v>
      </c>
      <c r="Z6" s="70">
        <f t="shared" si="3"/>
        <v>255</v>
      </c>
      <c r="AB6" s="70">
        <v>2</v>
      </c>
      <c r="AC6" s="70">
        <v>101</v>
      </c>
      <c r="AD6" s="70">
        <v>1606004</v>
      </c>
      <c r="AE6" s="70" t="s">
        <v>619</v>
      </c>
      <c r="AF6" s="70">
        <v>1</v>
      </c>
      <c r="AG6" s="70">
        <v>15</v>
      </c>
      <c r="AH6" s="70">
        <f>SUM(AG$5:AG6)</f>
        <v>30</v>
      </c>
      <c r="AK6" s="70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420</v>
      </c>
      <c r="AX6" s="62">
        <v>4</v>
      </c>
      <c r="AY6" s="62">
        <v>70</v>
      </c>
      <c r="AZ6" s="62">
        <v>4</v>
      </c>
      <c r="BA6" s="64">
        <f t="shared" si="0"/>
        <v>280</v>
      </c>
      <c r="BB6" s="62">
        <f t="shared" si="1"/>
        <v>1.4285714285714285E-2</v>
      </c>
      <c r="BD6" s="62">
        <f t="shared" si="2"/>
        <v>3.3707865168539325E-2</v>
      </c>
    </row>
    <row r="7" spans="1:72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15</v>
      </c>
      <c r="F7" s="15">
        <f>C8</f>
        <v>4345420</v>
      </c>
      <c r="G7" s="15">
        <f t="shared" ref="G7:G8" si="16">SUMIFS($B$14:$B$53,$A$14:$A$53,"&lt;="&amp;E7,$A$14:$A$53,"&gt;"&amp;E6)</f>
        <v>20</v>
      </c>
      <c r="I7" s="70" t="s">
        <v>688</v>
      </c>
      <c r="J7" s="70">
        <v>4</v>
      </c>
      <c r="K7" s="70">
        <v>7</v>
      </c>
      <c r="L7" s="70">
        <v>15</v>
      </c>
      <c r="M7" s="70">
        <v>600</v>
      </c>
      <c r="O7" s="70">
        <v>4</v>
      </c>
      <c r="P7" s="70">
        <v>4</v>
      </c>
      <c r="Q7" s="70">
        <v>2</v>
      </c>
      <c r="R7" s="70">
        <v>1</v>
      </c>
      <c r="S7" s="15">
        <f>SUM(P$4:P7)</f>
        <v>9</v>
      </c>
      <c r="T7" s="70">
        <f>SUMIFS(芦花古楼!$BH$6:$BH$505,芦花古楼!$BB$6:$BB$505,"&lt;="&amp;神器!S7)</f>
        <v>11820</v>
      </c>
      <c r="U7" s="70">
        <f t="shared" si="14"/>
        <v>6690</v>
      </c>
      <c r="V7" s="70">
        <v>5</v>
      </c>
      <c r="W7" s="70">
        <f t="shared" si="15"/>
        <v>25</v>
      </c>
      <c r="X7" s="70">
        <f t="shared" si="3"/>
        <v>80</v>
      </c>
      <c r="Y7" s="70">
        <f t="shared" si="3"/>
        <v>185</v>
      </c>
      <c r="Z7" s="70">
        <f t="shared" si="3"/>
        <v>400</v>
      </c>
      <c r="AB7" s="70">
        <v>3</v>
      </c>
      <c r="AC7" s="70">
        <v>101</v>
      </c>
      <c r="AD7" s="70">
        <v>1606005</v>
      </c>
      <c r="AE7" s="70" t="s">
        <v>620</v>
      </c>
      <c r="AF7" s="70">
        <v>2</v>
      </c>
      <c r="AG7" s="70">
        <v>15</v>
      </c>
      <c r="AH7" s="70">
        <f>SUM(AG$5:AG7)</f>
        <v>45</v>
      </c>
      <c r="AK7" s="70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520</v>
      </c>
      <c r="AX7" s="62">
        <v>5</v>
      </c>
      <c r="AY7" s="62">
        <v>150</v>
      </c>
      <c r="AZ7" s="62">
        <v>6</v>
      </c>
      <c r="BA7" s="64">
        <f t="shared" si="0"/>
        <v>900</v>
      </c>
      <c r="BB7" s="62">
        <f t="shared" si="1"/>
        <v>6.6666666666666671E-3</v>
      </c>
      <c r="BD7" s="62">
        <f t="shared" si="2"/>
        <v>1.5730337078651686E-2</v>
      </c>
    </row>
    <row r="8" spans="1:72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21</v>
      </c>
      <c r="F8" s="15">
        <f>C9</f>
        <v>17044300</v>
      </c>
      <c r="G8" s="15">
        <f t="shared" si="16"/>
        <v>43</v>
      </c>
      <c r="O8" s="70">
        <v>5</v>
      </c>
      <c r="P8" s="70">
        <v>5</v>
      </c>
      <c r="Q8" s="70">
        <v>2</v>
      </c>
      <c r="R8" s="70">
        <v>1</v>
      </c>
      <c r="S8" s="15">
        <f>SUM(P$4:P8)</f>
        <v>14</v>
      </c>
      <c r="T8" s="70">
        <f>SUMIFS(芦花古楼!$BH$6:$BH$505,芦花古楼!$BB$6:$BB$505,"&lt;="&amp;神器!S8)</f>
        <v>18410</v>
      </c>
      <c r="U8" s="70">
        <f t="shared" si="14"/>
        <v>6590</v>
      </c>
      <c r="V8" s="70">
        <v>5</v>
      </c>
      <c r="W8" s="70">
        <f t="shared" si="15"/>
        <v>25</v>
      </c>
      <c r="X8" s="70">
        <f t="shared" si="3"/>
        <v>75</v>
      </c>
      <c r="Y8" s="70">
        <f t="shared" si="3"/>
        <v>180</v>
      </c>
      <c r="Z8" s="70">
        <f t="shared" si="3"/>
        <v>395</v>
      </c>
      <c r="AB8" s="70">
        <v>4</v>
      </c>
      <c r="AC8" s="70">
        <v>102</v>
      </c>
      <c r="AD8" s="70">
        <v>1606006</v>
      </c>
      <c r="AE8" s="70" t="s">
        <v>621</v>
      </c>
      <c r="AF8" s="70">
        <v>1</v>
      </c>
      <c r="AG8" s="70">
        <v>15</v>
      </c>
      <c r="AH8" s="70">
        <f>SUM(AG$5:AG8)</f>
        <v>60</v>
      </c>
      <c r="AK8" s="70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630</v>
      </c>
      <c r="AX8" s="62">
        <v>6</v>
      </c>
      <c r="AY8" s="62">
        <v>150</v>
      </c>
      <c r="AZ8" s="62">
        <v>6</v>
      </c>
      <c r="BA8" s="64">
        <f t="shared" si="0"/>
        <v>900</v>
      </c>
      <c r="BB8" s="62">
        <f t="shared" si="1"/>
        <v>6.6666666666666671E-3</v>
      </c>
      <c r="BD8" s="62">
        <f t="shared" si="2"/>
        <v>1.5730337078651686E-2</v>
      </c>
    </row>
    <row r="9" spans="1:72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O9" s="70">
        <v>6</v>
      </c>
      <c r="P9" s="70">
        <v>6</v>
      </c>
      <c r="Q9" s="70">
        <v>2</v>
      </c>
      <c r="R9" s="70">
        <v>1</v>
      </c>
      <c r="S9" s="15">
        <f>SUM(P$4:P9)</f>
        <v>20</v>
      </c>
      <c r="T9" s="70">
        <f>SUMIFS(芦花古楼!$BH$6:$BH$505,芦花古楼!$BB$6:$BB$505,"&lt;="&amp;神器!S9)</f>
        <v>27710</v>
      </c>
      <c r="U9" s="70">
        <f t="shared" si="14"/>
        <v>9300</v>
      </c>
      <c r="V9" s="70">
        <v>5</v>
      </c>
      <c r="W9" s="70">
        <f t="shared" si="15"/>
        <v>35</v>
      </c>
      <c r="X9" s="70">
        <f t="shared" si="3"/>
        <v>110</v>
      </c>
      <c r="Y9" s="70">
        <f t="shared" si="3"/>
        <v>260</v>
      </c>
      <c r="Z9" s="70">
        <f t="shared" si="3"/>
        <v>555</v>
      </c>
      <c r="AB9" s="70">
        <v>5</v>
      </c>
      <c r="AC9" s="70">
        <v>102</v>
      </c>
      <c r="AD9" s="70">
        <v>1606007</v>
      </c>
      <c r="AE9" s="70" t="s">
        <v>622</v>
      </c>
      <c r="AF9" s="70">
        <v>1</v>
      </c>
      <c r="AG9" s="70">
        <v>15</v>
      </c>
      <c r="AH9" s="70">
        <f>SUM(AG$5:AG9)</f>
        <v>75</v>
      </c>
      <c r="AK9" s="70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1280</v>
      </c>
      <c r="AX9" s="62">
        <v>7</v>
      </c>
      <c r="AY9" s="62">
        <v>150</v>
      </c>
      <c r="AZ9" s="62">
        <v>6</v>
      </c>
      <c r="BA9" s="64">
        <f t="shared" si="0"/>
        <v>900</v>
      </c>
      <c r="BB9" s="62">
        <f t="shared" si="1"/>
        <v>6.6666666666666671E-3</v>
      </c>
      <c r="BD9" s="62">
        <f t="shared" si="2"/>
        <v>1.5730337078651686E-2</v>
      </c>
    </row>
    <row r="10" spans="1:72" ht="16.5" x14ac:dyDescent="0.2">
      <c r="O10" s="70">
        <v>7</v>
      </c>
      <c r="P10" s="70">
        <v>8</v>
      </c>
      <c r="Q10" s="70">
        <v>3</v>
      </c>
      <c r="R10" s="70">
        <v>1</v>
      </c>
      <c r="S10" s="15">
        <f>SUM(P$4:P10)</f>
        <v>28</v>
      </c>
      <c r="T10" s="70">
        <f>SUMIFS(芦花古楼!$BH$6:$BH$505,芦花古楼!$BB$6:$BB$505,"&lt;="&amp;神器!S10)</f>
        <v>37880</v>
      </c>
      <c r="U10" s="70">
        <f t="shared" si="14"/>
        <v>10170</v>
      </c>
      <c r="V10" s="70">
        <v>5</v>
      </c>
      <c r="W10" s="70">
        <f t="shared" si="15"/>
        <v>40</v>
      </c>
      <c r="X10" s="70">
        <f t="shared" si="3"/>
        <v>120</v>
      </c>
      <c r="Y10" s="70">
        <f t="shared" si="3"/>
        <v>280</v>
      </c>
      <c r="Z10" s="70">
        <f t="shared" si="3"/>
        <v>610</v>
      </c>
      <c r="AB10" s="70">
        <v>6</v>
      </c>
      <c r="AC10" s="70">
        <v>102</v>
      </c>
      <c r="AD10" s="70">
        <v>1606008</v>
      </c>
      <c r="AE10" s="70" t="s">
        <v>623</v>
      </c>
      <c r="AF10" s="70">
        <v>1</v>
      </c>
      <c r="AG10" s="70">
        <v>15</v>
      </c>
      <c r="AH10" s="70">
        <f>SUM(AG$5:AG10)</f>
        <v>90</v>
      </c>
      <c r="AK10" s="70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1460</v>
      </c>
    </row>
    <row r="11" spans="1:72" ht="16.5" x14ac:dyDescent="0.2">
      <c r="O11" s="70">
        <v>8</v>
      </c>
      <c r="P11" s="70">
        <v>10</v>
      </c>
      <c r="Q11" s="70">
        <v>3</v>
      </c>
      <c r="R11" s="70">
        <v>1</v>
      </c>
      <c r="S11" s="15">
        <f>SUM(P$4:P11)</f>
        <v>38</v>
      </c>
      <c r="T11" s="70">
        <f>SUMIFS(芦花古楼!$BH$6:$BH$505,芦花古楼!$BB$6:$BB$505,"&lt;="&amp;神器!S11)</f>
        <v>49310</v>
      </c>
      <c r="U11" s="70">
        <f t="shared" si="14"/>
        <v>11430</v>
      </c>
      <c r="V11" s="70">
        <v>5</v>
      </c>
      <c r="W11" s="70">
        <f t="shared" si="15"/>
        <v>45</v>
      </c>
      <c r="X11" s="70">
        <f t="shared" si="3"/>
        <v>135</v>
      </c>
      <c r="Y11" s="70">
        <f t="shared" si="3"/>
        <v>320</v>
      </c>
      <c r="Z11" s="70">
        <f t="shared" si="3"/>
        <v>685</v>
      </c>
      <c r="AB11" s="70">
        <v>7</v>
      </c>
      <c r="AC11" s="70">
        <v>102</v>
      </c>
      <c r="AD11" s="70">
        <v>1606009</v>
      </c>
      <c r="AE11" s="70" t="s">
        <v>624</v>
      </c>
      <c r="AF11" s="70">
        <v>2</v>
      </c>
      <c r="AG11" s="70">
        <v>15</v>
      </c>
      <c r="AH11" s="70">
        <f>SUM(AG$5:AG11)</f>
        <v>105</v>
      </c>
      <c r="AK11" s="70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1640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70">
        <v>9</v>
      </c>
      <c r="P12" s="70">
        <v>12</v>
      </c>
      <c r="Q12" s="70">
        <v>3</v>
      </c>
      <c r="R12" s="70">
        <v>1</v>
      </c>
      <c r="S12" s="15">
        <f>SUM(P$4:P12)</f>
        <v>50</v>
      </c>
      <c r="T12" s="70">
        <f>SUMIFS(芦花古楼!$BH$6:$BH$505,芦花古楼!$BB$6:$BB$505,"&lt;="&amp;神器!S12)</f>
        <v>62750</v>
      </c>
      <c r="U12" s="70">
        <f t="shared" si="14"/>
        <v>13440</v>
      </c>
      <c r="V12" s="70">
        <v>5</v>
      </c>
      <c r="W12" s="70">
        <f t="shared" si="15"/>
        <v>50</v>
      </c>
      <c r="X12" s="70">
        <f t="shared" si="3"/>
        <v>160</v>
      </c>
      <c r="Y12" s="70">
        <f t="shared" si="3"/>
        <v>375</v>
      </c>
      <c r="Z12" s="70">
        <f t="shared" si="3"/>
        <v>805</v>
      </c>
      <c r="AA12" s="16"/>
      <c r="AB12" s="70">
        <v>8</v>
      </c>
      <c r="AC12" s="70">
        <v>102</v>
      </c>
      <c r="AD12" s="70">
        <v>1606010</v>
      </c>
      <c r="AE12" s="70" t="s">
        <v>625</v>
      </c>
      <c r="AF12" s="70">
        <v>3</v>
      </c>
      <c r="AG12" s="70">
        <v>15</v>
      </c>
      <c r="AH12" s="70">
        <f>SUM(AG$5:AG12)</f>
        <v>120</v>
      </c>
      <c r="AK12" s="70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1840</v>
      </c>
      <c r="BH12" s="63" t="s">
        <v>562</v>
      </c>
      <c r="BI12" s="15">
        <f>SUMPRODUCT(BF14:BF103,BG14:BG103,BI14:BI103)/10000</f>
        <v>120.066</v>
      </c>
    </row>
    <row r="13" spans="1:72" ht="17.25" x14ac:dyDescent="0.2">
      <c r="A13" s="12" t="s">
        <v>488</v>
      </c>
      <c r="B13" s="12" t="s">
        <v>489</v>
      </c>
      <c r="C13" s="12" t="s">
        <v>490</v>
      </c>
      <c r="D13" s="12" t="s">
        <v>228</v>
      </c>
      <c r="E13" s="12" t="s">
        <v>705</v>
      </c>
      <c r="F13" s="12" t="s">
        <v>696</v>
      </c>
      <c r="G13" s="12" t="s">
        <v>697</v>
      </c>
      <c r="H13" s="12" t="s">
        <v>698</v>
      </c>
      <c r="I13" s="12" t="s">
        <v>699</v>
      </c>
      <c r="J13" s="16"/>
      <c r="K13" s="16"/>
      <c r="L13" s="16"/>
      <c r="M13" s="16"/>
      <c r="N13" s="16"/>
      <c r="O13" s="70">
        <v>10</v>
      </c>
      <c r="P13" s="70">
        <v>15</v>
      </c>
      <c r="Q13" s="70">
        <v>5</v>
      </c>
      <c r="R13" s="70">
        <v>1</v>
      </c>
      <c r="S13" s="15">
        <f>SUM(P$4:P13)</f>
        <v>65</v>
      </c>
      <c r="T13" s="70">
        <f>SUMIFS(芦花古楼!$BH$6:$BH$505,芦花古楼!$BB$6:$BB$505,"&lt;="&amp;神器!S13)</f>
        <v>80170</v>
      </c>
      <c r="U13" s="70">
        <f t="shared" si="14"/>
        <v>17420</v>
      </c>
      <c r="V13" s="70">
        <v>5</v>
      </c>
      <c r="W13" s="70">
        <f t="shared" si="15"/>
        <v>65</v>
      </c>
      <c r="X13" s="70">
        <f t="shared" si="3"/>
        <v>205</v>
      </c>
      <c r="Y13" s="70">
        <f t="shared" si="3"/>
        <v>485</v>
      </c>
      <c r="Z13" s="70">
        <f t="shared" si="3"/>
        <v>1045</v>
      </c>
      <c r="AA13" s="16"/>
      <c r="AB13" s="70">
        <v>9</v>
      </c>
      <c r="AC13" s="70">
        <v>103</v>
      </c>
      <c r="AD13" s="70">
        <v>1606011</v>
      </c>
      <c r="AE13" s="70" t="s">
        <v>626</v>
      </c>
      <c r="AF13" s="70">
        <v>1</v>
      </c>
      <c r="AG13" s="70">
        <v>21</v>
      </c>
      <c r="AH13" s="70">
        <f>SUM(AG$5:AG13)</f>
        <v>141</v>
      </c>
      <c r="AK13" s="70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2200</v>
      </c>
      <c r="AX13" s="12" t="s">
        <v>517</v>
      </c>
      <c r="AY13" s="12" t="s">
        <v>520</v>
      </c>
      <c r="AZ13" s="12" t="s">
        <v>518</v>
      </c>
      <c r="BA13" s="16"/>
      <c r="BD13" s="24" t="s">
        <v>528</v>
      </c>
      <c r="BE13" s="24" t="s">
        <v>560</v>
      </c>
      <c r="BF13" s="24" t="s">
        <v>563</v>
      </c>
      <c r="BG13" s="24" t="s">
        <v>523</v>
      </c>
      <c r="BH13" s="24" t="s">
        <v>559</v>
      </c>
      <c r="BI13" s="24" t="s">
        <v>561</v>
      </c>
      <c r="BK13" s="24" t="s">
        <v>567</v>
      </c>
      <c r="BL13" s="24" t="s">
        <v>568</v>
      </c>
      <c r="BN13" s="24" t="s">
        <v>565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60">
        <v>1</v>
      </c>
      <c r="B14" s="60">
        <v>1</v>
      </c>
      <c r="C14" s="22">
        <f>B14/INDEX($G$5:$G$8,MATCH(A14-1,$E$4:$E$8,1))</f>
        <v>0.1</v>
      </c>
      <c r="D14" s="60">
        <f>INT(INDEX($F$5:$F$8,MATCH(A14-1,$E$4:$E$8,1))*C14)</f>
        <v>52883</v>
      </c>
      <c r="E14" s="70">
        <v>5</v>
      </c>
      <c r="F14" s="70">
        <f>INT($D14*F$12/$E14)*$E14</f>
        <v>210</v>
      </c>
      <c r="G14" s="70">
        <f t="shared" ref="G14:I29" si="17">INT($D14*G$12/$E14)*$E14</f>
        <v>630</v>
      </c>
      <c r="H14" s="70">
        <f t="shared" si="17"/>
        <v>1480</v>
      </c>
      <c r="I14" s="70">
        <f t="shared" si="17"/>
        <v>3170</v>
      </c>
      <c r="J14" s="16"/>
      <c r="K14" s="16"/>
      <c r="L14" s="16"/>
      <c r="M14" s="16"/>
      <c r="N14" s="16"/>
      <c r="O14" s="70">
        <v>11</v>
      </c>
      <c r="P14" s="70">
        <v>18</v>
      </c>
      <c r="Q14" s="70">
        <v>5</v>
      </c>
      <c r="R14" s="70">
        <v>1</v>
      </c>
      <c r="S14" s="15">
        <f>SUM(P$4:P14)</f>
        <v>83</v>
      </c>
      <c r="T14" s="70">
        <f>SUMIFS(芦花古楼!$BH$6:$BH$505,芦花古楼!$BB$6:$BB$505,"&lt;="&amp;神器!S14)</f>
        <v>100620</v>
      </c>
      <c r="U14" s="70">
        <f t="shared" si="14"/>
        <v>20450</v>
      </c>
      <c r="V14" s="70">
        <v>5</v>
      </c>
      <c r="W14" s="70">
        <f t="shared" si="15"/>
        <v>80</v>
      </c>
      <c r="X14" s="70">
        <f t="shared" si="3"/>
        <v>245</v>
      </c>
      <c r="Y14" s="70">
        <f t="shared" si="3"/>
        <v>570</v>
      </c>
      <c r="Z14" s="70">
        <f t="shared" si="3"/>
        <v>1225</v>
      </c>
      <c r="AA14" s="16"/>
      <c r="AB14" s="70">
        <v>10</v>
      </c>
      <c r="AC14" s="70">
        <v>103</v>
      </c>
      <c r="AD14" s="70">
        <v>1606012</v>
      </c>
      <c r="AE14" s="70" t="s">
        <v>627</v>
      </c>
      <c r="AF14" s="70">
        <v>2</v>
      </c>
      <c r="AG14" s="70">
        <v>21</v>
      </c>
      <c r="AH14" s="70">
        <f>SUM(AG$5:AG14)</f>
        <v>162</v>
      </c>
      <c r="AK14" s="70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2600</v>
      </c>
      <c r="AX14" s="62">
        <v>1</v>
      </c>
      <c r="AY14" s="62">
        <f>INDEX(节奏总表!$I$4:$I$18,MATCH(AX14,节奏总表!$S$4:$S$18,1))</f>
        <v>4</v>
      </c>
      <c r="AZ14" s="15">
        <f>芦花古楼!BC6</f>
        <v>75</v>
      </c>
      <c r="BA14" s="16"/>
      <c r="BD14" s="65" t="s">
        <v>529</v>
      </c>
      <c r="BE14" s="62">
        <v>1</v>
      </c>
      <c r="BF14" s="62">
        <v>20</v>
      </c>
      <c r="BG14" s="62">
        <v>1</v>
      </c>
      <c r="BH14" s="62">
        <f t="shared" ref="BH14:BH43" si="18">ROUND(INDEX($BD$3:$BD$9,BE14)*$BG$3*10000,0)</f>
        <v>590</v>
      </c>
      <c r="BI14" s="62">
        <v>590</v>
      </c>
      <c r="BK14" s="64">
        <v>1</v>
      </c>
      <c r="BL14" s="64">
        <v>1</v>
      </c>
      <c r="BN14" s="64">
        <v>1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</row>
    <row r="15" spans="1:72" ht="16.5" x14ac:dyDescent="0.2">
      <c r="A15" s="60">
        <v>2</v>
      </c>
      <c r="B15" s="60">
        <v>1.5</v>
      </c>
      <c r="C15" s="22">
        <f t="shared" ref="C15:C34" si="19">B15/INDEX($G$5:$G$8,MATCH(A15-1,$E$4:$E$8,1))</f>
        <v>0.15</v>
      </c>
      <c r="D15" s="60">
        <f t="shared" ref="D15:D34" si="20">INT(INDEX($F$5:$F$8,MATCH(A15-1,$E$4:$E$8,1))*C15)</f>
        <v>79325</v>
      </c>
      <c r="E15" s="70">
        <v>5</v>
      </c>
      <c r="F15" s="70">
        <f t="shared" ref="F15:I34" si="21">INT($D15*F$12/$E15)*$E15</f>
        <v>315</v>
      </c>
      <c r="G15" s="70">
        <f t="shared" si="17"/>
        <v>950</v>
      </c>
      <c r="H15" s="70">
        <f t="shared" si="17"/>
        <v>2220</v>
      </c>
      <c r="I15" s="70">
        <f t="shared" si="17"/>
        <v>4755</v>
      </c>
      <c r="J15" s="16"/>
      <c r="K15" s="16"/>
      <c r="L15" s="16"/>
      <c r="M15" s="16"/>
      <c r="N15" s="16"/>
      <c r="O15" s="70">
        <v>12</v>
      </c>
      <c r="P15" s="70">
        <v>20</v>
      </c>
      <c r="Q15" s="70">
        <v>6</v>
      </c>
      <c r="R15" s="70">
        <v>1</v>
      </c>
      <c r="S15" s="15">
        <f>SUM(P$4:P15)</f>
        <v>103</v>
      </c>
      <c r="T15" s="70">
        <f>SUMIFS(芦花古楼!$BH$6:$BH$505,芦花古楼!$BB$6:$BB$505,"&lt;="&amp;神器!S15)</f>
        <v>124360</v>
      </c>
      <c r="U15" s="70">
        <f t="shared" si="14"/>
        <v>23740</v>
      </c>
      <c r="V15" s="70">
        <v>5</v>
      </c>
      <c r="W15" s="70">
        <f t="shared" si="15"/>
        <v>90</v>
      </c>
      <c r="X15" s="70">
        <f t="shared" si="3"/>
        <v>280</v>
      </c>
      <c r="Y15" s="70">
        <f t="shared" si="3"/>
        <v>660</v>
      </c>
      <c r="Z15" s="70">
        <f t="shared" si="3"/>
        <v>1420</v>
      </c>
      <c r="AA15" s="16"/>
      <c r="AB15" s="70">
        <v>11</v>
      </c>
      <c r="AC15" s="70">
        <v>103</v>
      </c>
      <c r="AD15" s="70">
        <v>1606013</v>
      </c>
      <c r="AE15" s="70" t="s">
        <v>628</v>
      </c>
      <c r="AF15" s="70">
        <v>2</v>
      </c>
      <c r="AG15" s="70">
        <v>21</v>
      </c>
      <c r="AH15" s="70">
        <f>SUM(AG$5:AG15)</f>
        <v>183</v>
      </c>
      <c r="AK15" s="70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3000</v>
      </c>
      <c r="AX15" s="62">
        <v>2</v>
      </c>
      <c r="AY15" s="62">
        <f>INDEX(节奏总表!$I$4:$I$18,MATCH(AX15,节奏总表!$S$4:$S$18,1))</f>
        <v>5</v>
      </c>
      <c r="AZ15" s="15">
        <f>芦花古楼!BC7+芦花古楼!BD6</f>
        <v>330</v>
      </c>
      <c r="BA15" s="16"/>
      <c r="BD15" s="65" t="s">
        <v>530</v>
      </c>
      <c r="BE15" s="62">
        <v>1</v>
      </c>
      <c r="BF15" s="62">
        <v>20</v>
      </c>
      <c r="BG15" s="62">
        <v>1</v>
      </c>
      <c r="BH15" s="62">
        <f t="shared" si="18"/>
        <v>590</v>
      </c>
      <c r="BI15" s="62">
        <v>590</v>
      </c>
      <c r="BK15" s="64">
        <v>2</v>
      </c>
      <c r="BL15" s="64">
        <v>1</v>
      </c>
      <c r="BN15" s="64">
        <v>1</v>
      </c>
      <c r="BO15" s="64">
        <v>1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</row>
    <row r="16" spans="1:72" ht="16.5" x14ac:dyDescent="0.2">
      <c r="A16" s="60">
        <v>3</v>
      </c>
      <c r="B16" s="60">
        <v>2</v>
      </c>
      <c r="C16" s="22">
        <f t="shared" si="19"/>
        <v>0.2</v>
      </c>
      <c r="D16" s="60">
        <f t="shared" si="20"/>
        <v>105767</v>
      </c>
      <c r="E16" s="70">
        <v>10</v>
      </c>
      <c r="F16" s="70">
        <f t="shared" si="21"/>
        <v>420</v>
      </c>
      <c r="G16" s="70">
        <f t="shared" si="17"/>
        <v>1260</v>
      </c>
      <c r="H16" s="70">
        <f t="shared" si="17"/>
        <v>2960</v>
      </c>
      <c r="I16" s="70">
        <f t="shared" si="17"/>
        <v>6340</v>
      </c>
      <c r="J16" s="16"/>
      <c r="K16" s="16"/>
      <c r="L16" s="16"/>
      <c r="M16" s="16"/>
      <c r="N16" s="16"/>
      <c r="O16" s="70">
        <v>13</v>
      </c>
      <c r="P16" s="70">
        <v>22</v>
      </c>
      <c r="Q16" s="70">
        <v>7</v>
      </c>
      <c r="R16" s="70">
        <v>1</v>
      </c>
      <c r="S16" s="15">
        <f>SUM(P$4:P16)</f>
        <v>125</v>
      </c>
      <c r="T16" s="70">
        <f>SUMIFS(芦花古楼!$BH$6:$BH$505,芦花古楼!$BB$6:$BB$505,"&lt;="&amp;神器!S16)</f>
        <v>145480</v>
      </c>
      <c r="U16" s="70">
        <f t="shared" si="14"/>
        <v>21120</v>
      </c>
      <c r="V16" s="70">
        <v>5</v>
      </c>
      <c r="W16" s="70">
        <f t="shared" si="15"/>
        <v>80</v>
      </c>
      <c r="X16" s="70">
        <f t="shared" si="3"/>
        <v>250</v>
      </c>
      <c r="Y16" s="70">
        <f t="shared" si="3"/>
        <v>590</v>
      </c>
      <c r="Z16" s="70">
        <f t="shared" si="3"/>
        <v>1265</v>
      </c>
      <c r="AA16" s="16"/>
      <c r="AB16" s="70">
        <v>12</v>
      </c>
      <c r="AC16" s="70">
        <v>103</v>
      </c>
      <c r="AD16" s="70">
        <v>1606014</v>
      </c>
      <c r="AE16" s="70" t="s">
        <v>629</v>
      </c>
      <c r="AF16" s="70">
        <v>3</v>
      </c>
      <c r="AG16" s="70">
        <v>21</v>
      </c>
      <c r="AH16" s="70">
        <f>SUM(AG$5:AG16)</f>
        <v>204</v>
      </c>
      <c r="AK16" s="70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3450</v>
      </c>
      <c r="AX16" s="62">
        <v>3</v>
      </c>
      <c r="AY16" s="62">
        <f>INDEX(节奏总表!$I$4:$I$18,MATCH(AX16,节奏总表!$S$4:$S$18,1))</f>
        <v>5</v>
      </c>
      <c r="AZ16" s="15">
        <f>芦花古楼!BC8+芦花古楼!BD7</f>
        <v>540</v>
      </c>
      <c r="BA16" s="16"/>
      <c r="BD16" s="65" t="s">
        <v>531</v>
      </c>
      <c r="BE16" s="62">
        <v>2</v>
      </c>
      <c r="BF16" s="62">
        <v>30</v>
      </c>
      <c r="BG16" s="62">
        <v>1</v>
      </c>
      <c r="BH16" s="62">
        <f t="shared" si="18"/>
        <v>393</v>
      </c>
      <c r="BI16" s="62">
        <v>393</v>
      </c>
      <c r="BK16" s="64">
        <v>3</v>
      </c>
      <c r="BL16" s="64">
        <v>2</v>
      </c>
      <c r="BN16" s="64">
        <v>2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</row>
    <row r="17" spans="1:72" ht="16.5" x14ac:dyDescent="0.2">
      <c r="A17" s="60">
        <v>4</v>
      </c>
      <c r="B17" s="60">
        <v>2.5</v>
      </c>
      <c r="C17" s="22">
        <f t="shared" si="19"/>
        <v>0.25</v>
      </c>
      <c r="D17" s="60">
        <f t="shared" si="20"/>
        <v>132209</v>
      </c>
      <c r="E17" s="70">
        <v>10</v>
      </c>
      <c r="F17" s="70">
        <f t="shared" si="21"/>
        <v>520</v>
      </c>
      <c r="G17" s="70">
        <f t="shared" si="17"/>
        <v>1580</v>
      </c>
      <c r="H17" s="70">
        <f t="shared" si="17"/>
        <v>3700</v>
      </c>
      <c r="I17" s="70">
        <f t="shared" si="17"/>
        <v>7930</v>
      </c>
      <c r="J17" s="16"/>
      <c r="K17" s="16"/>
      <c r="L17" s="16"/>
      <c r="M17" s="16"/>
      <c r="N17" s="16"/>
      <c r="O17" s="70">
        <v>14</v>
      </c>
      <c r="P17" s="70">
        <v>25</v>
      </c>
      <c r="Q17" s="70">
        <v>7</v>
      </c>
      <c r="R17" s="70">
        <v>1</v>
      </c>
      <c r="S17" s="15">
        <f>SUM(P$4:P17)</f>
        <v>150</v>
      </c>
      <c r="T17" s="70">
        <f>SUMIFS(芦花古楼!$BH$6:$BH$505,芦花古楼!$BB$6:$BB$505,"&lt;="&amp;神器!S17)</f>
        <v>169480</v>
      </c>
      <c r="U17" s="70">
        <f t="shared" si="14"/>
        <v>24000</v>
      </c>
      <c r="V17" s="70">
        <v>5</v>
      </c>
      <c r="W17" s="70">
        <f t="shared" si="15"/>
        <v>95</v>
      </c>
      <c r="X17" s="70">
        <f t="shared" si="3"/>
        <v>285</v>
      </c>
      <c r="Y17" s="70">
        <f t="shared" si="3"/>
        <v>670</v>
      </c>
      <c r="Z17" s="70">
        <f t="shared" si="3"/>
        <v>1440</v>
      </c>
      <c r="AA17" s="16"/>
      <c r="AB17" s="70">
        <v>13</v>
      </c>
      <c r="AC17" s="70">
        <v>103</v>
      </c>
      <c r="AD17" s="70">
        <v>1606015</v>
      </c>
      <c r="AE17" s="70" t="s">
        <v>630</v>
      </c>
      <c r="AF17" s="70">
        <v>3</v>
      </c>
      <c r="AG17" s="70">
        <v>21</v>
      </c>
      <c r="AH17" s="70">
        <f>SUM(AG$5:AG17)</f>
        <v>225</v>
      </c>
      <c r="AK17" s="70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3900</v>
      </c>
      <c r="AX17" s="62">
        <v>4</v>
      </c>
      <c r="AY17" s="62">
        <f>INDEX(节奏总表!$I$4:$I$18,MATCH(AX17,节奏总表!$S$4:$S$18,1))</f>
        <v>6</v>
      </c>
      <c r="AZ17" s="15">
        <f>芦花古楼!BC9+芦花古楼!BD8</f>
        <v>805</v>
      </c>
      <c r="BA17" s="16"/>
      <c r="BD17" s="65" t="s">
        <v>532</v>
      </c>
      <c r="BE17" s="62">
        <v>2</v>
      </c>
      <c r="BF17" s="62">
        <v>30</v>
      </c>
      <c r="BG17" s="62">
        <v>1</v>
      </c>
      <c r="BH17" s="62">
        <f t="shared" si="18"/>
        <v>393</v>
      </c>
      <c r="BI17" s="62">
        <v>393</v>
      </c>
      <c r="BK17" s="64">
        <v>4</v>
      </c>
      <c r="BL17" s="64">
        <v>3</v>
      </c>
      <c r="BN17" s="64">
        <v>2</v>
      </c>
      <c r="BO17" s="64">
        <v>2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</row>
    <row r="18" spans="1:72" ht="16.5" x14ac:dyDescent="0.2">
      <c r="A18" s="60">
        <v>5</v>
      </c>
      <c r="B18" s="60">
        <v>3</v>
      </c>
      <c r="C18" s="22">
        <f t="shared" si="19"/>
        <v>0.3</v>
      </c>
      <c r="D18" s="60">
        <f t="shared" si="20"/>
        <v>158651</v>
      </c>
      <c r="E18" s="70">
        <v>10</v>
      </c>
      <c r="F18" s="70">
        <f t="shared" si="21"/>
        <v>630</v>
      </c>
      <c r="G18" s="70">
        <f t="shared" si="17"/>
        <v>1900</v>
      </c>
      <c r="H18" s="70">
        <f t="shared" si="17"/>
        <v>4440</v>
      </c>
      <c r="I18" s="70">
        <f t="shared" si="17"/>
        <v>9510</v>
      </c>
      <c r="J18" s="16"/>
      <c r="K18" s="16"/>
      <c r="L18" s="16"/>
      <c r="M18" s="16"/>
      <c r="N18" s="16"/>
      <c r="O18" s="70">
        <v>15</v>
      </c>
      <c r="P18" s="70">
        <v>30</v>
      </c>
      <c r="Q18" s="70">
        <v>7</v>
      </c>
      <c r="R18" s="70">
        <v>1</v>
      </c>
      <c r="S18" s="15">
        <f>SUM(P$4:P18)</f>
        <v>180</v>
      </c>
      <c r="T18" s="70">
        <f>SUMIFS(芦花古楼!$BH$6:$BH$505,芦花古楼!$BB$6:$BB$505,"&lt;="&amp;神器!S18)</f>
        <v>198280</v>
      </c>
      <c r="U18" s="70">
        <f t="shared" si="14"/>
        <v>28800</v>
      </c>
      <c r="V18" s="70">
        <v>5</v>
      </c>
      <c r="W18" s="70">
        <f t="shared" si="15"/>
        <v>115</v>
      </c>
      <c r="X18" s="70">
        <f t="shared" si="3"/>
        <v>345</v>
      </c>
      <c r="Y18" s="70">
        <f t="shared" si="3"/>
        <v>805</v>
      </c>
      <c r="Z18" s="70">
        <f t="shared" si="3"/>
        <v>1725</v>
      </c>
      <c r="AA18" s="16"/>
      <c r="AB18" s="70">
        <v>14</v>
      </c>
      <c r="AC18" s="70">
        <v>103</v>
      </c>
      <c r="AD18" s="70">
        <v>1606016</v>
      </c>
      <c r="AE18" s="70" t="s">
        <v>631</v>
      </c>
      <c r="AF18" s="70">
        <v>4</v>
      </c>
      <c r="AG18" s="70">
        <v>21</v>
      </c>
      <c r="AH18" s="70">
        <f>SUM(AG$5:AG18)</f>
        <v>246</v>
      </c>
      <c r="AK18" s="70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4300</v>
      </c>
      <c r="AX18" s="62">
        <v>5</v>
      </c>
      <c r="AY18" s="62">
        <f>INDEX(节奏总表!$I$4:$I$18,MATCH(AX18,节奏总表!$S$4:$S$18,1))</f>
        <v>6</v>
      </c>
      <c r="AZ18" s="15">
        <f>芦花古楼!BC10+芦花古楼!BD9</f>
        <v>815</v>
      </c>
      <c r="BA18" s="16"/>
      <c r="BD18" s="65" t="s">
        <v>533</v>
      </c>
      <c r="BE18" s="62">
        <v>3</v>
      </c>
      <c r="BF18" s="62">
        <v>50</v>
      </c>
      <c r="BG18" s="62">
        <v>1</v>
      </c>
      <c r="BH18" s="62">
        <f t="shared" si="18"/>
        <v>236</v>
      </c>
      <c r="BI18" s="62">
        <v>236</v>
      </c>
      <c r="BK18" s="64">
        <v>5</v>
      </c>
      <c r="BL18" s="64">
        <v>3</v>
      </c>
      <c r="BN18" s="64">
        <v>3</v>
      </c>
      <c r="BO18" s="64">
        <v>2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</row>
    <row r="19" spans="1:72" ht="16.5" x14ac:dyDescent="0.2">
      <c r="A19" s="60">
        <v>6</v>
      </c>
      <c r="B19" s="60">
        <v>3.5</v>
      </c>
      <c r="C19" s="22">
        <f t="shared" si="19"/>
        <v>0.15217391304347827</v>
      </c>
      <c r="D19" s="60">
        <f t="shared" si="20"/>
        <v>322619</v>
      </c>
      <c r="E19" s="70">
        <v>20</v>
      </c>
      <c r="F19" s="70">
        <f t="shared" si="21"/>
        <v>1280</v>
      </c>
      <c r="G19" s="70">
        <f t="shared" si="17"/>
        <v>3860</v>
      </c>
      <c r="H19" s="70">
        <f t="shared" si="17"/>
        <v>9020</v>
      </c>
      <c r="I19" s="70">
        <f t="shared" si="17"/>
        <v>19340</v>
      </c>
      <c r="J19" s="16"/>
      <c r="K19" s="16"/>
      <c r="L19" s="16"/>
      <c r="M19" s="16"/>
      <c r="N19" s="16"/>
      <c r="O19" s="70">
        <v>16</v>
      </c>
      <c r="P19" s="70">
        <v>35</v>
      </c>
      <c r="Q19" s="70">
        <v>10</v>
      </c>
      <c r="R19" s="70">
        <v>1</v>
      </c>
      <c r="S19" s="15">
        <f>SUM(P$4:P19)</f>
        <v>215</v>
      </c>
      <c r="T19" s="70">
        <f>SUMIFS(芦花古楼!$BH$6:$BH$505,芦花古楼!$BB$6:$BB$505,"&lt;="&amp;神器!S19)</f>
        <v>231880</v>
      </c>
      <c r="U19" s="70">
        <f t="shared" si="14"/>
        <v>33600</v>
      </c>
      <c r="V19" s="70">
        <v>5</v>
      </c>
      <c r="W19" s="70">
        <f t="shared" si="15"/>
        <v>130</v>
      </c>
      <c r="X19" s="70">
        <f t="shared" si="3"/>
        <v>400</v>
      </c>
      <c r="Y19" s="70">
        <f t="shared" si="3"/>
        <v>940</v>
      </c>
      <c r="Z19" s="70">
        <f t="shared" si="3"/>
        <v>2015</v>
      </c>
      <c r="AA19" s="16"/>
      <c r="AB19" s="70">
        <v>15</v>
      </c>
      <c r="AC19" s="70">
        <v>104</v>
      </c>
      <c r="AD19" s="70">
        <v>1606017</v>
      </c>
      <c r="AE19" s="70" t="s">
        <v>632</v>
      </c>
      <c r="AF19" s="70">
        <v>1</v>
      </c>
      <c r="AG19" s="70">
        <v>21</v>
      </c>
      <c r="AH19" s="70">
        <f>SUM(AG$5:AG19)</f>
        <v>267</v>
      </c>
      <c r="AK19" s="70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2">
        <v>6</v>
      </c>
      <c r="AY19" s="62">
        <f>INDEX(节奏总表!$I$4:$I$18,MATCH(AX19,节奏总表!$S$4:$S$18,1))</f>
        <v>7</v>
      </c>
      <c r="AZ19" s="15">
        <f>芦花古楼!BC11+芦花古楼!BD10</f>
        <v>825</v>
      </c>
      <c r="BA19" s="16"/>
      <c r="BD19" s="65" t="s">
        <v>534</v>
      </c>
      <c r="BE19" s="62">
        <v>3</v>
      </c>
      <c r="BF19" s="62">
        <v>50</v>
      </c>
      <c r="BG19" s="62">
        <v>1</v>
      </c>
      <c r="BH19" s="62">
        <f t="shared" si="18"/>
        <v>236</v>
      </c>
      <c r="BI19" s="62">
        <v>236</v>
      </c>
      <c r="BK19" s="64">
        <v>6</v>
      </c>
      <c r="BL19" s="64">
        <v>4</v>
      </c>
      <c r="BN19" s="64">
        <v>3</v>
      </c>
      <c r="BO19" s="64">
        <v>3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</row>
    <row r="20" spans="1:72" ht="16.5" x14ac:dyDescent="0.2">
      <c r="A20" s="60">
        <v>7</v>
      </c>
      <c r="B20" s="60">
        <v>4</v>
      </c>
      <c r="C20" s="22">
        <f t="shared" si="19"/>
        <v>0.17391304347826086</v>
      </c>
      <c r="D20" s="60">
        <f t="shared" si="20"/>
        <v>368707</v>
      </c>
      <c r="E20" s="70">
        <v>20</v>
      </c>
      <c r="F20" s="70">
        <f t="shared" si="21"/>
        <v>1460</v>
      </c>
      <c r="G20" s="70">
        <f t="shared" si="17"/>
        <v>4420</v>
      </c>
      <c r="H20" s="70">
        <f t="shared" si="17"/>
        <v>10320</v>
      </c>
      <c r="I20" s="70">
        <f t="shared" si="17"/>
        <v>22120</v>
      </c>
      <c r="J20" s="16"/>
      <c r="K20" s="16"/>
      <c r="L20" s="16"/>
      <c r="M20" s="16"/>
      <c r="N20" s="16"/>
      <c r="O20" s="70">
        <v>17</v>
      </c>
      <c r="P20" s="70">
        <v>40</v>
      </c>
      <c r="Q20" s="70">
        <v>10</v>
      </c>
      <c r="R20" s="70">
        <v>1</v>
      </c>
      <c r="S20" s="15">
        <f>SUM(P$4:P20)</f>
        <v>255</v>
      </c>
      <c r="T20" s="70">
        <f>SUMIFS(芦花古楼!$BH$6:$BH$505,芦花古楼!$BB$6:$BB$505,"&lt;="&amp;神器!S20)</f>
        <v>270280</v>
      </c>
      <c r="U20" s="70">
        <f t="shared" si="14"/>
        <v>38400</v>
      </c>
      <c r="V20" s="70">
        <v>5</v>
      </c>
      <c r="W20" s="70">
        <f t="shared" si="15"/>
        <v>150</v>
      </c>
      <c r="X20" s="70">
        <f t="shared" si="3"/>
        <v>460</v>
      </c>
      <c r="Y20" s="70">
        <f t="shared" si="3"/>
        <v>1075</v>
      </c>
      <c r="Z20" s="70">
        <f t="shared" si="3"/>
        <v>2300</v>
      </c>
      <c r="AA20" s="16"/>
      <c r="AB20" s="70">
        <v>16</v>
      </c>
      <c r="AC20" s="70">
        <v>104</v>
      </c>
      <c r="AD20" s="70">
        <v>1606018</v>
      </c>
      <c r="AE20" s="70" t="s">
        <v>633</v>
      </c>
      <c r="AF20" s="70">
        <v>1</v>
      </c>
      <c r="AG20" s="70">
        <v>21</v>
      </c>
      <c r="AH20" s="70">
        <f>SUM(AG$5:AG20)</f>
        <v>288</v>
      </c>
      <c r="AK20" s="70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315</v>
      </c>
      <c r="AX20" s="62">
        <v>7</v>
      </c>
      <c r="AY20" s="62">
        <f>INDEX(节奏总表!$I$4:$I$18,MATCH(AX20,节奏总表!$S$4:$S$18,1))</f>
        <v>7</v>
      </c>
      <c r="AZ20" s="15">
        <f>芦花古楼!BC12+芦花古楼!BD11</f>
        <v>845</v>
      </c>
      <c r="BA20" s="16"/>
      <c r="BD20" s="65" t="s">
        <v>535</v>
      </c>
      <c r="BE20" s="62">
        <v>3</v>
      </c>
      <c r="BF20" s="62">
        <v>50</v>
      </c>
      <c r="BG20" s="62">
        <v>1</v>
      </c>
      <c r="BH20" s="62">
        <f t="shared" si="18"/>
        <v>236</v>
      </c>
      <c r="BI20" s="62">
        <v>236</v>
      </c>
      <c r="BK20" s="64">
        <v>7</v>
      </c>
      <c r="BL20" s="64">
        <v>4</v>
      </c>
      <c r="BN20" s="64">
        <v>3</v>
      </c>
      <c r="BO20" s="64">
        <v>3</v>
      </c>
      <c r="BP20" s="64">
        <v>1</v>
      </c>
      <c r="BQ20" s="64">
        <v>0</v>
      </c>
      <c r="BR20" s="64">
        <v>0</v>
      </c>
      <c r="BS20" s="64">
        <v>0</v>
      </c>
      <c r="BT20" s="64">
        <v>0</v>
      </c>
    </row>
    <row r="21" spans="1:72" ht="16.5" x14ac:dyDescent="0.2">
      <c r="A21" s="60">
        <v>8</v>
      </c>
      <c r="B21" s="60">
        <v>4.5</v>
      </c>
      <c r="C21" s="22">
        <f t="shared" si="19"/>
        <v>0.19565217391304349</v>
      </c>
      <c r="D21" s="60">
        <f t="shared" si="20"/>
        <v>414796</v>
      </c>
      <c r="E21" s="70">
        <v>20</v>
      </c>
      <c r="F21" s="70">
        <f t="shared" si="21"/>
        <v>1640</v>
      </c>
      <c r="G21" s="70">
        <f t="shared" si="17"/>
        <v>4960</v>
      </c>
      <c r="H21" s="70">
        <f t="shared" si="17"/>
        <v>11600</v>
      </c>
      <c r="I21" s="70">
        <f t="shared" si="17"/>
        <v>24880</v>
      </c>
      <c r="J21" s="16"/>
      <c r="K21" s="16"/>
      <c r="L21" s="16"/>
      <c r="M21" s="16"/>
      <c r="N21" s="16"/>
      <c r="O21" s="70">
        <v>18</v>
      </c>
      <c r="P21" s="70">
        <v>45</v>
      </c>
      <c r="Q21" s="70">
        <v>10</v>
      </c>
      <c r="R21" s="70">
        <v>1</v>
      </c>
      <c r="S21" s="15">
        <f>SUM(P$4:P21)</f>
        <v>300</v>
      </c>
      <c r="T21" s="70">
        <f>SUMIFS(芦花古楼!$BH$6:$BH$505,芦花古楼!$BB$6:$BB$505,"&lt;="&amp;神器!S21)</f>
        <v>313480</v>
      </c>
      <c r="U21" s="70">
        <f t="shared" si="14"/>
        <v>43200</v>
      </c>
      <c r="V21" s="70">
        <v>5</v>
      </c>
      <c r="W21" s="70">
        <f t="shared" si="15"/>
        <v>170</v>
      </c>
      <c r="X21" s="70">
        <f t="shared" si="15"/>
        <v>515</v>
      </c>
      <c r="Y21" s="70">
        <f t="shared" si="15"/>
        <v>1205</v>
      </c>
      <c r="Z21" s="70">
        <f t="shared" si="15"/>
        <v>2590</v>
      </c>
      <c r="AA21" s="16"/>
      <c r="AB21" s="70">
        <v>17</v>
      </c>
      <c r="AC21" s="70">
        <v>104</v>
      </c>
      <c r="AD21" s="70">
        <v>1606019</v>
      </c>
      <c r="AE21" s="70" t="s">
        <v>634</v>
      </c>
      <c r="AF21" s="70">
        <v>2</v>
      </c>
      <c r="AG21" s="70">
        <v>21</v>
      </c>
      <c r="AH21" s="70">
        <f>SUM(AG$5:AG21)</f>
        <v>309</v>
      </c>
      <c r="AK21" s="70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420</v>
      </c>
      <c r="AX21" s="62">
        <v>8</v>
      </c>
      <c r="AY21" s="62">
        <f>INDEX(节奏总表!$I$4:$I$18,MATCH(AX21,节奏总表!$S$4:$S$18,1))</f>
        <v>8</v>
      </c>
      <c r="AZ21" s="15">
        <f>芦花古楼!BC13+芦花古楼!BD12</f>
        <v>830</v>
      </c>
      <c r="BA21" s="16"/>
      <c r="BD21" s="65" t="s">
        <v>536</v>
      </c>
      <c r="BE21" s="62">
        <v>3</v>
      </c>
      <c r="BF21" s="62">
        <v>50</v>
      </c>
      <c r="BG21" s="62">
        <v>1</v>
      </c>
      <c r="BH21" s="62">
        <f t="shared" si="18"/>
        <v>236</v>
      </c>
      <c r="BI21" s="62">
        <v>236</v>
      </c>
      <c r="BK21" s="64">
        <v>8</v>
      </c>
      <c r="BL21" s="64">
        <v>4</v>
      </c>
      <c r="BN21" s="64">
        <v>3</v>
      </c>
      <c r="BO21" s="64">
        <v>3</v>
      </c>
      <c r="BP21" s="64">
        <v>1</v>
      </c>
      <c r="BQ21" s="64">
        <v>1</v>
      </c>
      <c r="BR21" s="64">
        <v>0</v>
      </c>
      <c r="BS21" s="64">
        <v>0</v>
      </c>
      <c r="BT21" s="64">
        <v>0</v>
      </c>
    </row>
    <row r="22" spans="1:72" ht="16.5" x14ac:dyDescent="0.2">
      <c r="A22" s="60">
        <v>9</v>
      </c>
      <c r="B22" s="60">
        <v>5</v>
      </c>
      <c r="C22" s="22">
        <f t="shared" si="19"/>
        <v>0.21739130434782608</v>
      </c>
      <c r="D22" s="60">
        <f t="shared" si="20"/>
        <v>460884</v>
      </c>
      <c r="E22" s="70">
        <v>20</v>
      </c>
      <c r="F22" s="70">
        <f t="shared" si="21"/>
        <v>1840</v>
      </c>
      <c r="G22" s="70">
        <f t="shared" si="17"/>
        <v>5520</v>
      </c>
      <c r="H22" s="70">
        <f t="shared" si="17"/>
        <v>12900</v>
      </c>
      <c r="I22" s="70">
        <f t="shared" si="17"/>
        <v>27640</v>
      </c>
      <c r="J22" s="16"/>
      <c r="K22" s="16"/>
      <c r="L22" s="16"/>
      <c r="M22" s="16"/>
      <c r="N22" s="16"/>
      <c r="O22" s="70">
        <v>19</v>
      </c>
      <c r="P22" s="70">
        <v>50</v>
      </c>
      <c r="Q22" s="70">
        <v>15</v>
      </c>
      <c r="R22" s="70">
        <v>1</v>
      </c>
      <c r="S22" s="15">
        <f>SUM(P$4:P22)</f>
        <v>350</v>
      </c>
      <c r="T22" s="70">
        <f>SUMIFS(芦花古楼!$BH$6:$BH$505,芦花古楼!$BB$6:$BB$505,"&lt;="&amp;神器!S22)</f>
        <v>361480</v>
      </c>
      <c r="U22" s="70">
        <f t="shared" si="14"/>
        <v>48000</v>
      </c>
      <c r="V22" s="70">
        <v>5</v>
      </c>
      <c r="W22" s="70">
        <f t="shared" si="15"/>
        <v>190</v>
      </c>
      <c r="X22" s="70">
        <f t="shared" si="15"/>
        <v>575</v>
      </c>
      <c r="Y22" s="70">
        <f t="shared" si="15"/>
        <v>1340</v>
      </c>
      <c r="Z22" s="70">
        <f t="shared" si="15"/>
        <v>2880</v>
      </c>
      <c r="AA22" s="16"/>
      <c r="AB22" s="70">
        <v>18</v>
      </c>
      <c r="AC22" s="70">
        <v>104</v>
      </c>
      <c r="AD22" s="70">
        <v>1606020</v>
      </c>
      <c r="AE22" s="70" t="s">
        <v>635</v>
      </c>
      <c r="AF22" s="70">
        <v>2</v>
      </c>
      <c r="AG22" s="70">
        <v>21</v>
      </c>
      <c r="AH22" s="70">
        <f>SUM(AG$5:AG22)</f>
        <v>330</v>
      </c>
      <c r="AK22" s="70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520</v>
      </c>
      <c r="AX22" s="62">
        <v>9</v>
      </c>
      <c r="AY22" s="62">
        <f>INDEX(节奏总表!$I$4:$I$18,MATCH(AX22,节奏总表!$S$4:$S$18,1))</f>
        <v>8</v>
      </c>
      <c r="AZ22" s="15">
        <f>芦花古楼!BC14+芦花古楼!BD13</f>
        <v>845</v>
      </c>
      <c r="BA22" s="16"/>
      <c r="BD22" s="65" t="s">
        <v>537</v>
      </c>
      <c r="BE22" s="62">
        <v>4</v>
      </c>
      <c r="BF22" s="62">
        <v>70</v>
      </c>
      <c r="BG22" s="62">
        <v>1</v>
      </c>
      <c r="BH22" s="62">
        <f t="shared" si="18"/>
        <v>169</v>
      </c>
      <c r="BI22" s="62">
        <v>169</v>
      </c>
      <c r="BK22" s="64">
        <v>9</v>
      </c>
      <c r="BL22" s="64">
        <v>4</v>
      </c>
      <c r="BN22" s="64">
        <v>5</v>
      </c>
      <c r="BO22" s="64">
        <v>4</v>
      </c>
      <c r="BP22" s="64">
        <v>1</v>
      </c>
      <c r="BQ22" s="64">
        <v>1</v>
      </c>
      <c r="BR22" s="64">
        <v>0</v>
      </c>
      <c r="BS22" s="64">
        <v>0</v>
      </c>
      <c r="BT22" s="64">
        <v>0</v>
      </c>
    </row>
    <row r="23" spans="1:72" ht="16.5" x14ac:dyDescent="0.2">
      <c r="A23" s="60">
        <v>10</v>
      </c>
      <c r="B23" s="60">
        <v>6</v>
      </c>
      <c r="C23" s="22">
        <f t="shared" si="19"/>
        <v>0.2608695652173913</v>
      </c>
      <c r="D23" s="60">
        <f t="shared" si="20"/>
        <v>553061</v>
      </c>
      <c r="E23" s="70">
        <v>50</v>
      </c>
      <c r="F23" s="70">
        <f t="shared" si="21"/>
        <v>2200</v>
      </c>
      <c r="G23" s="70">
        <f t="shared" si="17"/>
        <v>6600</v>
      </c>
      <c r="H23" s="70">
        <f t="shared" si="17"/>
        <v>15450</v>
      </c>
      <c r="I23" s="70">
        <f t="shared" si="17"/>
        <v>33150</v>
      </c>
      <c r="J23" s="16"/>
      <c r="K23" s="16"/>
      <c r="L23" s="16"/>
      <c r="M23" s="16"/>
      <c r="N23" s="16"/>
      <c r="O23" s="70">
        <v>20</v>
      </c>
      <c r="P23" s="70">
        <v>55</v>
      </c>
      <c r="Q23" s="70">
        <v>15</v>
      </c>
      <c r="R23" s="70">
        <v>1</v>
      </c>
      <c r="S23" s="15">
        <f>SUM(P$4:P23)</f>
        <v>405</v>
      </c>
      <c r="T23" s="70">
        <f>SUMIFS(芦花古楼!$BH$6:$BH$505,芦花古楼!$BB$6:$BB$505,"&lt;="&amp;神器!S23)</f>
        <v>414280</v>
      </c>
      <c r="U23" s="70">
        <f t="shared" si="14"/>
        <v>52800</v>
      </c>
      <c r="V23" s="70">
        <v>5</v>
      </c>
      <c r="W23" s="70">
        <f t="shared" si="15"/>
        <v>210</v>
      </c>
      <c r="X23" s="70">
        <f t="shared" si="15"/>
        <v>630</v>
      </c>
      <c r="Y23" s="70">
        <f t="shared" si="15"/>
        <v>1475</v>
      </c>
      <c r="Z23" s="70">
        <f t="shared" si="15"/>
        <v>3165</v>
      </c>
      <c r="AA23" s="16"/>
      <c r="AB23" s="70">
        <v>19</v>
      </c>
      <c r="AC23" s="70">
        <v>104</v>
      </c>
      <c r="AD23" s="70">
        <v>1606021</v>
      </c>
      <c r="AE23" s="70" t="s">
        <v>636</v>
      </c>
      <c r="AF23" s="70">
        <v>2</v>
      </c>
      <c r="AG23" s="70">
        <v>21</v>
      </c>
      <c r="AH23" s="70">
        <f>SUM(AG$5:AG23)</f>
        <v>351</v>
      </c>
      <c r="AK23" s="70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630</v>
      </c>
      <c r="AX23" s="62">
        <v>10</v>
      </c>
      <c r="AY23" s="62">
        <f>INDEX(节奏总表!$I$4:$I$18,MATCH(AX23,节奏总表!$S$4:$S$18,1))</f>
        <v>8</v>
      </c>
      <c r="AZ23" s="15">
        <f>芦花古楼!BC15+芦花古楼!BD14</f>
        <v>700</v>
      </c>
      <c r="BA23" s="16"/>
      <c r="BD23" s="65" t="s">
        <v>538</v>
      </c>
      <c r="BE23" s="62">
        <v>4</v>
      </c>
      <c r="BF23" s="62">
        <v>70</v>
      </c>
      <c r="BG23" s="62">
        <v>1</v>
      </c>
      <c r="BH23" s="62">
        <f t="shared" si="18"/>
        <v>169</v>
      </c>
      <c r="BI23" s="62">
        <v>169</v>
      </c>
      <c r="BK23" s="64">
        <v>10</v>
      </c>
      <c r="BL23" s="64">
        <v>7</v>
      </c>
      <c r="BN23" s="64">
        <v>5</v>
      </c>
      <c r="BO23" s="64">
        <v>5</v>
      </c>
      <c r="BP23" s="64">
        <v>1</v>
      </c>
      <c r="BQ23" s="64">
        <v>1</v>
      </c>
      <c r="BR23" s="64">
        <v>0</v>
      </c>
      <c r="BS23" s="64">
        <v>0</v>
      </c>
      <c r="BT23" s="64">
        <v>0</v>
      </c>
    </row>
    <row r="24" spans="1:72" ht="16.5" x14ac:dyDescent="0.2">
      <c r="A24" s="60">
        <v>11</v>
      </c>
      <c r="B24" s="60">
        <v>3</v>
      </c>
      <c r="C24" s="22">
        <f t="shared" si="19"/>
        <v>0.15</v>
      </c>
      <c r="D24" s="60">
        <f t="shared" si="20"/>
        <v>651813</v>
      </c>
      <c r="E24" s="70">
        <v>50</v>
      </c>
      <c r="F24" s="70">
        <f t="shared" si="21"/>
        <v>2600</v>
      </c>
      <c r="G24" s="70">
        <f t="shared" si="17"/>
        <v>7800</v>
      </c>
      <c r="H24" s="70">
        <f t="shared" si="17"/>
        <v>18250</v>
      </c>
      <c r="I24" s="70">
        <f t="shared" si="17"/>
        <v>39100</v>
      </c>
      <c r="J24" s="16"/>
      <c r="K24" s="16"/>
      <c r="L24" s="16"/>
      <c r="M24" s="16"/>
      <c r="N24" s="16"/>
      <c r="O24" s="70">
        <v>21</v>
      </c>
      <c r="P24" s="70">
        <v>60</v>
      </c>
      <c r="Q24" s="70">
        <v>15</v>
      </c>
      <c r="R24" s="70">
        <v>1</v>
      </c>
      <c r="S24" s="15">
        <f>SUM(P$4:P24)</f>
        <v>465</v>
      </c>
      <c r="T24" s="70">
        <f>SUMIFS(芦花古楼!$BH$6:$BH$505,芦花古楼!$BB$6:$BB$505,"&lt;="&amp;神器!S24)</f>
        <v>471880</v>
      </c>
      <c r="U24" s="70">
        <f t="shared" si="14"/>
        <v>57600</v>
      </c>
      <c r="V24" s="70">
        <v>5</v>
      </c>
      <c r="W24" s="70">
        <f t="shared" si="15"/>
        <v>230</v>
      </c>
      <c r="X24" s="70">
        <f t="shared" si="15"/>
        <v>690</v>
      </c>
      <c r="Y24" s="70">
        <f t="shared" si="15"/>
        <v>1610</v>
      </c>
      <c r="Z24" s="70">
        <f t="shared" si="15"/>
        <v>3455</v>
      </c>
      <c r="AA24" s="16"/>
      <c r="AB24" s="70">
        <v>20</v>
      </c>
      <c r="AC24" s="70">
        <v>104</v>
      </c>
      <c r="AD24" s="70">
        <v>1606022</v>
      </c>
      <c r="AE24" s="70" t="s">
        <v>637</v>
      </c>
      <c r="AF24" s="70">
        <v>3</v>
      </c>
      <c r="AG24" s="70">
        <v>21</v>
      </c>
      <c r="AH24" s="70">
        <f>SUM(AG$5:AG24)</f>
        <v>372</v>
      </c>
      <c r="AK24" s="70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1280</v>
      </c>
      <c r="AX24" s="62">
        <v>11</v>
      </c>
      <c r="AY24" s="62">
        <f>INDEX(节奏总表!$I$4:$I$18,MATCH(AX24,节奏总表!$S$4:$S$18,1))</f>
        <v>8</v>
      </c>
      <c r="AZ24" s="15">
        <f>芦花古楼!BC16+芦花古楼!BD15</f>
        <v>665</v>
      </c>
      <c r="BA24" s="16"/>
      <c r="BD24" s="65" t="s">
        <v>539</v>
      </c>
      <c r="BE24" s="62">
        <v>4</v>
      </c>
      <c r="BF24" s="62">
        <v>70</v>
      </c>
      <c r="BG24" s="62">
        <v>1</v>
      </c>
      <c r="BH24" s="62">
        <f t="shared" si="18"/>
        <v>169</v>
      </c>
      <c r="BI24" s="62">
        <v>169</v>
      </c>
      <c r="BK24" s="64">
        <v>11</v>
      </c>
      <c r="BL24" s="64">
        <v>7</v>
      </c>
      <c r="BN24" s="64">
        <v>5</v>
      </c>
      <c r="BO24" s="64">
        <v>5</v>
      </c>
      <c r="BP24" s="64">
        <v>2</v>
      </c>
      <c r="BQ24" s="64">
        <v>1</v>
      </c>
      <c r="BR24" s="64">
        <v>0</v>
      </c>
      <c r="BS24" s="64">
        <v>0</v>
      </c>
      <c r="BT24" s="64">
        <v>0</v>
      </c>
    </row>
    <row r="25" spans="1:72" ht="16.5" x14ac:dyDescent="0.2">
      <c r="A25" s="60">
        <v>12</v>
      </c>
      <c r="B25" s="60">
        <v>3.5</v>
      </c>
      <c r="C25" s="22">
        <f t="shared" si="19"/>
        <v>0.17499999999999999</v>
      </c>
      <c r="D25" s="60">
        <f t="shared" si="20"/>
        <v>760448</v>
      </c>
      <c r="E25" s="70">
        <v>50</v>
      </c>
      <c r="F25" s="70">
        <f t="shared" si="21"/>
        <v>3000</v>
      </c>
      <c r="G25" s="70">
        <f t="shared" si="17"/>
        <v>9100</v>
      </c>
      <c r="H25" s="70">
        <f t="shared" si="17"/>
        <v>21250</v>
      </c>
      <c r="I25" s="70">
        <f t="shared" si="17"/>
        <v>45600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70">
        <v>21</v>
      </c>
      <c r="AC25" s="70">
        <v>105</v>
      </c>
      <c r="AD25" s="70">
        <v>1606023</v>
      </c>
      <c r="AE25" s="70" t="s">
        <v>638</v>
      </c>
      <c r="AF25" s="70">
        <v>1</v>
      </c>
      <c r="AG25" s="70">
        <v>21</v>
      </c>
      <c r="AH25" s="70">
        <f>SUM(AG$5:AG25)</f>
        <v>393</v>
      </c>
      <c r="AK25" s="70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1460</v>
      </c>
      <c r="AX25" s="62">
        <v>12</v>
      </c>
      <c r="AY25" s="62">
        <f>INDEX(节奏总表!$I$4:$I$18,MATCH(AX25,节奏总表!$S$4:$S$18,1))</f>
        <v>9</v>
      </c>
      <c r="AZ25" s="15">
        <f>芦花古楼!BC17+芦花古楼!BD16</f>
        <v>630</v>
      </c>
      <c r="BA25" s="16"/>
      <c r="BD25" s="65" t="s">
        <v>540</v>
      </c>
      <c r="BE25" s="62">
        <v>4</v>
      </c>
      <c r="BF25" s="62">
        <v>70</v>
      </c>
      <c r="BG25" s="62">
        <v>1</v>
      </c>
      <c r="BH25" s="62">
        <f t="shared" si="18"/>
        <v>169</v>
      </c>
      <c r="BI25" s="62">
        <v>169</v>
      </c>
      <c r="BK25" s="64">
        <v>12</v>
      </c>
      <c r="BL25" s="64">
        <v>7</v>
      </c>
      <c r="BN25" s="64">
        <v>5</v>
      </c>
      <c r="BO25" s="64">
        <v>5</v>
      </c>
      <c r="BP25" s="64">
        <v>2</v>
      </c>
      <c r="BQ25" s="64">
        <v>2</v>
      </c>
      <c r="BR25" s="64">
        <v>0</v>
      </c>
      <c r="BS25" s="64">
        <v>0</v>
      </c>
      <c r="BT25" s="64">
        <v>0</v>
      </c>
    </row>
    <row r="26" spans="1:72" ht="16.5" x14ac:dyDescent="0.2">
      <c r="A26" s="60">
        <v>13</v>
      </c>
      <c r="B26" s="60">
        <v>4</v>
      </c>
      <c r="C26" s="22">
        <f t="shared" si="19"/>
        <v>0.2</v>
      </c>
      <c r="D26" s="60">
        <f t="shared" si="20"/>
        <v>869084</v>
      </c>
      <c r="E26" s="70">
        <v>50</v>
      </c>
      <c r="F26" s="70">
        <f t="shared" si="21"/>
        <v>3450</v>
      </c>
      <c r="G26" s="70">
        <f t="shared" si="17"/>
        <v>10400</v>
      </c>
      <c r="H26" s="70">
        <f t="shared" si="17"/>
        <v>24300</v>
      </c>
      <c r="I26" s="70">
        <f t="shared" si="17"/>
        <v>52100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70">
        <v>22</v>
      </c>
      <c r="AC26" s="70">
        <v>105</v>
      </c>
      <c r="AD26" s="70">
        <v>1606024</v>
      </c>
      <c r="AE26" s="70" t="s">
        <v>639</v>
      </c>
      <c r="AF26" s="70">
        <v>1</v>
      </c>
      <c r="AG26" s="70">
        <v>21</v>
      </c>
      <c r="AH26" s="70">
        <f>SUM(AG$5:AG26)</f>
        <v>414</v>
      </c>
      <c r="AK26" s="70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1640</v>
      </c>
      <c r="AX26" s="62">
        <v>13</v>
      </c>
      <c r="AY26" s="62">
        <f>INDEX(节奏总表!$I$4:$I$18,MATCH(AX26,节奏总表!$S$4:$S$18,1))</f>
        <v>9</v>
      </c>
      <c r="AZ26" s="15">
        <f>芦花古楼!BC18+芦花古楼!BD17</f>
        <v>575</v>
      </c>
      <c r="BA26" s="16"/>
      <c r="BD26" s="65" t="s">
        <v>541</v>
      </c>
      <c r="BE26" s="62">
        <v>5</v>
      </c>
      <c r="BF26" s="62">
        <v>100</v>
      </c>
      <c r="BG26" s="62">
        <v>1</v>
      </c>
      <c r="BH26" s="62">
        <f t="shared" si="18"/>
        <v>79</v>
      </c>
      <c r="BI26" s="62">
        <v>79</v>
      </c>
      <c r="BK26" s="64">
        <v>13</v>
      </c>
      <c r="BL26" s="64">
        <v>7</v>
      </c>
      <c r="BN26" s="64">
        <v>5</v>
      </c>
      <c r="BO26" s="64">
        <v>5</v>
      </c>
      <c r="BP26" s="64">
        <v>2</v>
      </c>
      <c r="BQ26" s="64">
        <v>2</v>
      </c>
      <c r="BR26" s="64">
        <v>1</v>
      </c>
      <c r="BS26" s="64">
        <v>0</v>
      </c>
      <c r="BT26" s="64">
        <v>0</v>
      </c>
    </row>
    <row r="27" spans="1:72" ht="16.5" x14ac:dyDescent="0.2">
      <c r="A27" s="60">
        <v>14</v>
      </c>
      <c r="B27" s="60">
        <v>4.5</v>
      </c>
      <c r="C27" s="22">
        <f t="shared" si="19"/>
        <v>0.22500000000000001</v>
      </c>
      <c r="D27" s="60">
        <f t="shared" si="20"/>
        <v>977719</v>
      </c>
      <c r="E27" s="70">
        <v>50</v>
      </c>
      <c r="F27" s="70">
        <f t="shared" si="21"/>
        <v>3900</v>
      </c>
      <c r="G27" s="70">
        <f t="shared" si="17"/>
        <v>11700</v>
      </c>
      <c r="H27" s="70">
        <f t="shared" si="17"/>
        <v>27350</v>
      </c>
      <c r="I27" s="70">
        <f t="shared" si="17"/>
        <v>58650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70">
        <v>23</v>
      </c>
      <c r="AC27" s="70">
        <v>105</v>
      </c>
      <c r="AD27" s="70">
        <v>1606025</v>
      </c>
      <c r="AE27" s="70" t="s">
        <v>640</v>
      </c>
      <c r="AF27" s="70">
        <v>2</v>
      </c>
      <c r="AG27" s="70">
        <v>21</v>
      </c>
      <c r="AH27" s="70">
        <f>SUM(AG$5:AG27)</f>
        <v>435</v>
      </c>
      <c r="AK27" s="70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1840</v>
      </c>
      <c r="AX27" s="62">
        <v>14</v>
      </c>
      <c r="AY27" s="62">
        <f>INDEX(节奏总表!$I$4:$I$18,MATCH(AX27,节奏总表!$S$4:$S$18,1))</f>
        <v>9</v>
      </c>
      <c r="AZ27" s="15">
        <f>芦花古楼!BC19+芦花古楼!BD18</f>
        <v>725</v>
      </c>
      <c r="BA27" s="16"/>
      <c r="BD27" s="65" t="s">
        <v>542</v>
      </c>
      <c r="BE27" s="62">
        <v>5</v>
      </c>
      <c r="BF27" s="62">
        <v>100</v>
      </c>
      <c r="BG27" s="62">
        <v>1</v>
      </c>
      <c r="BH27" s="62">
        <f t="shared" si="18"/>
        <v>79</v>
      </c>
      <c r="BI27" s="62">
        <v>79</v>
      </c>
      <c r="BK27" s="64">
        <v>14</v>
      </c>
      <c r="BL27" s="64">
        <v>7</v>
      </c>
      <c r="BN27" s="64">
        <v>5</v>
      </c>
      <c r="BO27" s="64">
        <v>5</v>
      </c>
      <c r="BP27" s="64">
        <v>2</v>
      </c>
      <c r="BQ27" s="64">
        <v>2</v>
      </c>
      <c r="BR27" s="64">
        <v>1</v>
      </c>
      <c r="BS27" s="64">
        <v>1</v>
      </c>
      <c r="BT27" s="64">
        <v>0</v>
      </c>
    </row>
    <row r="28" spans="1:72" ht="16.5" x14ac:dyDescent="0.2">
      <c r="A28" s="60">
        <v>15</v>
      </c>
      <c r="B28" s="60">
        <v>5</v>
      </c>
      <c r="C28" s="22">
        <f t="shared" si="19"/>
        <v>0.25</v>
      </c>
      <c r="D28" s="60">
        <f t="shared" si="20"/>
        <v>1086355</v>
      </c>
      <c r="E28" s="70">
        <v>100</v>
      </c>
      <c r="F28" s="70">
        <f t="shared" si="21"/>
        <v>4300</v>
      </c>
      <c r="G28" s="70">
        <f t="shared" si="17"/>
        <v>13000</v>
      </c>
      <c r="H28" s="70">
        <f t="shared" si="17"/>
        <v>30400</v>
      </c>
      <c r="I28" s="70">
        <f t="shared" si="17"/>
        <v>65100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70">
        <v>24</v>
      </c>
      <c r="AC28" s="70">
        <v>105</v>
      </c>
      <c r="AD28" s="70">
        <v>1606026</v>
      </c>
      <c r="AE28" s="70" t="s">
        <v>641</v>
      </c>
      <c r="AF28" s="70">
        <v>2</v>
      </c>
      <c r="AG28" s="70">
        <v>21</v>
      </c>
      <c r="AH28" s="70">
        <f>SUM(AG$5:AG28)</f>
        <v>456</v>
      </c>
      <c r="AK28" s="70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2200</v>
      </c>
      <c r="AX28" s="62">
        <v>15</v>
      </c>
      <c r="AY28" s="62">
        <f>INDEX(节奏总表!$I$4:$I$18,MATCH(AX28,节奏总表!$S$4:$S$18,1))</f>
        <v>9</v>
      </c>
      <c r="AZ28" s="15">
        <f>芦花古楼!BC20+芦花古楼!BD19</f>
        <v>750</v>
      </c>
      <c r="BA28" s="16"/>
      <c r="BD28" s="65" t="s">
        <v>543</v>
      </c>
      <c r="BE28" s="62">
        <v>5</v>
      </c>
      <c r="BF28" s="62">
        <v>100</v>
      </c>
      <c r="BG28" s="62">
        <v>1</v>
      </c>
      <c r="BH28" s="62">
        <f t="shared" si="18"/>
        <v>79</v>
      </c>
      <c r="BI28" s="62">
        <v>79</v>
      </c>
      <c r="BK28" s="64">
        <v>15</v>
      </c>
      <c r="BL28" s="64">
        <v>10</v>
      </c>
      <c r="BN28" s="64">
        <v>5</v>
      </c>
      <c r="BO28" s="64">
        <v>5</v>
      </c>
      <c r="BP28" s="64">
        <v>2</v>
      </c>
      <c r="BQ28" s="64">
        <v>2</v>
      </c>
      <c r="BR28" s="64">
        <v>1</v>
      </c>
      <c r="BS28" s="64">
        <v>1</v>
      </c>
      <c r="BT28" s="64">
        <v>1</v>
      </c>
    </row>
    <row r="29" spans="1:72" ht="16.5" x14ac:dyDescent="0.2">
      <c r="A29" s="60">
        <v>16</v>
      </c>
      <c r="B29" s="60">
        <v>5.5</v>
      </c>
      <c r="C29" s="22">
        <f t="shared" si="19"/>
        <v>0.12790697674418605</v>
      </c>
      <c r="D29" s="60">
        <f t="shared" si="20"/>
        <v>2180084</v>
      </c>
      <c r="E29" s="70">
        <v>100</v>
      </c>
      <c r="F29" s="70">
        <f t="shared" si="21"/>
        <v>8700</v>
      </c>
      <c r="G29" s="70">
        <f t="shared" si="17"/>
        <v>26100</v>
      </c>
      <c r="H29" s="70">
        <f t="shared" si="17"/>
        <v>61000</v>
      </c>
      <c r="I29" s="70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70">
        <v>25</v>
      </c>
      <c r="AC29" s="70">
        <v>105</v>
      </c>
      <c r="AD29" s="70">
        <v>1606027</v>
      </c>
      <c r="AE29" s="70" t="s">
        <v>642</v>
      </c>
      <c r="AF29" s="70">
        <v>2</v>
      </c>
      <c r="AG29" s="70">
        <v>21</v>
      </c>
      <c r="AH29" s="70">
        <f>SUM(AG$5:AG29)</f>
        <v>477</v>
      </c>
      <c r="AK29" s="70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2600</v>
      </c>
      <c r="AX29" s="62">
        <v>16</v>
      </c>
      <c r="AY29" s="62">
        <f>INDEX(节奏总表!$I$4:$I$18,MATCH(AX29,节奏总表!$S$4:$S$18,1))</f>
        <v>9</v>
      </c>
      <c r="AZ29" s="15">
        <f>芦花古楼!BC21+芦花古楼!BD20</f>
        <v>770</v>
      </c>
      <c r="BA29" s="16"/>
      <c r="BD29" s="65" t="s">
        <v>544</v>
      </c>
      <c r="BE29" s="62">
        <v>5</v>
      </c>
      <c r="BF29" s="62">
        <v>100</v>
      </c>
      <c r="BG29" s="62">
        <v>1</v>
      </c>
      <c r="BH29" s="62">
        <f t="shared" si="18"/>
        <v>79</v>
      </c>
      <c r="BI29" s="62">
        <v>79</v>
      </c>
      <c r="BK29" s="64">
        <v>16</v>
      </c>
      <c r="BL29" s="64">
        <v>10</v>
      </c>
      <c r="BN29" s="64">
        <v>5</v>
      </c>
      <c r="BO29" s="64">
        <v>5</v>
      </c>
      <c r="BP29" s="64">
        <v>2</v>
      </c>
      <c r="BQ29" s="64">
        <v>2</v>
      </c>
      <c r="BR29" s="64">
        <v>1</v>
      </c>
      <c r="BS29" s="64">
        <v>1</v>
      </c>
      <c r="BT29" s="64">
        <v>1</v>
      </c>
    </row>
    <row r="30" spans="1:72" ht="16.5" x14ac:dyDescent="0.2">
      <c r="A30" s="60">
        <v>17</v>
      </c>
      <c r="B30" s="60">
        <v>6</v>
      </c>
      <c r="C30" s="22">
        <f t="shared" si="19"/>
        <v>0.13953488372093023</v>
      </c>
      <c r="D30" s="60">
        <f t="shared" si="20"/>
        <v>2378274</v>
      </c>
      <c r="E30" s="70">
        <v>100</v>
      </c>
      <c r="F30" s="70">
        <f t="shared" si="21"/>
        <v>9500</v>
      </c>
      <c r="G30" s="70">
        <f t="shared" si="21"/>
        <v>28500</v>
      </c>
      <c r="H30" s="70">
        <f t="shared" si="21"/>
        <v>66500</v>
      </c>
      <c r="I30" s="70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70">
        <v>26</v>
      </c>
      <c r="AC30" s="70">
        <v>105</v>
      </c>
      <c r="AD30" s="70">
        <v>1606028</v>
      </c>
      <c r="AE30" s="70" t="s">
        <v>643</v>
      </c>
      <c r="AF30" s="70">
        <v>3</v>
      </c>
      <c r="AG30" s="70">
        <v>21</v>
      </c>
      <c r="AH30" s="70">
        <f>SUM(AG$5:AG30)</f>
        <v>498</v>
      </c>
      <c r="AK30" s="70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3000</v>
      </c>
      <c r="AX30" s="62">
        <v>17</v>
      </c>
      <c r="AY30" s="62">
        <f>INDEX(节奏总表!$I$4:$I$18,MATCH(AX30,节奏总表!$S$4:$S$18,1))</f>
        <v>9</v>
      </c>
      <c r="AZ30" s="15">
        <f>芦花古楼!BC22+芦花古楼!BD21</f>
        <v>800</v>
      </c>
      <c r="BA30" s="16"/>
      <c r="BD30" s="65" t="s">
        <v>545</v>
      </c>
      <c r="BE30" s="62">
        <v>5</v>
      </c>
      <c r="BF30" s="62">
        <v>250</v>
      </c>
      <c r="BG30" s="62">
        <v>1</v>
      </c>
      <c r="BH30" s="62">
        <f t="shared" si="18"/>
        <v>79</v>
      </c>
      <c r="BI30" s="62">
        <v>80</v>
      </c>
      <c r="BK30" s="64">
        <v>17</v>
      </c>
      <c r="BL30" s="64">
        <v>10</v>
      </c>
      <c r="BN30" s="64"/>
      <c r="BO30" s="64"/>
      <c r="BP30" s="64"/>
      <c r="BQ30" s="64"/>
      <c r="BR30" s="64"/>
      <c r="BS30" s="64"/>
      <c r="BT30" s="64"/>
    </row>
    <row r="31" spans="1:72" ht="16.5" x14ac:dyDescent="0.2">
      <c r="A31" s="60">
        <v>18</v>
      </c>
      <c r="B31" s="60">
        <v>6.5</v>
      </c>
      <c r="C31" s="22">
        <f t="shared" si="19"/>
        <v>0.15116279069767441</v>
      </c>
      <c r="D31" s="60">
        <f t="shared" si="20"/>
        <v>2576463</v>
      </c>
      <c r="E31" s="70">
        <v>100</v>
      </c>
      <c r="F31" s="70">
        <f t="shared" si="21"/>
        <v>10300</v>
      </c>
      <c r="G31" s="70">
        <f t="shared" si="21"/>
        <v>30900</v>
      </c>
      <c r="H31" s="70">
        <f t="shared" si="21"/>
        <v>72100</v>
      </c>
      <c r="I31" s="70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70">
        <v>27</v>
      </c>
      <c r="AC31" s="70">
        <v>106</v>
      </c>
      <c r="AD31" s="70">
        <v>1606029</v>
      </c>
      <c r="AE31" s="70" t="s">
        <v>644</v>
      </c>
      <c r="AF31" s="70">
        <v>2</v>
      </c>
      <c r="AG31" s="70">
        <v>21</v>
      </c>
      <c r="AH31" s="70">
        <f>SUM(AG$5:AG31)</f>
        <v>519</v>
      </c>
      <c r="AK31" s="70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3450</v>
      </c>
      <c r="AX31" s="62">
        <v>18</v>
      </c>
      <c r="AY31" s="62">
        <f>INDEX(节奏总表!$I$4:$I$18,MATCH(AX31,节奏总表!$S$4:$S$18,1))</f>
        <v>10</v>
      </c>
      <c r="AZ31" s="15">
        <f>芦花古楼!BC23+芦花古楼!BD22</f>
        <v>815</v>
      </c>
      <c r="BA31" s="16"/>
      <c r="BD31" s="65" t="s">
        <v>546</v>
      </c>
      <c r="BE31" s="62">
        <v>5</v>
      </c>
      <c r="BF31" s="62">
        <v>250</v>
      </c>
      <c r="BG31" s="62">
        <v>1</v>
      </c>
      <c r="BH31" s="62">
        <f t="shared" si="18"/>
        <v>79</v>
      </c>
      <c r="BI31" s="62">
        <v>80</v>
      </c>
      <c r="BK31" s="64">
        <v>18</v>
      </c>
      <c r="BL31" s="64">
        <v>10</v>
      </c>
      <c r="BN31" s="64"/>
      <c r="BO31" s="64"/>
      <c r="BP31" s="64"/>
      <c r="BQ31" s="64"/>
      <c r="BR31" s="64"/>
      <c r="BS31" s="64"/>
      <c r="BT31" s="64"/>
    </row>
    <row r="32" spans="1:72" ht="16.5" x14ac:dyDescent="0.2">
      <c r="A32" s="60">
        <v>19</v>
      </c>
      <c r="B32" s="60">
        <v>7</v>
      </c>
      <c r="C32" s="22">
        <f t="shared" si="19"/>
        <v>0.16279069767441862</v>
      </c>
      <c r="D32" s="60">
        <f t="shared" si="20"/>
        <v>2774653</v>
      </c>
      <c r="E32" s="70">
        <v>100</v>
      </c>
      <c r="F32" s="70">
        <f t="shared" si="21"/>
        <v>11000</v>
      </c>
      <c r="G32" s="70">
        <f t="shared" si="21"/>
        <v>33200</v>
      </c>
      <c r="H32" s="70">
        <f t="shared" si="21"/>
        <v>77600</v>
      </c>
      <c r="I32" s="70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70">
        <v>28</v>
      </c>
      <c r="AC32" s="70">
        <v>106</v>
      </c>
      <c r="AD32" s="70">
        <v>1606030</v>
      </c>
      <c r="AE32" s="70" t="s">
        <v>645</v>
      </c>
      <c r="AF32" s="70">
        <v>2</v>
      </c>
      <c r="AG32" s="70">
        <v>21</v>
      </c>
      <c r="AH32" s="70">
        <f>SUM(AG$5:AG32)</f>
        <v>540</v>
      </c>
      <c r="AK32" s="70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3900</v>
      </c>
      <c r="AX32" s="62">
        <v>19</v>
      </c>
      <c r="AY32" s="62">
        <f>INDEX(节奏总表!$I$4:$I$18,MATCH(AX32,节奏总表!$S$4:$S$18,1))</f>
        <v>10</v>
      </c>
      <c r="AZ32" s="15">
        <f>芦花古楼!BC24+芦花古楼!BD23</f>
        <v>780</v>
      </c>
      <c r="BA32" s="16"/>
      <c r="BD32" s="65" t="s">
        <v>547</v>
      </c>
      <c r="BE32" s="62">
        <v>6</v>
      </c>
      <c r="BF32" s="62">
        <v>100</v>
      </c>
      <c r="BG32" s="62">
        <v>1</v>
      </c>
      <c r="BH32" s="62">
        <f t="shared" si="18"/>
        <v>79</v>
      </c>
      <c r="BI32" s="62">
        <v>79</v>
      </c>
      <c r="BK32" s="64">
        <v>19</v>
      </c>
      <c r="BL32" s="64">
        <v>10</v>
      </c>
      <c r="BN32" s="64"/>
      <c r="BO32" s="64"/>
      <c r="BP32" s="64"/>
      <c r="BQ32" s="64"/>
      <c r="BR32" s="64"/>
      <c r="BS32" s="64"/>
      <c r="BT32" s="64"/>
    </row>
    <row r="33" spans="1:72" ht="16.5" x14ac:dyDescent="0.2">
      <c r="A33" s="60">
        <v>20</v>
      </c>
      <c r="B33" s="60">
        <v>8</v>
      </c>
      <c r="C33" s="22">
        <f t="shared" si="19"/>
        <v>0.18604651162790697</v>
      </c>
      <c r="D33" s="60">
        <f t="shared" si="20"/>
        <v>3171032</v>
      </c>
      <c r="E33" s="70">
        <v>100</v>
      </c>
      <c r="F33" s="70">
        <f t="shared" si="21"/>
        <v>12600</v>
      </c>
      <c r="G33" s="70">
        <f t="shared" si="21"/>
        <v>38000</v>
      </c>
      <c r="H33" s="70">
        <f t="shared" si="21"/>
        <v>88700</v>
      </c>
      <c r="I33" s="70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0">
        <v>29</v>
      </c>
      <c r="AC33" s="70">
        <v>106</v>
      </c>
      <c r="AD33" s="70">
        <v>1606031</v>
      </c>
      <c r="AE33" s="70" t="s">
        <v>646</v>
      </c>
      <c r="AF33" s="70">
        <v>2</v>
      </c>
      <c r="AG33" s="70">
        <v>21</v>
      </c>
      <c r="AH33" s="70">
        <f>SUM(AG$5:AG33)</f>
        <v>561</v>
      </c>
      <c r="AK33" s="70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4300</v>
      </c>
      <c r="AX33" s="62">
        <v>20</v>
      </c>
      <c r="AY33" s="62">
        <f>INDEX(节奏总表!$I$4:$I$18,MATCH(AX33,节奏总表!$S$4:$S$18,1))</f>
        <v>10</v>
      </c>
      <c r="AZ33" s="15">
        <f>芦花古楼!BC25+芦花古楼!BD24</f>
        <v>735</v>
      </c>
      <c r="BA33" s="16"/>
      <c r="BD33" s="65" t="s">
        <v>548</v>
      </c>
      <c r="BE33" s="62">
        <v>6</v>
      </c>
      <c r="BF33" s="62">
        <v>100</v>
      </c>
      <c r="BG33" s="62">
        <v>1</v>
      </c>
      <c r="BH33" s="62">
        <f t="shared" si="18"/>
        <v>79</v>
      </c>
      <c r="BI33" s="62">
        <v>79</v>
      </c>
      <c r="BK33" s="64">
        <v>20</v>
      </c>
      <c r="BL33" s="64">
        <v>20</v>
      </c>
      <c r="BN33" s="64"/>
      <c r="BO33" s="64"/>
      <c r="BP33" s="64"/>
      <c r="BQ33" s="64"/>
      <c r="BR33" s="64"/>
      <c r="BS33" s="64"/>
      <c r="BT33" s="64"/>
    </row>
    <row r="34" spans="1:72" ht="16.5" x14ac:dyDescent="0.2">
      <c r="A34" s="60">
        <v>21</v>
      </c>
      <c r="B34" s="60">
        <v>10</v>
      </c>
      <c r="C34" s="22">
        <f t="shared" si="19"/>
        <v>0.23255813953488372</v>
      </c>
      <c r="D34" s="60">
        <f t="shared" si="20"/>
        <v>3963790</v>
      </c>
      <c r="E34" s="70">
        <v>100</v>
      </c>
      <c r="F34" s="70">
        <f t="shared" si="21"/>
        <v>15800</v>
      </c>
      <c r="G34" s="70">
        <f t="shared" si="21"/>
        <v>47500</v>
      </c>
      <c r="H34" s="70">
        <f t="shared" si="21"/>
        <v>110900</v>
      </c>
      <c r="I34" s="70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70">
        <v>30</v>
      </c>
      <c r="AC34" s="70">
        <v>106</v>
      </c>
      <c r="AD34" s="70">
        <v>1606032</v>
      </c>
      <c r="AE34" s="70" t="s">
        <v>647</v>
      </c>
      <c r="AF34" s="70">
        <v>3</v>
      </c>
      <c r="AG34" s="70">
        <v>21</v>
      </c>
      <c r="AH34" s="70">
        <f>SUM(AG$5:AG34)</f>
        <v>582</v>
      </c>
      <c r="AK34" s="70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2">
        <v>21</v>
      </c>
      <c r="AY34" s="62">
        <f>INDEX(节奏总表!$I$4:$I$18,MATCH(AX34,节奏总表!$S$4:$S$18,1))</f>
        <v>10</v>
      </c>
      <c r="AZ34" s="15">
        <f>芦花古楼!BC26+芦花古楼!BD25</f>
        <v>675</v>
      </c>
      <c r="BA34" s="16"/>
      <c r="BD34" s="65" t="s">
        <v>549</v>
      </c>
      <c r="BE34" s="62">
        <v>6</v>
      </c>
      <c r="BF34" s="62">
        <v>100</v>
      </c>
      <c r="BG34" s="62">
        <v>1</v>
      </c>
      <c r="BH34" s="62">
        <f t="shared" si="18"/>
        <v>79</v>
      </c>
      <c r="BI34" s="62">
        <v>79</v>
      </c>
      <c r="BK34" s="64">
        <v>21</v>
      </c>
      <c r="BL34" s="64">
        <v>20</v>
      </c>
      <c r="BN34" s="64"/>
      <c r="BO34" s="64"/>
      <c r="BP34" s="64"/>
      <c r="BQ34" s="64"/>
      <c r="BR34" s="64"/>
      <c r="BS34" s="64"/>
      <c r="BT34" s="64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70">
        <v>31</v>
      </c>
      <c r="AC35" s="70">
        <v>106</v>
      </c>
      <c r="AD35" s="70">
        <v>1606033</v>
      </c>
      <c r="AE35" s="70" t="s">
        <v>648</v>
      </c>
      <c r="AF35" s="70">
        <v>3</v>
      </c>
      <c r="AG35" s="70">
        <v>21</v>
      </c>
      <c r="AH35" s="70">
        <f>SUM(AG$5:AG35)</f>
        <v>603</v>
      </c>
      <c r="AK35" s="70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950</v>
      </c>
      <c r="AX35" s="62">
        <v>22</v>
      </c>
      <c r="AY35" s="62">
        <f>INDEX(节奏总表!$I$4:$I$18,MATCH(AX35,节奏总表!$S$4:$S$18,1))</f>
        <v>10</v>
      </c>
      <c r="AZ35" s="15">
        <f>芦花古楼!BC27+芦花古楼!BD26</f>
        <v>610</v>
      </c>
      <c r="BA35" s="16"/>
      <c r="BD35" s="65" t="s">
        <v>550</v>
      </c>
      <c r="BE35" s="62">
        <v>6</v>
      </c>
      <c r="BF35" s="62">
        <v>100</v>
      </c>
      <c r="BG35" s="62">
        <v>1</v>
      </c>
      <c r="BH35" s="62">
        <f t="shared" si="18"/>
        <v>79</v>
      </c>
      <c r="BI35" s="62">
        <v>79</v>
      </c>
      <c r="BK35" s="64">
        <v>22</v>
      </c>
      <c r="BL35" s="64">
        <v>20</v>
      </c>
      <c r="BN35" s="64"/>
      <c r="BO35" s="64"/>
      <c r="BP35" s="64"/>
      <c r="BQ35" s="64"/>
      <c r="BR35" s="64"/>
      <c r="BS35" s="64"/>
      <c r="BT35" s="64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70">
        <v>32</v>
      </c>
      <c r="AC36" s="70">
        <v>106</v>
      </c>
      <c r="AD36" s="70">
        <v>1606034</v>
      </c>
      <c r="AE36" s="70" t="s">
        <v>649</v>
      </c>
      <c r="AF36" s="70">
        <v>3</v>
      </c>
      <c r="AG36" s="70">
        <v>21</v>
      </c>
      <c r="AH36" s="70">
        <f>SUM(AG$5:AG36)</f>
        <v>624</v>
      </c>
      <c r="AK36" s="70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1260</v>
      </c>
      <c r="AX36" s="62">
        <v>23</v>
      </c>
      <c r="AY36" s="62">
        <f>INDEX(节奏总表!$I$4:$I$18,MATCH(AX36,节奏总表!$S$4:$S$18,1))</f>
        <v>10</v>
      </c>
      <c r="AZ36" s="15">
        <f>芦花古楼!BC28+芦花古楼!BD27</f>
        <v>610</v>
      </c>
      <c r="BA36" s="16"/>
      <c r="BD36" s="65" t="s">
        <v>551</v>
      </c>
      <c r="BE36" s="62">
        <v>6</v>
      </c>
      <c r="BF36" s="62">
        <v>250</v>
      </c>
      <c r="BG36" s="62">
        <v>1</v>
      </c>
      <c r="BH36" s="62">
        <f t="shared" si="18"/>
        <v>79</v>
      </c>
      <c r="BI36" s="62">
        <v>80</v>
      </c>
      <c r="BK36" s="64">
        <v>23</v>
      </c>
      <c r="BL36" s="64">
        <v>20</v>
      </c>
      <c r="BN36" s="64"/>
      <c r="BO36" s="64"/>
      <c r="BP36" s="64"/>
      <c r="BQ36" s="64"/>
      <c r="BR36" s="64"/>
      <c r="BS36" s="64"/>
      <c r="BT36" s="64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70">
        <v>33</v>
      </c>
      <c r="AC37" s="70">
        <v>106</v>
      </c>
      <c r="AD37" s="70">
        <v>1606035</v>
      </c>
      <c r="AE37" s="70" t="s">
        <v>650</v>
      </c>
      <c r="AF37" s="70">
        <v>4</v>
      </c>
      <c r="AG37" s="70">
        <v>21</v>
      </c>
      <c r="AH37" s="70">
        <f>SUM(AG$5:AG37)</f>
        <v>645</v>
      </c>
      <c r="AK37" s="70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1580</v>
      </c>
      <c r="AX37" s="62">
        <v>24</v>
      </c>
      <c r="AY37" s="62">
        <f>INDEX(节奏总表!$I$4:$I$18,MATCH(AX37,节奏总表!$S$4:$S$18,1))</f>
        <v>10</v>
      </c>
      <c r="AZ37" s="15">
        <f>芦花古楼!BC29+芦花古楼!BD28</f>
        <v>620</v>
      </c>
      <c r="BA37" s="16"/>
      <c r="BD37" s="65" t="s">
        <v>552</v>
      </c>
      <c r="BE37" s="62">
        <v>6</v>
      </c>
      <c r="BF37" s="62">
        <v>250</v>
      </c>
      <c r="BG37" s="62">
        <v>1</v>
      </c>
      <c r="BH37" s="62">
        <f t="shared" si="18"/>
        <v>79</v>
      </c>
      <c r="BI37" s="62">
        <v>80</v>
      </c>
      <c r="BK37" s="64">
        <v>24</v>
      </c>
      <c r="BL37" s="64">
        <v>20</v>
      </c>
      <c r="BN37" s="64"/>
      <c r="BO37" s="64"/>
      <c r="BP37" s="64"/>
      <c r="BQ37" s="64"/>
      <c r="BR37" s="64"/>
      <c r="BS37" s="64"/>
      <c r="BT37" s="64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70">
        <v>34</v>
      </c>
      <c r="AC38" s="70">
        <v>106</v>
      </c>
      <c r="AD38" s="70">
        <v>1606036</v>
      </c>
      <c r="AE38" s="70" t="s">
        <v>651</v>
      </c>
      <c r="AF38" s="70">
        <v>4</v>
      </c>
      <c r="AG38" s="70">
        <v>21</v>
      </c>
      <c r="AH38" s="70">
        <f>SUM(AG$5:AG38)</f>
        <v>666</v>
      </c>
      <c r="AK38" s="70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1900</v>
      </c>
      <c r="AX38" s="62">
        <v>25</v>
      </c>
      <c r="AY38" s="62">
        <f>INDEX(节奏总表!$I$4:$I$18,MATCH(AX38,节奏总表!$S$4:$S$18,1))</f>
        <v>10</v>
      </c>
      <c r="AZ38" s="15">
        <f>芦花古楼!BC30+芦花古楼!BD29</f>
        <v>630</v>
      </c>
      <c r="BA38" s="16"/>
      <c r="BD38" s="65" t="s">
        <v>553</v>
      </c>
      <c r="BE38" s="62">
        <v>7</v>
      </c>
      <c r="BF38" s="62">
        <v>100</v>
      </c>
      <c r="BG38" s="62">
        <v>1</v>
      </c>
      <c r="BH38" s="62">
        <f t="shared" si="18"/>
        <v>79</v>
      </c>
      <c r="BI38" s="62">
        <v>79</v>
      </c>
      <c r="BK38" s="64">
        <v>25</v>
      </c>
      <c r="BL38" s="64">
        <v>20</v>
      </c>
      <c r="BN38" s="64"/>
      <c r="BO38" s="64"/>
      <c r="BP38" s="64"/>
      <c r="BQ38" s="64"/>
      <c r="BR38" s="64"/>
      <c r="BS38" s="64"/>
      <c r="BT38" s="64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70">
        <v>35</v>
      </c>
      <c r="AC39" s="70">
        <v>107</v>
      </c>
      <c r="AD39" s="70">
        <v>1606037</v>
      </c>
      <c r="AE39" s="70" t="s">
        <v>652</v>
      </c>
      <c r="AF39" s="70">
        <v>2</v>
      </c>
      <c r="AG39" s="70">
        <v>21</v>
      </c>
      <c r="AH39" s="70">
        <f>SUM(AG$5:AG39)</f>
        <v>687</v>
      </c>
      <c r="AK39" s="70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3860</v>
      </c>
      <c r="AX39" s="62">
        <v>26</v>
      </c>
      <c r="AY39" s="62">
        <f>INDEX(节奏总表!$I$4:$I$18,MATCH(AX39,节奏总表!$S$4:$S$18,1))</f>
        <v>10</v>
      </c>
      <c r="AZ39" s="15">
        <f>芦花古楼!BC31+芦花古楼!BD30</f>
        <v>640</v>
      </c>
      <c r="BA39" s="16"/>
      <c r="BD39" s="65" t="s">
        <v>554</v>
      </c>
      <c r="BE39" s="62">
        <v>7</v>
      </c>
      <c r="BF39" s="62">
        <v>100</v>
      </c>
      <c r="BG39" s="62">
        <v>1</v>
      </c>
      <c r="BH39" s="62">
        <f t="shared" si="18"/>
        <v>79</v>
      </c>
      <c r="BI39" s="62">
        <v>79</v>
      </c>
      <c r="BK39" s="64">
        <v>26</v>
      </c>
      <c r="BL39" s="64">
        <v>20</v>
      </c>
      <c r="BN39" s="64"/>
      <c r="BO39" s="64"/>
      <c r="BP39" s="64"/>
      <c r="BQ39" s="64"/>
      <c r="BR39" s="64"/>
      <c r="BS39" s="64"/>
      <c r="BT39" s="64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70">
        <v>36</v>
      </c>
      <c r="AC40" s="70">
        <v>107</v>
      </c>
      <c r="AD40" s="70">
        <v>1606038</v>
      </c>
      <c r="AE40" s="70" t="s">
        <v>653</v>
      </c>
      <c r="AF40" s="70">
        <v>2</v>
      </c>
      <c r="AG40" s="70">
        <v>21</v>
      </c>
      <c r="AH40" s="70">
        <f>SUM(AG$5:AG40)</f>
        <v>708</v>
      </c>
      <c r="AK40" s="70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4420</v>
      </c>
      <c r="AX40" s="62">
        <v>27</v>
      </c>
      <c r="AY40" s="62">
        <f>INDEX(节奏总表!$I$4:$I$18,MATCH(AX40,节奏总表!$S$4:$S$18,1))</f>
        <v>10</v>
      </c>
      <c r="AZ40" s="15">
        <f>芦花古楼!BC32+芦花古楼!BD31</f>
        <v>650</v>
      </c>
      <c r="BA40" s="16"/>
      <c r="BD40" s="65" t="s">
        <v>555</v>
      </c>
      <c r="BE40" s="62">
        <v>7</v>
      </c>
      <c r="BF40" s="62">
        <v>100</v>
      </c>
      <c r="BG40" s="62">
        <v>1</v>
      </c>
      <c r="BH40" s="62">
        <f t="shared" si="18"/>
        <v>79</v>
      </c>
      <c r="BI40" s="62">
        <v>79</v>
      </c>
      <c r="BK40" s="64">
        <v>27</v>
      </c>
      <c r="BL40" s="64">
        <v>20</v>
      </c>
      <c r="BN40" s="64"/>
      <c r="BO40" s="64"/>
      <c r="BP40" s="64"/>
      <c r="BQ40" s="64"/>
      <c r="BR40" s="64"/>
      <c r="BS40" s="64"/>
      <c r="BT40" s="64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70">
        <v>37</v>
      </c>
      <c r="AC41" s="70">
        <v>107</v>
      </c>
      <c r="AD41" s="70">
        <v>1606039</v>
      </c>
      <c r="AE41" s="70" t="s">
        <v>654</v>
      </c>
      <c r="AF41" s="70">
        <v>2</v>
      </c>
      <c r="AG41" s="70">
        <v>21</v>
      </c>
      <c r="AH41" s="70">
        <f>SUM(AG$5:AG41)</f>
        <v>729</v>
      </c>
      <c r="AK41" s="70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4960</v>
      </c>
      <c r="AX41" s="62">
        <v>28</v>
      </c>
      <c r="AY41" s="62">
        <f>INDEX(节奏总表!$I$4:$I$18,MATCH(AX41,节奏总表!$S$4:$S$18,1))</f>
        <v>11</v>
      </c>
      <c r="AZ41" s="15">
        <f>芦花古楼!BC33+芦花古楼!BD32</f>
        <v>650</v>
      </c>
      <c r="BA41" s="16"/>
      <c r="BD41" s="65" t="s">
        <v>556</v>
      </c>
      <c r="BE41" s="62">
        <v>7</v>
      </c>
      <c r="BF41" s="62">
        <v>100</v>
      </c>
      <c r="BG41" s="62">
        <v>1</v>
      </c>
      <c r="BH41" s="62">
        <f t="shared" si="18"/>
        <v>79</v>
      </c>
      <c r="BI41" s="62">
        <v>79</v>
      </c>
      <c r="BK41" s="64">
        <v>28</v>
      </c>
      <c r="BL41" s="64">
        <v>20</v>
      </c>
      <c r="BN41" s="64"/>
      <c r="BO41" s="64"/>
      <c r="BP41" s="64"/>
      <c r="BQ41" s="64"/>
      <c r="BR41" s="64"/>
      <c r="BS41" s="64"/>
      <c r="BT41" s="64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70">
        <v>38</v>
      </c>
      <c r="AC42" s="70">
        <v>107</v>
      </c>
      <c r="AD42" s="70">
        <v>1606040</v>
      </c>
      <c r="AE42" s="70" t="s">
        <v>655</v>
      </c>
      <c r="AF42" s="70">
        <v>3</v>
      </c>
      <c r="AG42" s="70">
        <v>21</v>
      </c>
      <c r="AH42" s="70">
        <f>SUM(AG$5:AG42)</f>
        <v>750</v>
      </c>
      <c r="AK42" s="70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5520</v>
      </c>
      <c r="AX42" s="62">
        <v>29</v>
      </c>
      <c r="AY42" s="62">
        <f>INDEX(节奏总表!$I$4:$I$18,MATCH(AX42,节奏总表!$S$4:$S$18,1))</f>
        <v>11</v>
      </c>
      <c r="AZ42" s="15">
        <f>芦花古楼!BC34+芦花古楼!BD33</f>
        <v>660</v>
      </c>
      <c r="BA42" s="16"/>
      <c r="BD42" s="65" t="s">
        <v>557</v>
      </c>
      <c r="BE42" s="62">
        <v>7</v>
      </c>
      <c r="BF42" s="62">
        <v>250</v>
      </c>
      <c r="BG42" s="62">
        <v>1</v>
      </c>
      <c r="BH42" s="62">
        <f t="shared" si="18"/>
        <v>79</v>
      </c>
      <c r="BI42" s="62">
        <v>80</v>
      </c>
      <c r="BK42" s="64">
        <v>29</v>
      </c>
      <c r="BL42" s="64">
        <v>20</v>
      </c>
      <c r="BN42" s="64"/>
      <c r="BO42" s="64"/>
      <c r="BP42" s="64"/>
      <c r="BQ42" s="64"/>
      <c r="BR42" s="64"/>
      <c r="BS42" s="64"/>
      <c r="BT42" s="64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0">
        <v>39</v>
      </c>
      <c r="AC43" s="70">
        <v>107</v>
      </c>
      <c r="AD43" s="70">
        <v>1606041</v>
      </c>
      <c r="AE43" s="70" t="s">
        <v>656</v>
      </c>
      <c r="AF43" s="70">
        <v>3</v>
      </c>
      <c r="AG43" s="70">
        <v>21</v>
      </c>
      <c r="AH43" s="70">
        <f>SUM(AG$5:AG43)</f>
        <v>771</v>
      </c>
      <c r="AK43" s="70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6600</v>
      </c>
      <c r="AX43" s="62">
        <v>30</v>
      </c>
      <c r="AY43" s="62">
        <f>INDEX(节奏总表!$I$4:$I$18,MATCH(AX43,节奏总表!$S$4:$S$18,1))</f>
        <v>11</v>
      </c>
      <c r="AZ43" s="15">
        <f>芦花古楼!BC35+芦花古楼!BD34</f>
        <v>670</v>
      </c>
      <c r="BA43" s="16"/>
      <c r="BD43" s="65" t="s">
        <v>558</v>
      </c>
      <c r="BE43" s="62">
        <v>7</v>
      </c>
      <c r="BF43" s="62">
        <v>250</v>
      </c>
      <c r="BG43" s="62">
        <v>1</v>
      </c>
      <c r="BH43" s="62">
        <f t="shared" si="18"/>
        <v>79</v>
      </c>
      <c r="BI43" s="62">
        <v>80</v>
      </c>
      <c r="BK43" s="64">
        <v>30</v>
      </c>
      <c r="BL43" s="64">
        <v>30</v>
      </c>
      <c r="BN43" s="64"/>
      <c r="BO43" s="64"/>
      <c r="BP43" s="64"/>
      <c r="BQ43" s="64"/>
      <c r="BR43" s="64"/>
      <c r="BS43" s="64"/>
      <c r="BT43" s="64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70">
        <v>40</v>
      </c>
      <c r="AC44" s="70">
        <v>107</v>
      </c>
      <c r="AD44" s="70">
        <v>1606042</v>
      </c>
      <c r="AE44" s="70" t="s">
        <v>657</v>
      </c>
      <c r="AF44" s="70">
        <v>3</v>
      </c>
      <c r="AG44" s="70">
        <v>21</v>
      </c>
      <c r="AH44" s="70">
        <f>SUM(AG$5:AG44)</f>
        <v>792</v>
      </c>
      <c r="AK44" s="70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7800</v>
      </c>
      <c r="AX44" s="62">
        <v>31</v>
      </c>
      <c r="AY44" s="62">
        <f>INDEX(节奏总表!$I$4:$I$18,MATCH(AX44,节奏总表!$S$4:$S$18,1))</f>
        <v>11</v>
      </c>
      <c r="AZ44" s="15">
        <f>芦花古楼!BC36+芦花古楼!BD35</f>
        <v>605</v>
      </c>
      <c r="BA44" s="16"/>
      <c r="BD44" s="65" t="s">
        <v>529</v>
      </c>
      <c r="BE44" s="62">
        <v>1</v>
      </c>
      <c r="BF44" s="62">
        <v>20</v>
      </c>
      <c r="BG44" s="62">
        <v>2</v>
      </c>
      <c r="BH44" s="62">
        <f t="shared" ref="BH44:BH73" si="22">ROUND(INDEX($BD$3:$BD$9,BE44)*$BG$4*10000,0)</f>
        <v>354</v>
      </c>
      <c r="BI44" s="62">
        <v>354</v>
      </c>
      <c r="BK44" s="64">
        <v>31</v>
      </c>
      <c r="BL44" s="64">
        <v>30</v>
      </c>
      <c r="BN44" s="64"/>
      <c r="BO44" s="64"/>
      <c r="BP44" s="64"/>
      <c r="BQ44" s="64"/>
      <c r="BR44" s="64"/>
      <c r="BS44" s="64"/>
      <c r="BT44" s="64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70">
        <v>41</v>
      </c>
      <c r="AC45" s="70">
        <v>107</v>
      </c>
      <c r="AD45" s="70">
        <v>1606043</v>
      </c>
      <c r="AE45" s="70" t="s">
        <v>658</v>
      </c>
      <c r="AF45" s="70">
        <v>4</v>
      </c>
      <c r="AG45" s="70">
        <v>21</v>
      </c>
      <c r="AH45" s="70">
        <f>SUM(AG$5:AG45)</f>
        <v>813</v>
      </c>
      <c r="AK45" s="70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9100</v>
      </c>
      <c r="AX45" s="62">
        <v>32</v>
      </c>
      <c r="AY45" s="62">
        <f>INDEX(节奏总表!$I$4:$I$18,MATCH(AX45,节奏总表!$S$4:$S$18,1))</f>
        <v>11</v>
      </c>
      <c r="AZ45" s="15">
        <f>芦花古楼!BC37+芦花古楼!BD36</f>
        <v>610</v>
      </c>
      <c r="BA45" s="16"/>
      <c r="BD45" s="65" t="s">
        <v>530</v>
      </c>
      <c r="BE45" s="62">
        <v>1</v>
      </c>
      <c r="BF45" s="62">
        <v>20</v>
      </c>
      <c r="BG45" s="62">
        <v>2</v>
      </c>
      <c r="BH45" s="62">
        <f t="shared" si="22"/>
        <v>354</v>
      </c>
      <c r="BI45" s="62">
        <v>354</v>
      </c>
      <c r="BK45" s="64">
        <v>32</v>
      </c>
      <c r="BL45" s="64">
        <v>30</v>
      </c>
      <c r="BN45" s="64"/>
      <c r="BO45" s="64"/>
      <c r="BP45" s="64"/>
      <c r="BQ45" s="64"/>
      <c r="BR45" s="64"/>
      <c r="BS45" s="64"/>
      <c r="BT45" s="64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70">
        <v>42</v>
      </c>
      <c r="AC46" s="70">
        <v>107</v>
      </c>
      <c r="AD46" s="70">
        <v>1606044</v>
      </c>
      <c r="AE46" s="70" t="s">
        <v>659</v>
      </c>
      <c r="AF46" s="70">
        <v>4</v>
      </c>
      <c r="AG46" s="70">
        <v>21</v>
      </c>
      <c r="AH46" s="70">
        <f>SUM(AG$5:AG46)</f>
        <v>834</v>
      </c>
      <c r="AK46" s="70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10400</v>
      </c>
      <c r="AX46" s="62">
        <v>33</v>
      </c>
      <c r="AY46" s="62">
        <f>INDEX(节奏总表!$I$4:$I$18,MATCH(AX46,节奏总表!$S$4:$S$18,1))</f>
        <v>11</v>
      </c>
      <c r="AZ46" s="15">
        <f>芦花古楼!BC38+芦花古楼!BD37</f>
        <v>530</v>
      </c>
      <c r="BA46" s="16"/>
      <c r="BD46" s="65" t="s">
        <v>531</v>
      </c>
      <c r="BE46" s="62">
        <v>2</v>
      </c>
      <c r="BF46" s="62">
        <v>30</v>
      </c>
      <c r="BG46" s="62">
        <v>2</v>
      </c>
      <c r="BH46" s="62">
        <f t="shared" si="22"/>
        <v>236</v>
      </c>
      <c r="BI46" s="62">
        <v>236</v>
      </c>
      <c r="BK46" s="64">
        <v>33</v>
      </c>
      <c r="BL46" s="64">
        <v>30</v>
      </c>
      <c r="BN46" s="64"/>
      <c r="BO46" s="64"/>
      <c r="BP46" s="64"/>
      <c r="BQ46" s="64"/>
      <c r="BR46" s="64"/>
      <c r="BS46" s="64"/>
      <c r="BT46" s="64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70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11700</v>
      </c>
      <c r="AX47" s="62">
        <v>34</v>
      </c>
      <c r="AY47" s="62">
        <f>INDEX(节奏总表!$I$4:$I$18,MATCH(AX47,节奏总表!$S$4:$S$18,1))</f>
        <v>11</v>
      </c>
      <c r="AZ47" s="15">
        <f>芦花古楼!BC39+芦花古楼!BD38</f>
        <v>520</v>
      </c>
      <c r="BA47" s="16"/>
      <c r="BD47" s="65" t="s">
        <v>532</v>
      </c>
      <c r="BE47" s="62">
        <v>2</v>
      </c>
      <c r="BF47" s="62">
        <v>30</v>
      </c>
      <c r="BG47" s="62">
        <v>2</v>
      </c>
      <c r="BH47" s="62">
        <f t="shared" si="22"/>
        <v>236</v>
      </c>
      <c r="BI47" s="62">
        <v>236</v>
      </c>
      <c r="BK47" s="64">
        <v>34</v>
      </c>
      <c r="BL47" s="64">
        <v>30</v>
      </c>
      <c r="BN47" s="64"/>
      <c r="BO47" s="64"/>
      <c r="BP47" s="64"/>
      <c r="BQ47" s="64"/>
      <c r="BR47" s="64"/>
      <c r="BS47" s="64"/>
      <c r="BT47" s="64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70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13000</v>
      </c>
      <c r="AX48" s="62">
        <v>35</v>
      </c>
      <c r="AY48" s="62">
        <f>INDEX(节奏总表!$I$4:$I$18,MATCH(AX48,节奏总表!$S$4:$S$18,1))</f>
        <v>11</v>
      </c>
      <c r="AZ48" s="15">
        <f>芦花古楼!BC40+芦花古楼!BD39</f>
        <v>530</v>
      </c>
      <c r="BA48" s="16"/>
      <c r="BD48" s="65" t="s">
        <v>533</v>
      </c>
      <c r="BE48" s="62">
        <v>3</v>
      </c>
      <c r="BF48" s="62">
        <v>50</v>
      </c>
      <c r="BG48" s="62">
        <v>2</v>
      </c>
      <c r="BH48" s="62">
        <f t="shared" si="22"/>
        <v>142</v>
      </c>
      <c r="BI48" s="62">
        <v>142</v>
      </c>
      <c r="BK48" s="64">
        <v>35</v>
      </c>
      <c r="BL48" s="64">
        <v>30</v>
      </c>
      <c r="BN48" s="64"/>
      <c r="BO48" s="64"/>
      <c r="BP48" s="64"/>
      <c r="BQ48" s="64"/>
      <c r="BR48" s="64"/>
      <c r="BS48" s="64"/>
      <c r="BT48" s="64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70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2">
        <v>36</v>
      </c>
      <c r="AY49" s="62">
        <f>INDEX(节奏总表!$I$4:$I$18,MATCH(AX49,节奏总表!$S$4:$S$18,1))</f>
        <v>11</v>
      </c>
      <c r="AZ49" s="15">
        <f>芦花古楼!BC41+芦花古楼!BD40</f>
        <v>520</v>
      </c>
      <c r="BA49" s="16"/>
      <c r="BD49" s="65" t="s">
        <v>534</v>
      </c>
      <c r="BE49" s="62">
        <v>3</v>
      </c>
      <c r="BF49" s="62">
        <v>50</v>
      </c>
      <c r="BG49" s="62">
        <v>2</v>
      </c>
      <c r="BH49" s="62">
        <f t="shared" si="22"/>
        <v>142</v>
      </c>
      <c r="BI49" s="62">
        <v>142</v>
      </c>
      <c r="BK49" s="64">
        <v>36</v>
      </c>
      <c r="BL49" s="64">
        <v>30</v>
      </c>
      <c r="BN49" s="64"/>
      <c r="BO49" s="64"/>
      <c r="BP49" s="64"/>
      <c r="BQ49" s="64"/>
      <c r="BR49" s="64"/>
      <c r="BS49" s="64"/>
      <c r="BT49" s="64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70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315</v>
      </c>
      <c r="AX50" s="62">
        <v>37</v>
      </c>
      <c r="AY50" s="62">
        <f>INDEX(节奏总表!$I$4:$I$18,MATCH(AX50,节奏总表!$S$4:$S$18,1))</f>
        <v>11</v>
      </c>
      <c r="AZ50" s="15">
        <f>芦花古楼!BC42+芦花古楼!BD41</f>
        <v>535</v>
      </c>
      <c r="BA50" s="16"/>
      <c r="BD50" s="65" t="s">
        <v>535</v>
      </c>
      <c r="BE50" s="62">
        <v>3</v>
      </c>
      <c r="BF50" s="62">
        <v>50</v>
      </c>
      <c r="BG50" s="62">
        <v>2</v>
      </c>
      <c r="BH50" s="62">
        <f t="shared" si="22"/>
        <v>142</v>
      </c>
      <c r="BI50" s="62">
        <v>142</v>
      </c>
      <c r="BK50" s="64">
        <v>37</v>
      </c>
      <c r="BL50" s="64">
        <v>30</v>
      </c>
      <c r="BN50" s="64"/>
      <c r="BO50" s="64"/>
      <c r="BP50" s="64"/>
      <c r="BQ50" s="64"/>
      <c r="BR50" s="64"/>
      <c r="BS50" s="64"/>
      <c r="BT50" s="64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70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420</v>
      </c>
      <c r="AX51" s="62">
        <v>38</v>
      </c>
      <c r="AY51" s="62">
        <f>INDEX(节奏总表!$I$4:$I$18,MATCH(AX51,节奏总表!$S$4:$S$18,1))</f>
        <v>11</v>
      </c>
      <c r="AZ51" s="15">
        <f>芦花古楼!BC43+芦花古楼!BD42</f>
        <v>535</v>
      </c>
      <c r="BA51" s="16"/>
      <c r="BD51" s="65" t="s">
        <v>536</v>
      </c>
      <c r="BE51" s="62">
        <v>3</v>
      </c>
      <c r="BF51" s="62">
        <v>50</v>
      </c>
      <c r="BG51" s="62">
        <v>2</v>
      </c>
      <c r="BH51" s="62">
        <f t="shared" si="22"/>
        <v>142</v>
      </c>
      <c r="BI51" s="62">
        <v>142</v>
      </c>
      <c r="BK51" s="64">
        <v>38</v>
      </c>
      <c r="BL51" s="64">
        <v>30</v>
      </c>
      <c r="BN51" s="64"/>
      <c r="BO51" s="64"/>
      <c r="BP51" s="64"/>
      <c r="BQ51" s="64"/>
      <c r="BR51" s="64"/>
      <c r="BS51" s="64"/>
      <c r="BT51" s="64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70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520</v>
      </c>
      <c r="AX52" s="62">
        <v>39</v>
      </c>
      <c r="AY52" s="62">
        <f>INDEX(节奏总表!$I$4:$I$18,MATCH(AX52,节奏总表!$S$4:$S$18,1))</f>
        <v>11</v>
      </c>
      <c r="AZ52" s="15">
        <f>芦花古楼!BC44+芦花古楼!BD43</f>
        <v>550</v>
      </c>
      <c r="BA52" s="16"/>
      <c r="BD52" s="65" t="s">
        <v>537</v>
      </c>
      <c r="BE52" s="62">
        <v>4</v>
      </c>
      <c r="BF52" s="62">
        <v>70</v>
      </c>
      <c r="BG52" s="62">
        <v>2</v>
      </c>
      <c r="BH52" s="62">
        <f t="shared" si="22"/>
        <v>101</v>
      </c>
      <c r="BI52" s="62">
        <v>101</v>
      </c>
      <c r="BK52" s="64">
        <v>39</v>
      </c>
      <c r="BL52" s="64">
        <v>30</v>
      </c>
      <c r="BN52" s="64"/>
      <c r="BO52" s="64"/>
      <c r="BP52" s="64"/>
      <c r="BQ52" s="64"/>
      <c r="BR52" s="64"/>
      <c r="BS52" s="64"/>
      <c r="BT52" s="64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70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630</v>
      </c>
      <c r="AX53" s="62">
        <v>40</v>
      </c>
      <c r="AY53" s="62">
        <f>INDEX(节奏总表!$I$4:$I$18,MATCH(AX53,节奏总表!$S$4:$S$18,1))</f>
        <v>11</v>
      </c>
      <c r="AZ53" s="15">
        <f>芦花古楼!BC45+芦花古楼!BD44</f>
        <v>550</v>
      </c>
      <c r="BA53" s="16"/>
      <c r="BD53" s="65" t="s">
        <v>538</v>
      </c>
      <c r="BE53" s="62">
        <v>4</v>
      </c>
      <c r="BF53" s="62">
        <v>70</v>
      </c>
      <c r="BG53" s="62">
        <v>2</v>
      </c>
      <c r="BH53" s="62">
        <f t="shared" si="22"/>
        <v>101</v>
      </c>
      <c r="BI53" s="62">
        <v>101</v>
      </c>
      <c r="BK53" s="64">
        <v>40</v>
      </c>
      <c r="BL53" s="64">
        <v>50</v>
      </c>
      <c r="BN53" s="64"/>
      <c r="BO53" s="64"/>
      <c r="BP53" s="64"/>
      <c r="BQ53" s="64"/>
      <c r="BR53" s="64"/>
      <c r="BS53" s="64"/>
      <c r="BT53" s="64"/>
    </row>
    <row r="54" spans="1:72" ht="16.5" x14ac:dyDescent="0.2">
      <c r="AK54" s="70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1280</v>
      </c>
      <c r="AX54" s="62">
        <v>41</v>
      </c>
      <c r="AY54" s="62">
        <f>INDEX(节奏总表!$I$4:$I$18,MATCH(AX54,节奏总表!$S$4:$S$18,1))</f>
        <v>11</v>
      </c>
      <c r="AZ54" s="15">
        <f>芦花古楼!BC46+芦花古楼!BD45</f>
        <v>560</v>
      </c>
      <c r="BA54" s="16"/>
      <c r="BD54" s="65" t="s">
        <v>539</v>
      </c>
      <c r="BE54" s="62">
        <v>4</v>
      </c>
      <c r="BF54" s="62">
        <v>70</v>
      </c>
      <c r="BG54" s="62">
        <v>2</v>
      </c>
      <c r="BH54" s="62">
        <f t="shared" si="22"/>
        <v>101</v>
      </c>
      <c r="BI54" s="62">
        <v>101</v>
      </c>
      <c r="BN54" s="64"/>
      <c r="BO54" s="64"/>
      <c r="BP54" s="64"/>
      <c r="BQ54" s="64"/>
      <c r="BR54" s="64"/>
      <c r="BS54" s="64"/>
      <c r="BT54" s="64"/>
    </row>
    <row r="55" spans="1:72" ht="16.5" x14ac:dyDescent="0.2">
      <c r="AK55" s="70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1460</v>
      </c>
      <c r="AX55" s="62">
        <v>42</v>
      </c>
      <c r="AY55" s="62">
        <f>INDEX(节奏总表!$I$4:$I$18,MATCH(AX55,节奏总表!$S$4:$S$18,1))</f>
        <v>12</v>
      </c>
      <c r="AZ55" s="15">
        <f>芦花古楼!BC47+芦花古楼!BD46</f>
        <v>550</v>
      </c>
      <c r="BA55" s="16"/>
      <c r="BD55" s="65" t="s">
        <v>540</v>
      </c>
      <c r="BE55" s="62">
        <v>4</v>
      </c>
      <c r="BF55" s="62">
        <v>70</v>
      </c>
      <c r="BG55" s="62">
        <v>2</v>
      </c>
      <c r="BH55" s="62">
        <f t="shared" si="22"/>
        <v>101</v>
      </c>
      <c r="BI55" s="62">
        <v>101</v>
      </c>
      <c r="BN55" s="64"/>
      <c r="BO55" s="64"/>
      <c r="BP55" s="64"/>
      <c r="BQ55" s="64"/>
      <c r="BR55" s="64"/>
      <c r="BS55" s="64"/>
      <c r="BT55" s="64"/>
    </row>
    <row r="56" spans="1:72" ht="16.5" x14ac:dyDescent="0.2">
      <c r="AK56" s="70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1640</v>
      </c>
      <c r="AX56" s="62">
        <v>43</v>
      </c>
      <c r="AY56" s="62">
        <f>INDEX(节奏总表!$I$4:$I$18,MATCH(AX56,节奏总表!$S$4:$S$18,1))</f>
        <v>12</v>
      </c>
      <c r="AZ56" s="15">
        <f>芦花古楼!BC48+芦花古楼!BD47</f>
        <v>560</v>
      </c>
      <c r="BA56" s="16"/>
      <c r="BD56" s="65" t="s">
        <v>541</v>
      </c>
      <c r="BE56" s="62">
        <v>5</v>
      </c>
      <c r="BF56" s="62">
        <v>100</v>
      </c>
      <c r="BG56" s="62">
        <v>2</v>
      </c>
      <c r="BH56" s="62">
        <f t="shared" si="22"/>
        <v>47</v>
      </c>
      <c r="BI56" s="62">
        <v>47</v>
      </c>
      <c r="BN56" s="64"/>
      <c r="BO56" s="64"/>
      <c r="BP56" s="64"/>
      <c r="BQ56" s="64"/>
      <c r="BR56" s="64"/>
      <c r="BS56" s="64"/>
      <c r="BT56" s="64"/>
    </row>
    <row r="57" spans="1:72" ht="16.5" x14ac:dyDescent="0.2">
      <c r="AK57" s="70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1840</v>
      </c>
      <c r="AX57" s="62">
        <v>44</v>
      </c>
      <c r="AY57" s="62">
        <f>INDEX(节奏总表!$I$4:$I$18,MATCH(AX57,节奏总表!$S$4:$S$18,1))</f>
        <v>12</v>
      </c>
      <c r="AZ57" s="15">
        <f>芦花古楼!BC49+芦花古楼!BD48</f>
        <v>550</v>
      </c>
      <c r="BA57" s="16"/>
      <c r="BD57" s="65" t="s">
        <v>542</v>
      </c>
      <c r="BE57" s="62">
        <v>5</v>
      </c>
      <c r="BF57" s="62">
        <v>100</v>
      </c>
      <c r="BG57" s="62">
        <v>2</v>
      </c>
      <c r="BH57" s="62">
        <f t="shared" si="22"/>
        <v>47</v>
      </c>
      <c r="BI57" s="62">
        <v>47</v>
      </c>
      <c r="BN57" s="64"/>
      <c r="BO57" s="64"/>
      <c r="BP57" s="64"/>
      <c r="BQ57" s="64"/>
      <c r="BR57" s="64"/>
      <c r="BS57" s="64"/>
      <c r="BT57" s="64"/>
    </row>
    <row r="58" spans="1:72" ht="16.5" x14ac:dyDescent="0.2">
      <c r="AK58" s="70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2200</v>
      </c>
      <c r="AX58" s="62">
        <v>45</v>
      </c>
      <c r="AY58" s="62">
        <f>INDEX(节奏总表!$I$4:$I$18,MATCH(AX58,节奏总表!$S$4:$S$18,1))</f>
        <v>12</v>
      </c>
      <c r="AZ58" s="15">
        <f>芦花古楼!BC50+芦花古楼!BD49</f>
        <v>560</v>
      </c>
      <c r="BA58" s="16"/>
      <c r="BD58" s="65" t="s">
        <v>543</v>
      </c>
      <c r="BE58" s="62">
        <v>5</v>
      </c>
      <c r="BF58" s="62">
        <v>100</v>
      </c>
      <c r="BG58" s="62">
        <v>2</v>
      </c>
      <c r="BH58" s="62">
        <f t="shared" si="22"/>
        <v>47</v>
      </c>
      <c r="BI58" s="62">
        <v>47</v>
      </c>
      <c r="BN58" s="64"/>
      <c r="BO58" s="64"/>
      <c r="BP58" s="64"/>
      <c r="BQ58" s="64"/>
      <c r="BR58" s="64"/>
      <c r="BS58" s="64"/>
      <c r="BT58" s="64"/>
    </row>
    <row r="59" spans="1:72" ht="16.5" x14ac:dyDescent="0.2">
      <c r="AK59" s="70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2600</v>
      </c>
      <c r="AX59" s="62">
        <v>46</v>
      </c>
      <c r="AY59" s="62">
        <f>INDEX(节奏总表!$I$4:$I$18,MATCH(AX59,节奏总表!$S$4:$S$18,1))</f>
        <v>12</v>
      </c>
      <c r="AZ59" s="15">
        <f>芦花古楼!BC51+芦花古楼!BD50</f>
        <v>550</v>
      </c>
      <c r="BA59" s="16"/>
      <c r="BD59" s="65" t="s">
        <v>544</v>
      </c>
      <c r="BE59" s="62">
        <v>5</v>
      </c>
      <c r="BF59" s="62">
        <v>100</v>
      </c>
      <c r="BG59" s="62">
        <v>2</v>
      </c>
      <c r="BH59" s="62">
        <f t="shared" si="22"/>
        <v>47</v>
      </c>
      <c r="BI59" s="62">
        <v>47</v>
      </c>
      <c r="BN59" s="64"/>
      <c r="BO59" s="64"/>
      <c r="BP59" s="64"/>
      <c r="BQ59" s="64"/>
      <c r="BR59" s="64"/>
      <c r="BS59" s="64"/>
      <c r="BT59" s="64"/>
    </row>
    <row r="60" spans="1:72" ht="16.5" x14ac:dyDescent="0.2">
      <c r="AK60" s="70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3000</v>
      </c>
      <c r="AX60" s="62">
        <v>47</v>
      </c>
      <c r="AY60" s="62">
        <f>INDEX(节奏总表!$I$4:$I$18,MATCH(AX60,节奏总表!$S$4:$S$18,1))</f>
        <v>12</v>
      </c>
      <c r="AZ60" s="15">
        <f>芦花古楼!BC52+芦花古楼!BD51</f>
        <v>565</v>
      </c>
      <c r="BA60" s="16"/>
      <c r="BD60" s="65" t="s">
        <v>545</v>
      </c>
      <c r="BE60" s="62">
        <v>5</v>
      </c>
      <c r="BF60" s="62">
        <v>250</v>
      </c>
      <c r="BG60" s="62">
        <v>2</v>
      </c>
      <c r="BH60" s="62">
        <f t="shared" si="22"/>
        <v>47</v>
      </c>
      <c r="BI60" s="62">
        <v>47</v>
      </c>
      <c r="BN60" s="64"/>
      <c r="BO60" s="64"/>
      <c r="BP60" s="64"/>
      <c r="BQ60" s="64"/>
      <c r="BR60" s="64"/>
      <c r="BS60" s="64"/>
      <c r="BT60" s="64"/>
    </row>
    <row r="61" spans="1:72" ht="16.5" x14ac:dyDescent="0.2">
      <c r="AK61" s="70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3450</v>
      </c>
      <c r="AX61" s="62">
        <v>48</v>
      </c>
      <c r="AY61" s="62">
        <f>INDEX(节奏总表!$I$4:$I$18,MATCH(AX61,节奏总表!$S$4:$S$18,1))</f>
        <v>12</v>
      </c>
      <c r="AZ61" s="15">
        <f>芦花古楼!BC53+芦花古楼!BD52</f>
        <v>565</v>
      </c>
      <c r="BA61" s="16"/>
      <c r="BD61" s="65" t="s">
        <v>546</v>
      </c>
      <c r="BE61" s="62">
        <v>5</v>
      </c>
      <c r="BF61" s="62">
        <v>250</v>
      </c>
      <c r="BG61" s="62">
        <v>2</v>
      </c>
      <c r="BH61" s="62">
        <f t="shared" si="22"/>
        <v>47</v>
      </c>
      <c r="BI61" s="62">
        <v>47</v>
      </c>
      <c r="BN61" s="64"/>
      <c r="BO61" s="64"/>
      <c r="BP61" s="64"/>
      <c r="BQ61" s="64"/>
      <c r="BR61" s="64"/>
      <c r="BS61" s="64"/>
      <c r="BT61" s="64"/>
    </row>
    <row r="62" spans="1:72" ht="16.5" x14ac:dyDescent="0.2">
      <c r="AK62" s="70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3900</v>
      </c>
      <c r="AX62" s="62">
        <v>49</v>
      </c>
      <c r="AY62" s="62">
        <f>INDEX(节奏总表!$I$4:$I$18,MATCH(AX62,节奏总表!$S$4:$S$18,1))</f>
        <v>12</v>
      </c>
      <c r="AZ62" s="15">
        <f>芦花古楼!BC54+芦花古楼!BD53</f>
        <v>580</v>
      </c>
      <c r="BA62" s="16"/>
      <c r="BD62" s="65" t="s">
        <v>547</v>
      </c>
      <c r="BE62" s="62">
        <v>6</v>
      </c>
      <c r="BF62" s="62">
        <v>100</v>
      </c>
      <c r="BG62" s="62">
        <v>2</v>
      </c>
      <c r="BH62" s="62">
        <f t="shared" si="22"/>
        <v>47</v>
      </c>
      <c r="BI62" s="62">
        <v>47</v>
      </c>
      <c r="BN62" s="64"/>
      <c r="BO62" s="64"/>
      <c r="BP62" s="64"/>
      <c r="BQ62" s="64"/>
      <c r="BR62" s="64"/>
      <c r="BS62" s="64"/>
      <c r="BT62" s="64"/>
    </row>
    <row r="63" spans="1:72" ht="16.5" x14ac:dyDescent="0.2">
      <c r="AK63" s="70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4300</v>
      </c>
      <c r="AX63" s="62">
        <v>50</v>
      </c>
      <c r="AY63" s="62">
        <f>INDEX(节奏总表!$I$4:$I$18,MATCH(AX63,节奏总表!$S$4:$S$18,1))</f>
        <v>12</v>
      </c>
      <c r="AZ63" s="15">
        <f>芦花古楼!BC55+芦花古楼!BD54</f>
        <v>580</v>
      </c>
      <c r="BA63" s="16"/>
      <c r="BD63" s="65" t="s">
        <v>548</v>
      </c>
      <c r="BE63" s="62">
        <v>6</v>
      </c>
      <c r="BF63" s="62">
        <v>100</v>
      </c>
      <c r="BG63" s="62">
        <v>2</v>
      </c>
      <c r="BH63" s="62">
        <f t="shared" si="22"/>
        <v>47</v>
      </c>
      <c r="BI63" s="62">
        <v>47</v>
      </c>
      <c r="BN63" s="64"/>
      <c r="BO63" s="64"/>
      <c r="BP63" s="64"/>
      <c r="BQ63" s="64"/>
      <c r="BR63" s="64"/>
      <c r="BS63" s="64"/>
      <c r="BT63" s="64"/>
    </row>
    <row r="64" spans="1:72" ht="16.5" x14ac:dyDescent="0.2">
      <c r="AK64" s="70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2">
        <v>51</v>
      </c>
      <c r="AY64" s="62">
        <f>INDEX(节奏总表!$I$4:$I$18,MATCH(AX64,节奏总表!$S$4:$S$18,1))</f>
        <v>12</v>
      </c>
      <c r="AZ64" s="15">
        <f>芦花古楼!BC56+芦花古楼!BD55</f>
        <v>590</v>
      </c>
      <c r="BA64" s="16"/>
      <c r="BD64" s="65" t="s">
        <v>549</v>
      </c>
      <c r="BE64" s="62">
        <v>6</v>
      </c>
      <c r="BF64" s="62">
        <v>100</v>
      </c>
      <c r="BG64" s="62">
        <v>2</v>
      </c>
      <c r="BH64" s="62">
        <f t="shared" si="22"/>
        <v>47</v>
      </c>
      <c r="BI64" s="62">
        <v>47</v>
      </c>
      <c r="BN64" s="64"/>
      <c r="BO64" s="64"/>
      <c r="BP64" s="64"/>
      <c r="BQ64" s="64"/>
      <c r="BR64" s="64"/>
      <c r="BS64" s="64"/>
      <c r="BT64" s="64"/>
    </row>
    <row r="65" spans="37:72" ht="16.5" x14ac:dyDescent="0.2">
      <c r="AK65" s="70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315</v>
      </c>
      <c r="AX65" s="62">
        <v>52</v>
      </c>
      <c r="AY65" s="62">
        <f>INDEX(节奏总表!$I$4:$I$18,MATCH(AX65,节奏总表!$S$4:$S$18,1))</f>
        <v>12</v>
      </c>
      <c r="AZ65" s="15">
        <f>芦花古楼!BC57+芦花古楼!BD56</f>
        <v>580</v>
      </c>
      <c r="BA65" s="16"/>
      <c r="BD65" s="65" t="s">
        <v>550</v>
      </c>
      <c r="BE65" s="62">
        <v>6</v>
      </c>
      <c r="BF65" s="62">
        <v>100</v>
      </c>
      <c r="BG65" s="62">
        <v>2</v>
      </c>
      <c r="BH65" s="62">
        <f t="shared" si="22"/>
        <v>47</v>
      </c>
      <c r="BI65" s="62">
        <v>47</v>
      </c>
      <c r="BN65" s="64"/>
      <c r="BO65" s="64"/>
      <c r="BP65" s="64"/>
      <c r="BQ65" s="64"/>
      <c r="BR65" s="64"/>
      <c r="BS65" s="64"/>
      <c r="BT65" s="64"/>
    </row>
    <row r="66" spans="37:72" ht="16.5" x14ac:dyDescent="0.2">
      <c r="AK66" s="70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420</v>
      </c>
      <c r="AX66" s="62">
        <v>53</v>
      </c>
      <c r="AY66" s="62">
        <f>INDEX(节奏总表!$I$4:$I$18,MATCH(AX66,节奏总表!$S$4:$S$18,1))</f>
        <v>12</v>
      </c>
      <c r="AZ66" s="15">
        <f>芦花古楼!BC58+芦花古楼!BD57</f>
        <v>590</v>
      </c>
      <c r="BA66" s="16"/>
      <c r="BD66" s="65" t="s">
        <v>551</v>
      </c>
      <c r="BE66" s="62">
        <v>6</v>
      </c>
      <c r="BF66" s="62">
        <v>250</v>
      </c>
      <c r="BG66" s="62">
        <v>2</v>
      </c>
      <c r="BH66" s="62">
        <f t="shared" si="22"/>
        <v>47</v>
      </c>
      <c r="BI66" s="62">
        <v>47</v>
      </c>
      <c r="BN66" s="64"/>
      <c r="BO66" s="64"/>
      <c r="BP66" s="64"/>
      <c r="BQ66" s="64"/>
      <c r="BR66" s="64"/>
      <c r="BS66" s="64"/>
      <c r="BT66" s="64"/>
    </row>
    <row r="67" spans="37:72" ht="16.5" x14ac:dyDescent="0.2">
      <c r="AK67" s="70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520</v>
      </c>
      <c r="AX67" s="62">
        <v>54</v>
      </c>
      <c r="AY67" s="62">
        <f>INDEX(节奏总表!$I$4:$I$18,MATCH(AX67,节奏总表!$S$4:$S$18,1))</f>
        <v>12</v>
      </c>
      <c r="AZ67" s="15">
        <f>芦花古楼!BC59+芦花古楼!BD58</f>
        <v>580</v>
      </c>
      <c r="BA67" s="16"/>
      <c r="BD67" s="65" t="s">
        <v>552</v>
      </c>
      <c r="BE67" s="62">
        <v>6</v>
      </c>
      <c r="BF67" s="62">
        <v>250</v>
      </c>
      <c r="BG67" s="62">
        <v>2</v>
      </c>
      <c r="BH67" s="62">
        <f t="shared" si="22"/>
        <v>47</v>
      </c>
      <c r="BI67" s="62">
        <v>47</v>
      </c>
      <c r="BN67" s="64"/>
      <c r="BO67" s="64"/>
      <c r="BP67" s="64"/>
      <c r="BQ67" s="64"/>
      <c r="BR67" s="64"/>
      <c r="BS67" s="64"/>
      <c r="BT67" s="64"/>
    </row>
    <row r="68" spans="37:72" ht="16.5" x14ac:dyDescent="0.2">
      <c r="AK68" s="70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630</v>
      </c>
      <c r="AX68" s="62">
        <v>55</v>
      </c>
      <c r="AY68" s="62">
        <f>INDEX(节奏总表!$I$4:$I$18,MATCH(AX68,节奏总表!$S$4:$S$18,1))</f>
        <v>12</v>
      </c>
      <c r="AZ68" s="15">
        <f>芦花古楼!BC60+芦花古楼!BD59</f>
        <v>590</v>
      </c>
      <c r="BA68" s="16"/>
      <c r="BD68" s="65" t="s">
        <v>553</v>
      </c>
      <c r="BE68" s="62">
        <v>7</v>
      </c>
      <c r="BF68" s="62">
        <v>100</v>
      </c>
      <c r="BG68" s="62">
        <v>2</v>
      </c>
      <c r="BH68" s="62">
        <f t="shared" si="22"/>
        <v>47</v>
      </c>
      <c r="BI68" s="62">
        <v>47</v>
      </c>
      <c r="BN68" s="64"/>
      <c r="BO68" s="64"/>
      <c r="BP68" s="64"/>
      <c r="BQ68" s="64"/>
      <c r="BR68" s="64"/>
      <c r="BS68" s="64"/>
      <c r="BT68" s="64"/>
    </row>
    <row r="69" spans="37:72" ht="16.5" x14ac:dyDescent="0.2">
      <c r="AK69" s="70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1280</v>
      </c>
      <c r="AX69" s="62">
        <v>56</v>
      </c>
      <c r="AY69" s="62">
        <f>INDEX(节奏总表!$I$4:$I$18,MATCH(AX69,节奏总表!$S$4:$S$18,1))</f>
        <v>12</v>
      </c>
      <c r="AZ69" s="15">
        <f>芦花古楼!BC61+芦花古楼!BD60</f>
        <v>580</v>
      </c>
      <c r="BA69" s="16"/>
      <c r="BD69" s="65" t="s">
        <v>554</v>
      </c>
      <c r="BE69" s="62">
        <v>7</v>
      </c>
      <c r="BF69" s="62">
        <v>100</v>
      </c>
      <c r="BG69" s="62">
        <v>2</v>
      </c>
      <c r="BH69" s="62">
        <f t="shared" si="22"/>
        <v>47</v>
      </c>
      <c r="BI69" s="62">
        <v>47</v>
      </c>
      <c r="BN69" s="64"/>
      <c r="BO69" s="64"/>
      <c r="BP69" s="64"/>
      <c r="BQ69" s="64"/>
      <c r="BR69" s="64"/>
      <c r="BS69" s="64"/>
      <c r="BT69" s="64"/>
    </row>
    <row r="70" spans="37:72" ht="16.5" x14ac:dyDescent="0.2">
      <c r="AK70" s="70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1460</v>
      </c>
      <c r="AX70" s="62">
        <v>57</v>
      </c>
      <c r="AY70" s="62">
        <f>INDEX(节奏总表!$I$4:$I$18,MATCH(AX70,节奏总表!$S$4:$S$18,1))</f>
        <v>12</v>
      </c>
      <c r="AZ70" s="15">
        <f>芦花古楼!BC62+芦花古楼!BD61</f>
        <v>595</v>
      </c>
      <c r="BA70" s="16"/>
      <c r="BD70" s="65" t="s">
        <v>555</v>
      </c>
      <c r="BE70" s="62">
        <v>7</v>
      </c>
      <c r="BF70" s="62">
        <v>100</v>
      </c>
      <c r="BG70" s="62">
        <v>2</v>
      </c>
      <c r="BH70" s="62">
        <f t="shared" si="22"/>
        <v>47</v>
      </c>
      <c r="BI70" s="62">
        <v>47</v>
      </c>
      <c r="BN70" s="64"/>
      <c r="BO70" s="64"/>
      <c r="BP70" s="64"/>
      <c r="BQ70" s="64"/>
      <c r="BR70" s="64"/>
      <c r="BS70" s="64"/>
      <c r="BT70" s="64"/>
    </row>
    <row r="71" spans="37:72" ht="16.5" x14ac:dyDescent="0.2">
      <c r="AK71" s="70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1640</v>
      </c>
      <c r="AX71" s="62">
        <v>58</v>
      </c>
      <c r="AY71" s="62">
        <f>INDEX(节奏总表!$I$4:$I$18,MATCH(AX71,节奏总表!$S$4:$S$18,1))</f>
        <v>12</v>
      </c>
      <c r="AZ71" s="15">
        <f>芦花古楼!BC63+芦花古楼!BD62</f>
        <v>595</v>
      </c>
      <c r="BA71" s="16"/>
      <c r="BD71" s="65" t="s">
        <v>556</v>
      </c>
      <c r="BE71" s="62">
        <v>7</v>
      </c>
      <c r="BF71" s="62">
        <v>100</v>
      </c>
      <c r="BG71" s="62">
        <v>2</v>
      </c>
      <c r="BH71" s="62">
        <f t="shared" si="22"/>
        <v>47</v>
      </c>
      <c r="BI71" s="62">
        <v>47</v>
      </c>
      <c r="BN71" s="64"/>
      <c r="BO71" s="64"/>
      <c r="BP71" s="64"/>
      <c r="BQ71" s="64"/>
      <c r="BR71" s="64"/>
      <c r="BS71" s="64"/>
      <c r="BT71" s="64"/>
    </row>
    <row r="72" spans="37:72" ht="16.5" x14ac:dyDescent="0.2">
      <c r="AK72" s="70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1840</v>
      </c>
      <c r="AX72" s="62">
        <v>59</v>
      </c>
      <c r="AY72" s="62">
        <f>INDEX(节奏总表!$I$4:$I$18,MATCH(AX72,节奏总表!$S$4:$S$18,1))</f>
        <v>12</v>
      </c>
      <c r="AZ72" s="15">
        <f>芦花古楼!BC64+芦花古楼!BD63</f>
        <v>610</v>
      </c>
      <c r="BA72" s="16"/>
      <c r="BD72" s="65" t="s">
        <v>557</v>
      </c>
      <c r="BE72" s="62">
        <v>7</v>
      </c>
      <c r="BF72" s="62">
        <v>250</v>
      </c>
      <c r="BG72" s="62">
        <v>2</v>
      </c>
      <c r="BH72" s="62">
        <f t="shared" si="22"/>
        <v>47</v>
      </c>
      <c r="BI72" s="62">
        <v>47</v>
      </c>
      <c r="BN72" s="64"/>
      <c r="BO72" s="64"/>
      <c r="BP72" s="64"/>
      <c r="BQ72" s="64"/>
      <c r="BR72" s="64"/>
      <c r="BS72" s="64"/>
      <c r="BT72" s="64"/>
    </row>
    <row r="73" spans="37:72" ht="16.5" x14ac:dyDescent="0.2">
      <c r="AK73" s="70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2200</v>
      </c>
      <c r="AX73" s="62">
        <v>60</v>
      </c>
      <c r="AY73" s="62">
        <f>INDEX(节奏总表!$I$4:$I$18,MATCH(AX73,节奏总表!$S$4:$S$18,1))</f>
        <v>13</v>
      </c>
      <c r="AZ73" s="15">
        <f>芦花古楼!BC65+芦花古楼!BD64</f>
        <v>610</v>
      </c>
      <c r="BA73" s="16"/>
      <c r="BD73" s="65" t="s">
        <v>558</v>
      </c>
      <c r="BE73" s="62">
        <v>7</v>
      </c>
      <c r="BF73" s="62">
        <v>250</v>
      </c>
      <c r="BG73" s="62">
        <v>2</v>
      </c>
      <c r="BH73" s="62">
        <f t="shared" si="22"/>
        <v>47</v>
      </c>
      <c r="BI73" s="62">
        <v>47</v>
      </c>
      <c r="BN73" s="64"/>
      <c r="BO73" s="64"/>
      <c r="BP73" s="64"/>
      <c r="BQ73" s="64"/>
      <c r="BR73" s="64"/>
      <c r="BS73" s="64"/>
      <c r="BT73" s="64"/>
    </row>
    <row r="74" spans="37:72" ht="16.5" x14ac:dyDescent="0.2">
      <c r="AK74" s="70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2600</v>
      </c>
      <c r="AX74" s="62">
        <v>61</v>
      </c>
      <c r="AY74" s="62">
        <f>INDEX(节奏总表!$I$4:$I$18,MATCH(AX74,节奏总表!$S$4:$S$18,1))</f>
        <v>13</v>
      </c>
      <c r="AZ74" s="15">
        <f>芦花古楼!BC66+芦花古楼!BD65</f>
        <v>620</v>
      </c>
      <c r="BA74" s="16"/>
      <c r="BD74" s="65" t="s">
        <v>529</v>
      </c>
      <c r="BE74" s="62">
        <v>1</v>
      </c>
      <c r="BF74" s="62">
        <v>20</v>
      </c>
      <c r="BG74" s="62">
        <v>3</v>
      </c>
      <c r="BH74" s="62">
        <f t="shared" ref="BH74:BH103" si="33">ROUND(INDEX($BD$3:$BD$9,BE74)*$BG$5*10000,0)</f>
        <v>236</v>
      </c>
      <c r="BI74" s="62">
        <v>236</v>
      </c>
      <c r="BN74" s="64"/>
      <c r="BO74" s="64"/>
      <c r="BP74" s="64"/>
      <c r="BQ74" s="64"/>
      <c r="BR74" s="64"/>
      <c r="BS74" s="64"/>
      <c r="BT74" s="64"/>
    </row>
    <row r="75" spans="37:72" ht="16.5" x14ac:dyDescent="0.2">
      <c r="AK75" s="70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3000</v>
      </c>
      <c r="AX75" s="62">
        <v>62</v>
      </c>
      <c r="AY75" s="62">
        <f>INDEX(节奏总表!$I$4:$I$18,MATCH(AX75,节奏总表!$S$4:$S$18,1))</f>
        <v>13</v>
      </c>
      <c r="AZ75" s="15">
        <f>芦花古楼!BC67+芦花古楼!BD66</f>
        <v>520</v>
      </c>
      <c r="BA75" s="16"/>
      <c r="BD75" s="65" t="s">
        <v>530</v>
      </c>
      <c r="BE75" s="62">
        <v>1</v>
      </c>
      <c r="BF75" s="62">
        <v>20</v>
      </c>
      <c r="BG75" s="62">
        <v>3</v>
      </c>
      <c r="BH75" s="62">
        <f t="shared" si="33"/>
        <v>236</v>
      </c>
      <c r="BI75" s="62">
        <v>236</v>
      </c>
      <c r="BN75" s="64"/>
      <c r="BO75" s="64"/>
      <c r="BP75" s="64"/>
      <c r="BQ75" s="64"/>
      <c r="BR75" s="64"/>
      <c r="BS75" s="64"/>
      <c r="BT75" s="64"/>
    </row>
    <row r="76" spans="37:72" ht="16.5" x14ac:dyDescent="0.2">
      <c r="AK76" s="70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3450</v>
      </c>
      <c r="AX76" s="62">
        <v>63</v>
      </c>
      <c r="AY76" s="62">
        <f>INDEX(节奏总表!$I$4:$I$18,MATCH(AX76,节奏总表!$S$4:$S$18,1))</f>
        <v>13</v>
      </c>
      <c r="AZ76" s="15">
        <f>芦花古楼!BC68+芦花古楼!BD67</f>
        <v>615</v>
      </c>
      <c r="BA76" s="16"/>
      <c r="BD76" s="65" t="s">
        <v>531</v>
      </c>
      <c r="BE76" s="62">
        <v>2</v>
      </c>
      <c r="BF76" s="62">
        <v>30</v>
      </c>
      <c r="BG76" s="62">
        <v>3</v>
      </c>
      <c r="BH76" s="62">
        <f t="shared" si="33"/>
        <v>157</v>
      </c>
      <c r="BI76" s="62">
        <v>157</v>
      </c>
      <c r="BN76" s="64"/>
      <c r="BO76" s="64"/>
      <c r="BP76" s="64"/>
      <c r="BQ76" s="64"/>
      <c r="BR76" s="64"/>
      <c r="BS76" s="64"/>
      <c r="BT76" s="64"/>
    </row>
    <row r="77" spans="37:72" ht="16.5" x14ac:dyDescent="0.2">
      <c r="AK77" s="70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3900</v>
      </c>
      <c r="AX77" s="62">
        <v>64</v>
      </c>
      <c r="AY77" s="62">
        <f>INDEX(节奏总表!$I$4:$I$18,MATCH(AX77,节奏总表!$S$4:$S$18,1))</f>
        <v>13</v>
      </c>
      <c r="AZ77" s="15">
        <f>芦花古楼!BC69+芦花古楼!BD68</f>
        <v>515</v>
      </c>
      <c r="BA77" s="16"/>
      <c r="BD77" s="65" t="s">
        <v>532</v>
      </c>
      <c r="BE77" s="62">
        <v>2</v>
      </c>
      <c r="BF77" s="62">
        <v>30</v>
      </c>
      <c r="BG77" s="62">
        <v>3</v>
      </c>
      <c r="BH77" s="62">
        <f t="shared" si="33"/>
        <v>157</v>
      </c>
      <c r="BI77" s="62">
        <v>157</v>
      </c>
      <c r="BN77" s="64"/>
      <c r="BO77" s="64"/>
      <c r="BP77" s="64"/>
      <c r="BQ77" s="64"/>
      <c r="BR77" s="64"/>
      <c r="BS77" s="64"/>
      <c r="BT77" s="64"/>
    </row>
    <row r="78" spans="37:72" ht="16.5" x14ac:dyDescent="0.2">
      <c r="AK78" s="70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4300</v>
      </c>
      <c r="AX78" s="62">
        <v>65</v>
      </c>
      <c r="AY78" s="62">
        <f>INDEX(节奏总表!$I$4:$I$18,MATCH(AX78,节奏总表!$S$4:$S$18,1))</f>
        <v>13</v>
      </c>
      <c r="AZ78" s="15">
        <f>芦花古楼!BC70+芦花古楼!BD69</f>
        <v>520</v>
      </c>
      <c r="BA78" s="16"/>
      <c r="BD78" s="65" t="s">
        <v>533</v>
      </c>
      <c r="BE78" s="62">
        <v>3</v>
      </c>
      <c r="BF78" s="62">
        <v>50</v>
      </c>
      <c r="BG78" s="62">
        <v>3</v>
      </c>
      <c r="BH78" s="62">
        <f t="shared" si="33"/>
        <v>94</v>
      </c>
      <c r="BI78" s="62">
        <v>94</v>
      </c>
      <c r="BN78" s="64"/>
      <c r="BO78" s="64"/>
      <c r="BP78" s="64"/>
      <c r="BQ78" s="64"/>
      <c r="BR78" s="64"/>
      <c r="BS78" s="64"/>
      <c r="BT78" s="64"/>
    </row>
    <row r="79" spans="37:72" ht="16.5" x14ac:dyDescent="0.2">
      <c r="AK79" s="70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2">
        <v>66</v>
      </c>
      <c r="AY79" s="62">
        <f>INDEX(节奏总表!$I$4:$I$18,MATCH(AX79,节奏总表!$S$4:$S$18,1))</f>
        <v>13</v>
      </c>
      <c r="AZ79" s="15">
        <f>芦花古楼!BC71+芦花古楼!BD70</f>
        <v>615</v>
      </c>
      <c r="BA79" s="16"/>
      <c r="BD79" s="65" t="s">
        <v>534</v>
      </c>
      <c r="BE79" s="62">
        <v>3</v>
      </c>
      <c r="BF79" s="62">
        <v>50</v>
      </c>
      <c r="BG79" s="62">
        <v>3</v>
      </c>
      <c r="BH79" s="62">
        <f t="shared" si="33"/>
        <v>94</v>
      </c>
      <c r="BI79" s="62">
        <v>94</v>
      </c>
      <c r="BN79" s="64"/>
      <c r="BO79" s="64"/>
      <c r="BP79" s="64"/>
      <c r="BQ79" s="64"/>
      <c r="BR79" s="64"/>
      <c r="BS79" s="64"/>
      <c r="BT79" s="64"/>
    </row>
    <row r="80" spans="37:72" ht="16.5" x14ac:dyDescent="0.2">
      <c r="AK80" s="70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315</v>
      </c>
      <c r="AX80" s="62">
        <v>67</v>
      </c>
      <c r="AY80" s="62">
        <f>INDEX(节奏总表!$I$4:$I$18,MATCH(AX80,节奏总表!$S$4:$S$18,1))</f>
        <v>13</v>
      </c>
      <c r="AZ80" s="15">
        <f>芦花古楼!BC72+芦花古楼!BD71</f>
        <v>515</v>
      </c>
      <c r="BA80" s="16"/>
      <c r="BD80" s="65" t="s">
        <v>535</v>
      </c>
      <c r="BE80" s="62">
        <v>3</v>
      </c>
      <c r="BF80" s="62">
        <v>50</v>
      </c>
      <c r="BG80" s="62">
        <v>3</v>
      </c>
      <c r="BH80" s="62">
        <f t="shared" si="33"/>
        <v>94</v>
      </c>
      <c r="BI80" s="62">
        <v>94</v>
      </c>
      <c r="BN80" s="64"/>
      <c r="BO80" s="64"/>
      <c r="BP80" s="64"/>
      <c r="BQ80" s="64"/>
      <c r="BR80" s="64"/>
      <c r="BS80" s="64"/>
      <c r="BT80" s="64"/>
    </row>
    <row r="81" spans="37:72" ht="16.5" x14ac:dyDescent="0.2">
      <c r="AK81" s="70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420</v>
      </c>
      <c r="AX81" s="62">
        <v>68</v>
      </c>
      <c r="AY81" s="62">
        <f>INDEX(节奏总表!$I$4:$I$18,MATCH(AX81,节奏总表!$S$4:$S$18,1))</f>
        <v>13</v>
      </c>
      <c r="AZ81" s="15">
        <f>芦花古楼!BC73+芦花古楼!BD72</f>
        <v>520</v>
      </c>
      <c r="BA81" s="16"/>
      <c r="BD81" s="65" t="s">
        <v>536</v>
      </c>
      <c r="BE81" s="62">
        <v>3</v>
      </c>
      <c r="BF81" s="62">
        <v>50</v>
      </c>
      <c r="BG81" s="62">
        <v>3</v>
      </c>
      <c r="BH81" s="62">
        <f t="shared" si="33"/>
        <v>94</v>
      </c>
      <c r="BI81" s="62">
        <v>94</v>
      </c>
      <c r="BN81" s="64"/>
      <c r="BO81" s="64"/>
      <c r="BP81" s="64"/>
      <c r="BQ81" s="64"/>
      <c r="BR81" s="64"/>
      <c r="BS81" s="64"/>
      <c r="BT81" s="64"/>
    </row>
    <row r="82" spans="37:72" ht="16.5" x14ac:dyDescent="0.2">
      <c r="AK82" s="70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520</v>
      </c>
      <c r="AX82" s="62">
        <v>69</v>
      </c>
      <c r="AY82" s="62">
        <f>INDEX(节奏总表!$I$4:$I$18,MATCH(AX82,节奏总表!$S$4:$S$18,1))</f>
        <v>13</v>
      </c>
      <c r="AZ82" s="15">
        <f>芦花古楼!BC74+芦花古楼!BD73</f>
        <v>615</v>
      </c>
      <c r="BA82" s="16"/>
      <c r="BD82" s="65" t="s">
        <v>537</v>
      </c>
      <c r="BE82" s="62">
        <v>4</v>
      </c>
      <c r="BF82" s="62">
        <v>70</v>
      </c>
      <c r="BG82" s="62">
        <v>3</v>
      </c>
      <c r="BH82" s="62">
        <f t="shared" si="33"/>
        <v>67</v>
      </c>
      <c r="BI82" s="62">
        <v>67</v>
      </c>
      <c r="BN82" s="64"/>
      <c r="BO82" s="64"/>
      <c r="BP82" s="64"/>
      <c r="BQ82" s="64"/>
      <c r="BR82" s="64"/>
      <c r="BS82" s="64"/>
      <c r="BT82" s="64"/>
    </row>
    <row r="83" spans="37:72" ht="16.5" x14ac:dyDescent="0.2">
      <c r="AK83" s="70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630</v>
      </c>
      <c r="AX83" s="62">
        <v>70</v>
      </c>
      <c r="AY83" s="62">
        <f>INDEX(节奏总表!$I$4:$I$18,MATCH(AX83,节奏总表!$S$4:$S$18,1))</f>
        <v>13</v>
      </c>
      <c r="AZ83" s="15">
        <f>芦花古楼!BC75+芦花古楼!BD74</f>
        <v>520</v>
      </c>
      <c r="BA83" s="16"/>
      <c r="BD83" s="65" t="s">
        <v>538</v>
      </c>
      <c r="BE83" s="62">
        <v>4</v>
      </c>
      <c r="BF83" s="62">
        <v>70</v>
      </c>
      <c r="BG83" s="62">
        <v>3</v>
      </c>
      <c r="BH83" s="62">
        <f t="shared" si="33"/>
        <v>67</v>
      </c>
      <c r="BI83" s="62">
        <v>67</v>
      </c>
      <c r="BN83" s="64"/>
      <c r="BO83" s="64"/>
      <c r="BP83" s="64"/>
      <c r="BQ83" s="64"/>
      <c r="BR83" s="64"/>
      <c r="BS83" s="64"/>
      <c r="BT83" s="64"/>
    </row>
    <row r="84" spans="37:72" ht="16.5" x14ac:dyDescent="0.2">
      <c r="AK84" s="70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1280</v>
      </c>
      <c r="AX84" s="62">
        <v>71</v>
      </c>
      <c r="AY84" s="62">
        <f>INDEX(节奏总表!$I$4:$I$18,MATCH(AX84,节奏总表!$S$4:$S$18,1))</f>
        <v>13</v>
      </c>
      <c r="AZ84" s="15">
        <f>芦花古楼!BC76+芦花古楼!BD75</f>
        <v>530</v>
      </c>
      <c r="BA84" s="16"/>
      <c r="BD84" s="65" t="s">
        <v>539</v>
      </c>
      <c r="BE84" s="62">
        <v>4</v>
      </c>
      <c r="BF84" s="62">
        <v>70</v>
      </c>
      <c r="BG84" s="62">
        <v>3</v>
      </c>
      <c r="BH84" s="62">
        <f t="shared" si="33"/>
        <v>67</v>
      </c>
      <c r="BI84" s="62">
        <v>67</v>
      </c>
      <c r="BN84" s="64"/>
      <c r="BO84" s="64"/>
      <c r="BP84" s="64"/>
      <c r="BQ84" s="64"/>
      <c r="BR84" s="64"/>
      <c r="BS84" s="64"/>
      <c r="BT84" s="64"/>
    </row>
    <row r="85" spans="37:72" ht="16.5" x14ac:dyDescent="0.2">
      <c r="AK85" s="70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1460</v>
      </c>
      <c r="AX85" s="62">
        <v>72</v>
      </c>
      <c r="AY85" s="62">
        <f>INDEX(节奏总表!$I$4:$I$18,MATCH(AX85,节奏总表!$S$4:$S$18,1))</f>
        <v>13</v>
      </c>
      <c r="AZ85" s="15">
        <f>芦花古楼!BC77+芦花古楼!BD76</f>
        <v>635</v>
      </c>
      <c r="BA85" s="16"/>
      <c r="BD85" s="65" t="s">
        <v>540</v>
      </c>
      <c r="BE85" s="62">
        <v>4</v>
      </c>
      <c r="BF85" s="62">
        <v>70</v>
      </c>
      <c r="BG85" s="62">
        <v>3</v>
      </c>
      <c r="BH85" s="62">
        <f t="shared" si="33"/>
        <v>67</v>
      </c>
      <c r="BI85" s="62">
        <v>67</v>
      </c>
      <c r="BN85" s="64"/>
      <c r="BO85" s="64"/>
      <c r="BP85" s="64"/>
      <c r="BQ85" s="64"/>
      <c r="BR85" s="64"/>
      <c r="BS85" s="64"/>
      <c r="BT85" s="64"/>
    </row>
    <row r="86" spans="37:72" ht="16.5" x14ac:dyDescent="0.2">
      <c r="AK86" s="70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1640</v>
      </c>
      <c r="AX86" s="62">
        <v>73</v>
      </c>
      <c r="AY86" s="62">
        <f>INDEX(节奏总表!$I$4:$I$18,MATCH(AX86,节奏总表!$S$4:$S$18,1))</f>
        <v>13</v>
      </c>
      <c r="AZ86" s="15">
        <f>芦花古楼!BC78+芦花古楼!BD77</f>
        <v>540</v>
      </c>
      <c r="BA86" s="16"/>
      <c r="BD86" s="65" t="s">
        <v>541</v>
      </c>
      <c r="BE86" s="62">
        <v>5</v>
      </c>
      <c r="BF86" s="62">
        <v>100</v>
      </c>
      <c r="BG86" s="62">
        <v>3</v>
      </c>
      <c r="BH86" s="62">
        <f t="shared" si="33"/>
        <v>31</v>
      </c>
      <c r="BI86" s="62">
        <v>31</v>
      </c>
      <c r="BN86" s="64"/>
      <c r="BO86" s="64"/>
      <c r="BP86" s="64"/>
      <c r="BQ86" s="64"/>
      <c r="BR86" s="64"/>
      <c r="BS86" s="64"/>
      <c r="BT86" s="64"/>
    </row>
    <row r="87" spans="37:72" ht="16.5" x14ac:dyDescent="0.2">
      <c r="AK87" s="70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1840</v>
      </c>
      <c r="AX87" s="62">
        <v>74</v>
      </c>
      <c r="AY87" s="62">
        <f>INDEX(节奏总表!$I$4:$I$18,MATCH(AX87,节奏总表!$S$4:$S$18,1))</f>
        <v>13</v>
      </c>
      <c r="AZ87" s="15">
        <f>芦花古楼!BC79+芦花古楼!BD78</f>
        <v>545</v>
      </c>
      <c r="BA87" s="16"/>
      <c r="BD87" s="65" t="s">
        <v>542</v>
      </c>
      <c r="BE87" s="62">
        <v>5</v>
      </c>
      <c r="BF87" s="62">
        <v>100</v>
      </c>
      <c r="BG87" s="62">
        <v>3</v>
      </c>
      <c r="BH87" s="62">
        <f t="shared" si="33"/>
        <v>31</v>
      </c>
      <c r="BI87" s="62">
        <v>31</v>
      </c>
      <c r="BN87" s="64"/>
      <c r="BO87" s="64"/>
      <c r="BP87" s="64"/>
      <c r="BQ87" s="64"/>
      <c r="BR87" s="64"/>
      <c r="BS87" s="64"/>
      <c r="BT87" s="64"/>
    </row>
    <row r="88" spans="37:72" ht="16.5" x14ac:dyDescent="0.2">
      <c r="AK88" s="70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2200</v>
      </c>
      <c r="AX88" s="62">
        <v>75</v>
      </c>
      <c r="AY88" s="62">
        <f>INDEX(节奏总表!$I$4:$I$18,MATCH(AX88,节奏总表!$S$4:$S$18,1))</f>
        <v>13</v>
      </c>
      <c r="AZ88" s="15">
        <f>芦花古楼!BC80+芦花古楼!BD79</f>
        <v>645</v>
      </c>
      <c r="BA88" s="16"/>
      <c r="BD88" s="65" t="s">
        <v>543</v>
      </c>
      <c r="BE88" s="62">
        <v>5</v>
      </c>
      <c r="BF88" s="62">
        <v>100</v>
      </c>
      <c r="BG88" s="62">
        <v>3</v>
      </c>
      <c r="BH88" s="62">
        <f t="shared" si="33"/>
        <v>31</v>
      </c>
      <c r="BI88" s="62">
        <v>31</v>
      </c>
      <c r="BN88" s="64"/>
      <c r="BO88" s="64"/>
      <c r="BP88" s="64"/>
      <c r="BQ88" s="64"/>
      <c r="BR88" s="64"/>
      <c r="BS88" s="64"/>
      <c r="BT88" s="64"/>
    </row>
    <row r="89" spans="37:72" ht="16.5" x14ac:dyDescent="0.2">
      <c r="AK89" s="70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2600</v>
      </c>
      <c r="AX89" s="62">
        <v>76</v>
      </c>
      <c r="AY89" s="62">
        <f>INDEX(节奏总表!$I$4:$I$18,MATCH(AX89,节奏总表!$S$4:$S$18,1))</f>
        <v>13</v>
      </c>
      <c r="AZ89" s="15">
        <f>芦花古楼!BC81+芦花古楼!BD80</f>
        <v>540</v>
      </c>
      <c r="BA89" s="16"/>
      <c r="BD89" s="65" t="s">
        <v>544</v>
      </c>
      <c r="BE89" s="62">
        <v>5</v>
      </c>
      <c r="BF89" s="62">
        <v>100</v>
      </c>
      <c r="BG89" s="62">
        <v>3</v>
      </c>
      <c r="BH89" s="62">
        <f t="shared" si="33"/>
        <v>31</v>
      </c>
      <c r="BI89" s="62">
        <v>31</v>
      </c>
      <c r="BN89" s="64"/>
      <c r="BO89" s="64"/>
      <c r="BP89" s="64"/>
      <c r="BQ89" s="64"/>
      <c r="BR89" s="64"/>
      <c r="BS89" s="64"/>
      <c r="BT89" s="64"/>
    </row>
    <row r="90" spans="37:72" ht="16.5" x14ac:dyDescent="0.2">
      <c r="AK90" s="70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3000</v>
      </c>
      <c r="AX90" s="62">
        <v>77</v>
      </c>
      <c r="AY90" s="62">
        <f>INDEX(节奏总表!$I$4:$I$18,MATCH(AX90,节奏总表!$S$4:$S$18,1))</f>
        <v>13</v>
      </c>
      <c r="AZ90" s="15">
        <f>芦花古楼!BC82+芦花古楼!BD81</f>
        <v>545</v>
      </c>
      <c r="BA90" s="16"/>
      <c r="BD90" s="65" t="s">
        <v>545</v>
      </c>
      <c r="BE90" s="62">
        <v>5</v>
      </c>
      <c r="BF90" s="62">
        <v>250</v>
      </c>
      <c r="BG90" s="62">
        <v>3</v>
      </c>
      <c r="BH90" s="62">
        <f t="shared" si="33"/>
        <v>31</v>
      </c>
      <c r="BI90" s="62">
        <v>31</v>
      </c>
      <c r="BN90" s="64"/>
      <c r="BO90" s="64"/>
      <c r="BP90" s="64"/>
      <c r="BQ90" s="64"/>
      <c r="BR90" s="64"/>
      <c r="BS90" s="64"/>
      <c r="BT90" s="64"/>
    </row>
    <row r="91" spans="37:72" ht="16.5" x14ac:dyDescent="0.2">
      <c r="AK91" s="70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3450</v>
      </c>
      <c r="AX91" s="62">
        <v>78</v>
      </c>
      <c r="AY91" s="62">
        <f>INDEX(节奏总表!$I$4:$I$18,MATCH(AX91,节奏总表!$S$4:$S$18,1))</f>
        <v>13</v>
      </c>
      <c r="AZ91" s="15">
        <f>芦花古楼!BC83+芦花古楼!BD82</f>
        <v>645</v>
      </c>
      <c r="BA91" s="16"/>
      <c r="BD91" s="65" t="s">
        <v>546</v>
      </c>
      <c r="BE91" s="62">
        <v>5</v>
      </c>
      <c r="BF91" s="62">
        <v>250</v>
      </c>
      <c r="BG91" s="62">
        <v>3</v>
      </c>
      <c r="BH91" s="62">
        <f t="shared" si="33"/>
        <v>31</v>
      </c>
      <c r="BI91" s="62">
        <v>31</v>
      </c>
      <c r="BN91" s="64"/>
      <c r="BO91" s="64"/>
      <c r="BP91" s="64"/>
      <c r="BQ91" s="64"/>
      <c r="BR91" s="64"/>
      <c r="BS91" s="64"/>
      <c r="BT91" s="64"/>
    </row>
    <row r="92" spans="37:72" ht="16.5" x14ac:dyDescent="0.2">
      <c r="AK92" s="70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3900</v>
      </c>
      <c r="AX92" s="62">
        <v>79</v>
      </c>
      <c r="AY92" s="62">
        <f>INDEX(节奏总表!$I$4:$I$18,MATCH(AX92,节奏总表!$S$4:$S$18,1))</f>
        <v>13</v>
      </c>
      <c r="AZ92" s="15">
        <f>芦花古楼!BC84+芦花古楼!BD83</f>
        <v>540</v>
      </c>
      <c r="BA92" s="16"/>
      <c r="BD92" s="65" t="s">
        <v>547</v>
      </c>
      <c r="BE92" s="62">
        <v>6</v>
      </c>
      <c r="BF92" s="62">
        <v>100</v>
      </c>
      <c r="BG92" s="62">
        <v>3</v>
      </c>
      <c r="BH92" s="62">
        <f t="shared" si="33"/>
        <v>31</v>
      </c>
      <c r="BI92" s="62">
        <v>31</v>
      </c>
      <c r="BN92" s="64"/>
      <c r="BO92" s="64"/>
      <c r="BP92" s="64"/>
      <c r="BQ92" s="64"/>
      <c r="BR92" s="64"/>
      <c r="BS92" s="64"/>
      <c r="BT92" s="64"/>
    </row>
    <row r="93" spans="37:72" ht="16.5" x14ac:dyDescent="0.2">
      <c r="AK93" s="70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4300</v>
      </c>
      <c r="AX93" s="62">
        <v>80</v>
      </c>
      <c r="AY93" s="62">
        <f>INDEX(节奏总表!$I$4:$I$18,MATCH(AX93,节奏总表!$S$4:$S$18,1))</f>
        <v>13</v>
      </c>
      <c r="AZ93" s="15">
        <f>芦花古楼!BC85+芦花古楼!BD84</f>
        <v>545</v>
      </c>
      <c r="BA93" s="16"/>
      <c r="BD93" s="65" t="s">
        <v>548</v>
      </c>
      <c r="BE93" s="62">
        <v>6</v>
      </c>
      <c r="BF93" s="62">
        <v>100</v>
      </c>
      <c r="BG93" s="62">
        <v>3</v>
      </c>
      <c r="BH93" s="62">
        <f t="shared" si="33"/>
        <v>31</v>
      </c>
      <c r="BI93" s="62">
        <v>31</v>
      </c>
      <c r="BN93" s="64"/>
      <c r="BO93" s="64"/>
      <c r="BP93" s="64"/>
      <c r="BQ93" s="64"/>
      <c r="BR93" s="64"/>
      <c r="BS93" s="64"/>
      <c r="BT93" s="64"/>
    </row>
    <row r="94" spans="37:72" ht="16.5" x14ac:dyDescent="0.2">
      <c r="AK94" s="70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2">
        <v>81</v>
      </c>
      <c r="AY94" s="62">
        <f>INDEX(节奏总表!$I$4:$I$18,MATCH(AX94,节奏总表!$S$4:$S$18,1))</f>
        <v>13</v>
      </c>
      <c r="AZ94" s="15">
        <f>芦花古楼!BC86+芦花古楼!BD85</f>
        <v>645</v>
      </c>
      <c r="BA94" s="16"/>
      <c r="BD94" s="65" t="s">
        <v>549</v>
      </c>
      <c r="BE94" s="62">
        <v>6</v>
      </c>
      <c r="BF94" s="62">
        <v>100</v>
      </c>
      <c r="BG94" s="62">
        <v>3</v>
      </c>
      <c r="BH94" s="62">
        <f t="shared" si="33"/>
        <v>31</v>
      </c>
      <c r="BI94" s="62">
        <v>31</v>
      </c>
      <c r="BN94" s="64"/>
      <c r="BO94" s="64"/>
      <c r="BP94" s="64"/>
      <c r="BQ94" s="64"/>
      <c r="BR94" s="64"/>
      <c r="BS94" s="64"/>
      <c r="BT94" s="64"/>
    </row>
    <row r="95" spans="37:72" ht="16.5" x14ac:dyDescent="0.2">
      <c r="AK95" s="70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950</v>
      </c>
      <c r="AX95" s="62">
        <v>82</v>
      </c>
      <c r="AY95" s="62">
        <f>INDEX(节奏总表!$I$4:$I$18,MATCH(AX95,节奏总表!$S$4:$S$18,1))</f>
        <v>13</v>
      </c>
      <c r="AZ95" s="15">
        <f>芦花古楼!BC87+芦花古楼!BD86</f>
        <v>540</v>
      </c>
      <c r="BA95" s="16"/>
      <c r="BD95" s="65" t="s">
        <v>550</v>
      </c>
      <c r="BE95" s="62">
        <v>6</v>
      </c>
      <c r="BF95" s="62">
        <v>100</v>
      </c>
      <c r="BG95" s="62">
        <v>3</v>
      </c>
      <c r="BH95" s="62">
        <f t="shared" si="33"/>
        <v>31</v>
      </c>
      <c r="BI95" s="62">
        <v>31</v>
      </c>
      <c r="BN95" s="64"/>
      <c r="BO95" s="64"/>
      <c r="BP95" s="64"/>
      <c r="BQ95" s="64"/>
      <c r="BR95" s="64"/>
      <c r="BS95" s="64"/>
      <c r="BT95" s="64"/>
    </row>
    <row r="96" spans="37:72" ht="16.5" x14ac:dyDescent="0.2">
      <c r="AK96" s="70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1260</v>
      </c>
      <c r="AX96" s="62">
        <v>83</v>
      </c>
      <c r="AY96" s="62">
        <f>INDEX(节奏总表!$I$4:$I$18,MATCH(AX96,节奏总表!$S$4:$S$18,1))</f>
        <v>13</v>
      </c>
      <c r="AZ96" s="15">
        <f>芦花古楼!BC88+芦花古楼!BD87</f>
        <v>545</v>
      </c>
      <c r="BA96" s="16"/>
      <c r="BD96" s="65" t="s">
        <v>551</v>
      </c>
      <c r="BE96" s="62">
        <v>6</v>
      </c>
      <c r="BF96" s="62">
        <v>250</v>
      </c>
      <c r="BG96" s="62">
        <v>3</v>
      </c>
      <c r="BH96" s="62">
        <f t="shared" si="33"/>
        <v>31</v>
      </c>
      <c r="BI96" s="62">
        <v>31</v>
      </c>
      <c r="BN96" s="64"/>
      <c r="BO96" s="64"/>
      <c r="BP96" s="64"/>
      <c r="BQ96" s="64"/>
      <c r="BR96" s="64"/>
      <c r="BS96" s="64"/>
      <c r="BT96" s="64"/>
    </row>
    <row r="97" spans="37:72" ht="16.5" x14ac:dyDescent="0.2">
      <c r="AK97" s="70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1580</v>
      </c>
      <c r="AX97" s="62">
        <v>84</v>
      </c>
      <c r="AY97" s="62">
        <f>INDEX(节奏总表!$I$4:$I$18,MATCH(AX97,节奏总表!$S$4:$S$18,1))</f>
        <v>13</v>
      </c>
      <c r="AZ97" s="15">
        <f>芦花古楼!BC89+芦花古楼!BD88</f>
        <v>645</v>
      </c>
      <c r="BA97" s="16"/>
      <c r="BD97" s="65" t="s">
        <v>552</v>
      </c>
      <c r="BE97" s="62">
        <v>6</v>
      </c>
      <c r="BF97" s="62">
        <v>250</v>
      </c>
      <c r="BG97" s="62">
        <v>3</v>
      </c>
      <c r="BH97" s="62">
        <f t="shared" si="33"/>
        <v>31</v>
      </c>
      <c r="BI97" s="62">
        <v>31</v>
      </c>
      <c r="BN97" s="64"/>
      <c r="BO97" s="64"/>
      <c r="BP97" s="64"/>
      <c r="BQ97" s="64"/>
      <c r="BR97" s="64"/>
      <c r="BS97" s="64"/>
      <c r="BT97" s="64"/>
    </row>
    <row r="98" spans="37:72" ht="16.5" x14ac:dyDescent="0.2">
      <c r="AK98" s="70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1900</v>
      </c>
      <c r="AX98" s="62">
        <v>85</v>
      </c>
      <c r="AY98" s="62">
        <f>INDEX(节奏总表!$I$4:$I$18,MATCH(AX98,节奏总表!$S$4:$S$18,1))</f>
        <v>14</v>
      </c>
      <c r="AZ98" s="15">
        <f>芦花古楼!BC90+芦花古楼!BD89</f>
        <v>545</v>
      </c>
      <c r="BA98" s="16"/>
      <c r="BD98" s="65" t="s">
        <v>553</v>
      </c>
      <c r="BE98" s="62">
        <v>7</v>
      </c>
      <c r="BF98" s="62">
        <v>100</v>
      </c>
      <c r="BG98" s="62">
        <v>3</v>
      </c>
      <c r="BH98" s="62">
        <f t="shared" si="33"/>
        <v>31</v>
      </c>
      <c r="BI98" s="62">
        <v>31</v>
      </c>
      <c r="BN98" s="64"/>
      <c r="BO98" s="64"/>
      <c r="BP98" s="64"/>
      <c r="BQ98" s="64"/>
      <c r="BR98" s="64"/>
      <c r="BS98" s="64"/>
      <c r="BT98" s="64"/>
    </row>
    <row r="99" spans="37:72" ht="16.5" x14ac:dyDescent="0.2">
      <c r="AK99" s="70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3860</v>
      </c>
      <c r="AX99" s="62">
        <v>86</v>
      </c>
      <c r="AY99" s="62">
        <f>INDEX(节奏总表!$I$4:$I$18,MATCH(AX99,节奏总表!$S$4:$S$18,1))</f>
        <v>14</v>
      </c>
      <c r="AZ99" s="15">
        <f>芦花古楼!BC91+芦花古楼!BD90</f>
        <v>555</v>
      </c>
      <c r="BA99" s="16"/>
      <c r="BD99" s="65" t="s">
        <v>554</v>
      </c>
      <c r="BE99" s="62">
        <v>7</v>
      </c>
      <c r="BF99" s="62">
        <v>100</v>
      </c>
      <c r="BG99" s="62">
        <v>3</v>
      </c>
      <c r="BH99" s="62">
        <f t="shared" si="33"/>
        <v>31</v>
      </c>
      <c r="BI99" s="62">
        <v>31</v>
      </c>
      <c r="BN99" s="64"/>
      <c r="BO99" s="64"/>
      <c r="BP99" s="64"/>
      <c r="BQ99" s="64"/>
      <c r="BR99" s="64"/>
      <c r="BS99" s="64"/>
      <c r="BT99" s="64"/>
    </row>
    <row r="100" spans="37:72" ht="16.5" x14ac:dyDescent="0.2">
      <c r="AK100" s="70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4420</v>
      </c>
      <c r="AX100" s="62">
        <v>87</v>
      </c>
      <c r="AY100" s="62">
        <f>INDEX(节奏总表!$I$4:$I$18,MATCH(AX100,节奏总表!$S$4:$S$18,1))</f>
        <v>14</v>
      </c>
      <c r="AZ100" s="15">
        <f>芦花古楼!BC92+芦花古楼!BD91</f>
        <v>665</v>
      </c>
      <c r="BA100" s="16"/>
      <c r="BD100" s="65" t="s">
        <v>555</v>
      </c>
      <c r="BE100" s="62">
        <v>7</v>
      </c>
      <c r="BF100" s="62">
        <v>100</v>
      </c>
      <c r="BG100" s="62">
        <v>3</v>
      </c>
      <c r="BH100" s="62">
        <f t="shared" si="33"/>
        <v>31</v>
      </c>
      <c r="BI100" s="62">
        <v>31</v>
      </c>
      <c r="BN100" s="64"/>
      <c r="BO100" s="64"/>
      <c r="BP100" s="64"/>
      <c r="BQ100" s="64"/>
      <c r="BR100" s="64"/>
      <c r="BS100" s="64"/>
      <c r="BT100" s="64"/>
    </row>
    <row r="101" spans="37:72" ht="16.5" x14ac:dyDescent="0.2">
      <c r="AK101" s="70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4960</v>
      </c>
      <c r="AX101" s="62">
        <v>88</v>
      </c>
      <c r="AY101" s="62">
        <f>INDEX(节奏总表!$I$4:$I$18,MATCH(AX101,节奏总表!$S$4:$S$18,1))</f>
        <v>14</v>
      </c>
      <c r="AZ101" s="15">
        <f>芦花古楼!BC93+芦花古楼!BD92</f>
        <v>565</v>
      </c>
      <c r="BA101" s="16"/>
      <c r="BD101" s="65" t="s">
        <v>556</v>
      </c>
      <c r="BE101" s="62">
        <v>7</v>
      </c>
      <c r="BF101" s="62">
        <v>100</v>
      </c>
      <c r="BG101" s="62">
        <v>3</v>
      </c>
      <c r="BH101" s="62">
        <f t="shared" si="33"/>
        <v>31</v>
      </c>
      <c r="BI101" s="62">
        <v>31</v>
      </c>
      <c r="BN101" s="64"/>
      <c r="BO101" s="64"/>
      <c r="BP101" s="64"/>
      <c r="BQ101" s="64"/>
      <c r="BR101" s="64"/>
      <c r="BS101" s="64"/>
      <c r="BT101" s="64"/>
    </row>
    <row r="102" spans="37:72" ht="16.5" x14ac:dyDescent="0.2">
      <c r="AK102" s="70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5520</v>
      </c>
      <c r="AX102" s="62">
        <v>89</v>
      </c>
      <c r="AY102" s="62">
        <f>INDEX(节奏总表!$I$4:$I$18,MATCH(AX102,节奏总表!$S$4:$S$18,1))</f>
        <v>14</v>
      </c>
      <c r="AZ102" s="15">
        <f>芦花古楼!BC94+芦花古楼!BD93</f>
        <v>570</v>
      </c>
      <c r="BA102" s="16"/>
      <c r="BD102" s="65" t="s">
        <v>557</v>
      </c>
      <c r="BE102" s="62">
        <v>7</v>
      </c>
      <c r="BF102" s="62">
        <v>250</v>
      </c>
      <c r="BG102" s="62">
        <v>3</v>
      </c>
      <c r="BH102" s="62">
        <f t="shared" si="33"/>
        <v>31</v>
      </c>
      <c r="BI102" s="62">
        <v>31</v>
      </c>
      <c r="BN102" s="64"/>
      <c r="BO102" s="64"/>
      <c r="BP102" s="64"/>
      <c r="BQ102" s="64"/>
      <c r="BR102" s="64"/>
      <c r="BS102" s="64"/>
      <c r="BT102" s="64"/>
    </row>
    <row r="103" spans="37:72" ht="16.5" x14ac:dyDescent="0.2">
      <c r="AK103" s="70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6600</v>
      </c>
      <c r="AX103" s="62">
        <v>90</v>
      </c>
      <c r="AY103" s="62">
        <f>INDEX(节奏总表!$I$4:$I$18,MATCH(AX103,节奏总表!$S$4:$S$18,1))</f>
        <v>14</v>
      </c>
      <c r="AZ103" s="15">
        <f>芦花古楼!BC95+芦花古楼!BD94</f>
        <v>675</v>
      </c>
      <c r="BA103" s="16"/>
      <c r="BD103" s="65" t="s">
        <v>558</v>
      </c>
      <c r="BE103" s="62">
        <v>7</v>
      </c>
      <c r="BF103" s="62">
        <v>250</v>
      </c>
      <c r="BG103" s="62">
        <v>3</v>
      </c>
      <c r="BH103" s="62">
        <f t="shared" si="33"/>
        <v>31</v>
      </c>
      <c r="BI103" s="62">
        <v>31</v>
      </c>
      <c r="BN103" s="64"/>
      <c r="BO103" s="64"/>
      <c r="BP103" s="64"/>
      <c r="BQ103" s="64"/>
      <c r="BR103" s="64"/>
      <c r="BS103" s="64"/>
      <c r="BT103" s="64"/>
    </row>
    <row r="104" spans="37:72" ht="16.5" x14ac:dyDescent="0.2">
      <c r="AK104" s="70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7800</v>
      </c>
      <c r="AX104" s="62">
        <v>91</v>
      </c>
      <c r="AY104" s="62">
        <f>INDEX(节奏总表!$I$4:$I$18,MATCH(AX104,节奏总表!$S$4:$S$18,1))</f>
        <v>14</v>
      </c>
      <c r="AZ104" s="15">
        <f>芦花古楼!BC96+芦花古楼!BD95</f>
        <v>565</v>
      </c>
      <c r="BA104" s="16"/>
      <c r="BN104" s="64"/>
      <c r="BO104" s="64"/>
      <c r="BP104" s="64"/>
      <c r="BQ104" s="64"/>
      <c r="BR104" s="64"/>
      <c r="BS104" s="64"/>
      <c r="BT104" s="64"/>
    </row>
    <row r="105" spans="37:72" ht="16.5" x14ac:dyDescent="0.2">
      <c r="AK105" s="70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9100</v>
      </c>
      <c r="AX105" s="62">
        <v>92</v>
      </c>
      <c r="AY105" s="62">
        <f>INDEX(节奏总表!$I$4:$I$18,MATCH(AX105,节奏总表!$S$4:$S$18,1))</f>
        <v>14</v>
      </c>
      <c r="AZ105" s="15">
        <f>芦花古楼!BC97+芦花古楼!BD96</f>
        <v>570</v>
      </c>
      <c r="BA105" s="16"/>
      <c r="BN105" s="64"/>
      <c r="BO105" s="64"/>
      <c r="BP105" s="64"/>
      <c r="BQ105" s="64"/>
      <c r="BR105" s="64"/>
      <c r="BS105" s="64"/>
      <c r="BT105" s="64"/>
    </row>
    <row r="106" spans="37:72" ht="16.5" x14ac:dyDescent="0.2">
      <c r="AK106" s="70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10400</v>
      </c>
      <c r="AX106" s="62">
        <v>93</v>
      </c>
      <c r="AY106" s="62">
        <f>INDEX(节奏总表!$I$4:$I$18,MATCH(AX106,节奏总表!$S$4:$S$18,1))</f>
        <v>14</v>
      </c>
      <c r="AZ106" s="15">
        <f>芦花古楼!BC98+芦花古楼!BD97</f>
        <v>675</v>
      </c>
      <c r="BA106" s="16"/>
      <c r="BN106" s="64"/>
      <c r="BO106" s="64"/>
      <c r="BP106" s="64"/>
      <c r="BQ106" s="64"/>
      <c r="BR106" s="64"/>
      <c r="BS106" s="64"/>
      <c r="BT106" s="64"/>
    </row>
    <row r="107" spans="37:72" ht="16.5" x14ac:dyDescent="0.2">
      <c r="AK107" s="70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11700</v>
      </c>
      <c r="AX107" s="62">
        <v>94</v>
      </c>
      <c r="AY107" s="62">
        <f>INDEX(节奏总表!$I$4:$I$18,MATCH(AX107,节奏总表!$S$4:$S$18,1))</f>
        <v>14</v>
      </c>
      <c r="AZ107" s="15">
        <f>芦花古楼!BC99+芦花古楼!BD98</f>
        <v>565</v>
      </c>
      <c r="BA107" s="16"/>
      <c r="BN107" s="64"/>
      <c r="BO107" s="64"/>
      <c r="BP107" s="64"/>
      <c r="BQ107" s="64"/>
      <c r="BR107" s="64"/>
      <c r="BS107" s="64"/>
      <c r="BT107" s="64"/>
    </row>
    <row r="108" spans="37:72" ht="16.5" x14ac:dyDescent="0.2">
      <c r="AK108" s="70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13000</v>
      </c>
      <c r="AX108" s="62">
        <v>95</v>
      </c>
      <c r="AY108" s="62">
        <f>INDEX(节奏总表!$I$4:$I$18,MATCH(AX108,节奏总表!$S$4:$S$18,1))</f>
        <v>14</v>
      </c>
      <c r="AZ108" s="15">
        <f>芦花古楼!BC100+芦花古楼!BD99</f>
        <v>570</v>
      </c>
      <c r="BA108" s="16"/>
      <c r="BN108" s="64"/>
      <c r="BO108" s="64"/>
      <c r="BP108" s="64"/>
      <c r="BQ108" s="64"/>
      <c r="BR108" s="64"/>
      <c r="BS108" s="64"/>
      <c r="BT108" s="64"/>
    </row>
    <row r="109" spans="37:72" ht="16.5" x14ac:dyDescent="0.2">
      <c r="AK109" s="70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2">
        <v>96</v>
      </c>
      <c r="AY109" s="62">
        <f>INDEX(节奏总表!$I$4:$I$18,MATCH(AX109,节奏总表!$S$4:$S$18,1))</f>
        <v>14</v>
      </c>
      <c r="AZ109" s="15">
        <f>芦花古楼!BC101+芦花古楼!BD100</f>
        <v>675</v>
      </c>
      <c r="BA109" s="16"/>
      <c r="BN109" s="64"/>
      <c r="BO109" s="64"/>
      <c r="BP109" s="64"/>
      <c r="BQ109" s="64"/>
      <c r="BR109" s="64"/>
      <c r="BS109" s="64"/>
      <c r="BT109" s="64"/>
    </row>
    <row r="110" spans="37:72" ht="16.5" x14ac:dyDescent="0.2">
      <c r="AK110" s="70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2220</v>
      </c>
      <c r="AX110" s="62">
        <v>97</v>
      </c>
      <c r="AY110" s="62">
        <f>INDEX(节奏总表!$I$4:$I$18,MATCH(AX110,节奏总表!$S$4:$S$18,1))</f>
        <v>14</v>
      </c>
      <c r="AZ110" s="15">
        <f>芦花古楼!BC102+芦花古楼!BD101</f>
        <v>565</v>
      </c>
      <c r="BA110" s="16"/>
      <c r="BN110" s="64"/>
      <c r="BO110" s="64"/>
      <c r="BP110" s="64"/>
      <c r="BQ110" s="64"/>
      <c r="BR110" s="64"/>
      <c r="BS110" s="64"/>
      <c r="BT110" s="64"/>
    </row>
    <row r="111" spans="37:72" ht="16.5" x14ac:dyDescent="0.2">
      <c r="AK111" s="70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2960</v>
      </c>
      <c r="AX111" s="62">
        <v>98</v>
      </c>
      <c r="AY111" s="62">
        <f>INDEX(节奏总表!$I$4:$I$18,MATCH(AX111,节奏总表!$S$4:$S$18,1))</f>
        <v>14</v>
      </c>
      <c r="AZ111" s="15">
        <f>芦花古楼!BC103+芦花古楼!BD102</f>
        <v>570</v>
      </c>
      <c r="BA111" s="16"/>
    </row>
    <row r="112" spans="37:72" ht="16.5" x14ac:dyDescent="0.2">
      <c r="AK112" s="70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3700</v>
      </c>
      <c r="AX112" s="62">
        <v>99</v>
      </c>
      <c r="AY112" s="62">
        <f>INDEX(节奏总表!$I$4:$I$18,MATCH(AX112,节奏总表!$S$4:$S$18,1))</f>
        <v>14</v>
      </c>
      <c r="AZ112" s="15">
        <f>芦花古楼!BC104+芦花古楼!BD103</f>
        <v>675</v>
      </c>
      <c r="BA112" s="16"/>
    </row>
    <row r="113" spans="37:53" ht="16.5" x14ac:dyDescent="0.2">
      <c r="AK113" s="70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4440</v>
      </c>
      <c r="AX113" s="62">
        <v>100</v>
      </c>
      <c r="AY113" s="62">
        <f>INDEX(节奏总表!$I$4:$I$18,MATCH(AX113,节奏总表!$S$4:$S$18,1))</f>
        <v>14</v>
      </c>
      <c r="AZ113" s="15">
        <f>芦花古楼!BC105+芦花古楼!BD104</f>
        <v>570</v>
      </c>
      <c r="BA113" s="16"/>
    </row>
    <row r="114" spans="37:53" ht="16.5" x14ac:dyDescent="0.2">
      <c r="AK114" s="70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9020</v>
      </c>
    </row>
    <row r="115" spans="37:53" ht="16.5" x14ac:dyDescent="0.2">
      <c r="AK115" s="70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10320</v>
      </c>
    </row>
    <row r="116" spans="37:53" ht="16.5" x14ac:dyDescent="0.2">
      <c r="AK116" s="70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11600</v>
      </c>
    </row>
    <row r="117" spans="37:53" ht="16.5" x14ac:dyDescent="0.2">
      <c r="AK117" s="70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12900</v>
      </c>
    </row>
    <row r="118" spans="37:53" ht="16.5" x14ac:dyDescent="0.2">
      <c r="AK118" s="70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15450</v>
      </c>
    </row>
    <row r="119" spans="37:53" ht="16.5" x14ac:dyDescent="0.2">
      <c r="AK119" s="70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18250</v>
      </c>
    </row>
    <row r="120" spans="37:53" ht="16.5" x14ac:dyDescent="0.2">
      <c r="AK120" s="70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21250</v>
      </c>
    </row>
    <row r="121" spans="37:53" ht="16.5" x14ac:dyDescent="0.2">
      <c r="AK121" s="70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24300</v>
      </c>
    </row>
    <row r="122" spans="37:53" ht="16.5" x14ac:dyDescent="0.2">
      <c r="AK122" s="70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27350</v>
      </c>
    </row>
    <row r="123" spans="37:53" ht="16.5" x14ac:dyDescent="0.2">
      <c r="AK123" s="70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30400</v>
      </c>
    </row>
    <row r="124" spans="37:53" ht="16.5" x14ac:dyDescent="0.2">
      <c r="AK124" s="70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70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315</v>
      </c>
    </row>
    <row r="126" spans="37:53" ht="16.5" x14ac:dyDescent="0.2">
      <c r="AK126" s="70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420</v>
      </c>
    </row>
    <row r="127" spans="37:53" ht="16.5" x14ac:dyDescent="0.2">
      <c r="AK127" s="70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520</v>
      </c>
    </row>
    <row r="128" spans="37:53" ht="16.5" x14ac:dyDescent="0.2">
      <c r="AK128" s="70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630</v>
      </c>
    </row>
    <row r="129" spans="37:47" ht="16.5" x14ac:dyDescent="0.2">
      <c r="AK129" s="70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1280</v>
      </c>
    </row>
    <row r="130" spans="37:47" ht="16.5" x14ac:dyDescent="0.2">
      <c r="AK130" s="70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1460</v>
      </c>
    </row>
    <row r="131" spans="37:47" ht="16.5" x14ac:dyDescent="0.2">
      <c r="AK131" s="70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1640</v>
      </c>
    </row>
    <row r="132" spans="37:47" ht="16.5" x14ac:dyDescent="0.2">
      <c r="AK132" s="70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1840</v>
      </c>
    </row>
    <row r="133" spans="37:47" ht="16.5" x14ac:dyDescent="0.2">
      <c r="AK133" s="70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2200</v>
      </c>
    </row>
    <row r="134" spans="37:47" ht="16.5" x14ac:dyDescent="0.2">
      <c r="AK134" s="70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2600</v>
      </c>
    </row>
    <row r="135" spans="37:47" ht="16.5" x14ac:dyDescent="0.2">
      <c r="AK135" s="70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3000</v>
      </c>
    </row>
    <row r="136" spans="37:47" ht="16.5" x14ac:dyDescent="0.2">
      <c r="AK136" s="70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3450</v>
      </c>
    </row>
    <row r="137" spans="37:47" ht="16.5" x14ac:dyDescent="0.2">
      <c r="AK137" s="70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3900</v>
      </c>
    </row>
    <row r="138" spans="37:47" ht="16.5" x14ac:dyDescent="0.2">
      <c r="AK138" s="70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4300</v>
      </c>
    </row>
    <row r="139" spans="37:47" ht="16.5" x14ac:dyDescent="0.2">
      <c r="AK139" s="70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70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70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70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70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70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70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70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950</v>
      </c>
    </row>
    <row r="147" spans="37:47" ht="16.5" x14ac:dyDescent="0.2">
      <c r="AK147" s="70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1260</v>
      </c>
    </row>
    <row r="148" spans="37:47" ht="16.5" x14ac:dyDescent="0.2">
      <c r="AK148" s="70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1580</v>
      </c>
    </row>
    <row r="149" spans="37:47" ht="16.5" x14ac:dyDescent="0.2">
      <c r="AK149" s="70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1900</v>
      </c>
    </row>
    <row r="150" spans="37:47" ht="16.5" x14ac:dyDescent="0.2">
      <c r="AK150" s="70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3860</v>
      </c>
    </row>
    <row r="151" spans="37:47" ht="16.5" x14ac:dyDescent="0.2">
      <c r="AK151" s="70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4420</v>
      </c>
    </row>
    <row r="152" spans="37:47" ht="16.5" x14ac:dyDescent="0.2">
      <c r="AK152" s="70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4960</v>
      </c>
    </row>
    <row r="153" spans="37:47" ht="16.5" x14ac:dyDescent="0.2">
      <c r="AK153" s="70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5520</v>
      </c>
    </row>
    <row r="154" spans="37:47" ht="16.5" x14ac:dyDescent="0.2">
      <c r="AK154" s="70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6600</v>
      </c>
    </row>
    <row r="155" spans="37:47" ht="16.5" x14ac:dyDescent="0.2">
      <c r="AK155" s="70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7800</v>
      </c>
    </row>
    <row r="156" spans="37:47" ht="16.5" x14ac:dyDescent="0.2">
      <c r="AK156" s="70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9100</v>
      </c>
    </row>
    <row r="157" spans="37:47" ht="16.5" x14ac:dyDescent="0.2">
      <c r="AK157" s="70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10400</v>
      </c>
    </row>
    <row r="158" spans="37:47" ht="16.5" x14ac:dyDescent="0.2">
      <c r="AK158" s="70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11700</v>
      </c>
    </row>
    <row r="159" spans="37:47" ht="16.5" x14ac:dyDescent="0.2">
      <c r="AK159" s="70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13000</v>
      </c>
    </row>
    <row r="160" spans="37:47" ht="16.5" x14ac:dyDescent="0.2">
      <c r="AK160" s="70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70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70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70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70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70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70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70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950</v>
      </c>
    </row>
    <row r="168" spans="37:47" ht="16.5" x14ac:dyDescent="0.2">
      <c r="AK168" s="70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1260</v>
      </c>
    </row>
    <row r="169" spans="37:47" ht="16.5" x14ac:dyDescent="0.2">
      <c r="AK169" s="70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1580</v>
      </c>
    </row>
    <row r="170" spans="37:47" ht="16.5" x14ac:dyDescent="0.2">
      <c r="AK170" s="70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1900</v>
      </c>
    </row>
    <row r="171" spans="37:47" ht="16.5" x14ac:dyDescent="0.2">
      <c r="AK171" s="70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3860</v>
      </c>
    </row>
    <row r="172" spans="37:47" ht="16.5" x14ac:dyDescent="0.2">
      <c r="AK172" s="70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4420</v>
      </c>
    </row>
    <row r="173" spans="37:47" ht="16.5" x14ac:dyDescent="0.2">
      <c r="AK173" s="70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4960</v>
      </c>
    </row>
    <row r="174" spans="37:47" ht="16.5" x14ac:dyDescent="0.2">
      <c r="AK174" s="70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5520</v>
      </c>
    </row>
    <row r="175" spans="37:47" ht="16.5" x14ac:dyDescent="0.2">
      <c r="AK175" s="70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6600</v>
      </c>
    </row>
    <row r="176" spans="37:47" ht="16.5" x14ac:dyDescent="0.2">
      <c r="AK176" s="70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7800</v>
      </c>
    </row>
    <row r="177" spans="37:47" ht="16.5" x14ac:dyDescent="0.2">
      <c r="AK177" s="70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9100</v>
      </c>
    </row>
    <row r="178" spans="37:47" ht="16.5" x14ac:dyDescent="0.2">
      <c r="AK178" s="70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10400</v>
      </c>
    </row>
    <row r="179" spans="37:47" ht="16.5" x14ac:dyDescent="0.2">
      <c r="AK179" s="70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11700</v>
      </c>
    </row>
    <row r="180" spans="37:47" ht="16.5" x14ac:dyDescent="0.2">
      <c r="AK180" s="70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13000</v>
      </c>
    </row>
    <row r="181" spans="37:47" ht="16.5" x14ac:dyDescent="0.2">
      <c r="AK181" s="70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70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70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70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70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70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70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70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2220</v>
      </c>
    </row>
    <row r="189" spans="37:47" ht="16.5" x14ac:dyDescent="0.2">
      <c r="AK189" s="70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2960</v>
      </c>
    </row>
    <row r="190" spans="37:47" ht="16.5" x14ac:dyDescent="0.2">
      <c r="AK190" s="70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3700</v>
      </c>
    </row>
    <row r="191" spans="37:47" ht="16.5" x14ac:dyDescent="0.2">
      <c r="AK191" s="70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4440</v>
      </c>
    </row>
    <row r="192" spans="37:47" ht="16.5" x14ac:dyDescent="0.2">
      <c r="AK192" s="70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9020</v>
      </c>
    </row>
    <row r="193" spans="37:47" ht="16.5" x14ac:dyDescent="0.2">
      <c r="AK193" s="70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10320</v>
      </c>
    </row>
    <row r="194" spans="37:47" ht="16.5" x14ac:dyDescent="0.2">
      <c r="AK194" s="70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11600</v>
      </c>
    </row>
    <row r="195" spans="37:47" ht="16.5" x14ac:dyDescent="0.2">
      <c r="AK195" s="70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12900</v>
      </c>
    </row>
    <row r="196" spans="37:47" ht="16.5" x14ac:dyDescent="0.2">
      <c r="AK196" s="70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15450</v>
      </c>
    </row>
    <row r="197" spans="37:47" ht="16.5" x14ac:dyDescent="0.2">
      <c r="AK197" s="70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18250</v>
      </c>
    </row>
    <row r="198" spans="37:47" ht="16.5" x14ac:dyDescent="0.2">
      <c r="AK198" s="70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21250</v>
      </c>
    </row>
    <row r="199" spans="37:47" ht="16.5" x14ac:dyDescent="0.2">
      <c r="AK199" s="70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24300</v>
      </c>
    </row>
    <row r="200" spans="37:47" ht="16.5" x14ac:dyDescent="0.2">
      <c r="AK200" s="70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27350</v>
      </c>
    </row>
    <row r="201" spans="37:47" ht="16.5" x14ac:dyDescent="0.2">
      <c r="AK201" s="70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30400</v>
      </c>
    </row>
    <row r="202" spans="37:47" ht="16.5" x14ac:dyDescent="0.2">
      <c r="AK202" s="70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70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70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70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70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70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70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70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2220</v>
      </c>
    </row>
    <row r="210" spans="37:47" ht="16.5" x14ac:dyDescent="0.2">
      <c r="AK210" s="70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2960</v>
      </c>
    </row>
    <row r="211" spans="37:47" ht="16.5" x14ac:dyDescent="0.2">
      <c r="AK211" s="70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3700</v>
      </c>
    </row>
    <row r="212" spans="37:47" ht="16.5" x14ac:dyDescent="0.2">
      <c r="AK212" s="70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4440</v>
      </c>
    </row>
    <row r="213" spans="37:47" ht="16.5" x14ac:dyDescent="0.2">
      <c r="AK213" s="70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9020</v>
      </c>
    </row>
    <row r="214" spans="37:47" ht="16.5" x14ac:dyDescent="0.2">
      <c r="AK214" s="70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10320</v>
      </c>
    </row>
    <row r="215" spans="37:47" ht="16.5" x14ac:dyDescent="0.2">
      <c r="AK215" s="70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11600</v>
      </c>
    </row>
    <row r="216" spans="37:47" ht="16.5" x14ac:dyDescent="0.2">
      <c r="AK216" s="70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12900</v>
      </c>
    </row>
    <row r="217" spans="37:47" ht="16.5" x14ac:dyDescent="0.2">
      <c r="AK217" s="70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15450</v>
      </c>
    </row>
    <row r="218" spans="37:47" ht="16.5" x14ac:dyDescent="0.2">
      <c r="AK218" s="70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18250</v>
      </c>
    </row>
    <row r="219" spans="37:47" ht="16.5" x14ac:dyDescent="0.2">
      <c r="AK219" s="70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21250</v>
      </c>
    </row>
    <row r="220" spans="37:47" ht="16.5" x14ac:dyDescent="0.2">
      <c r="AK220" s="70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24300</v>
      </c>
    </row>
    <row r="221" spans="37:47" ht="16.5" x14ac:dyDescent="0.2">
      <c r="AK221" s="70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27350</v>
      </c>
    </row>
    <row r="222" spans="37:47" ht="16.5" x14ac:dyDescent="0.2">
      <c r="AK222" s="70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30400</v>
      </c>
    </row>
    <row r="223" spans="37:47" ht="16.5" x14ac:dyDescent="0.2">
      <c r="AK223" s="70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70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70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70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70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70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70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70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4755</v>
      </c>
    </row>
    <row r="231" spans="37:47" ht="16.5" x14ac:dyDescent="0.2">
      <c r="AK231" s="70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6340</v>
      </c>
    </row>
    <row r="232" spans="37:47" ht="16.5" x14ac:dyDescent="0.2">
      <c r="AK232" s="70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7930</v>
      </c>
    </row>
    <row r="233" spans="37:47" ht="16.5" x14ac:dyDescent="0.2">
      <c r="AK233" s="70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9510</v>
      </c>
    </row>
    <row r="234" spans="37:47" ht="16.5" x14ac:dyDescent="0.2">
      <c r="AK234" s="70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19340</v>
      </c>
    </row>
    <row r="235" spans="37:47" ht="16.5" x14ac:dyDescent="0.2">
      <c r="AK235" s="70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22120</v>
      </c>
    </row>
    <row r="236" spans="37:47" ht="16.5" x14ac:dyDescent="0.2">
      <c r="AK236" s="70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24880</v>
      </c>
    </row>
    <row r="237" spans="37:47" ht="16.5" x14ac:dyDescent="0.2">
      <c r="AK237" s="70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27640</v>
      </c>
    </row>
    <row r="238" spans="37:47" ht="16.5" x14ac:dyDescent="0.2">
      <c r="AK238" s="70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33150</v>
      </c>
    </row>
    <row r="239" spans="37:47" ht="16.5" x14ac:dyDescent="0.2">
      <c r="AK239" s="70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39100</v>
      </c>
    </row>
    <row r="240" spans="37:47" ht="16.5" x14ac:dyDescent="0.2">
      <c r="AK240" s="70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45600</v>
      </c>
    </row>
    <row r="241" spans="37:47" ht="16.5" x14ac:dyDescent="0.2">
      <c r="AK241" s="70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52100</v>
      </c>
    </row>
    <row r="242" spans="37:47" ht="16.5" x14ac:dyDescent="0.2">
      <c r="AK242" s="70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58650</v>
      </c>
    </row>
    <row r="243" spans="37:47" ht="16.5" x14ac:dyDescent="0.2">
      <c r="AK243" s="70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65100</v>
      </c>
    </row>
    <row r="244" spans="37:47" ht="16.5" x14ac:dyDescent="0.2">
      <c r="AK244" s="70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70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70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70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70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70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70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70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315</v>
      </c>
    </row>
    <row r="252" spans="37:47" ht="16.5" x14ac:dyDescent="0.2">
      <c r="AK252" s="70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420</v>
      </c>
    </row>
    <row r="253" spans="37:47" ht="16.5" x14ac:dyDescent="0.2">
      <c r="AK253" s="70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520</v>
      </c>
    </row>
    <row r="254" spans="37:47" ht="16.5" x14ac:dyDescent="0.2">
      <c r="AK254" s="70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630</v>
      </c>
    </row>
    <row r="255" spans="37:47" ht="16.5" x14ac:dyDescent="0.2">
      <c r="AK255" s="70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1280</v>
      </c>
    </row>
    <row r="256" spans="37:47" ht="16.5" x14ac:dyDescent="0.2">
      <c r="AK256" s="70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1460</v>
      </c>
    </row>
    <row r="257" spans="37:47" ht="16.5" x14ac:dyDescent="0.2">
      <c r="AK257" s="70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1640</v>
      </c>
    </row>
    <row r="258" spans="37:47" ht="16.5" x14ac:dyDescent="0.2">
      <c r="AK258" s="70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1840</v>
      </c>
    </row>
    <row r="259" spans="37:47" ht="16.5" x14ac:dyDescent="0.2">
      <c r="AK259" s="70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2200</v>
      </c>
    </row>
    <row r="260" spans="37:47" ht="16.5" x14ac:dyDescent="0.2">
      <c r="AK260" s="70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2600</v>
      </c>
    </row>
    <row r="261" spans="37:47" ht="16.5" x14ac:dyDescent="0.2">
      <c r="AK261" s="70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3000</v>
      </c>
    </row>
    <row r="262" spans="37:47" ht="16.5" x14ac:dyDescent="0.2">
      <c r="AK262" s="70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3450</v>
      </c>
    </row>
    <row r="263" spans="37:47" ht="16.5" x14ac:dyDescent="0.2">
      <c r="AK263" s="70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3900</v>
      </c>
    </row>
    <row r="264" spans="37:47" ht="16.5" x14ac:dyDescent="0.2">
      <c r="AK264" s="70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4300</v>
      </c>
    </row>
    <row r="265" spans="37:47" ht="16.5" x14ac:dyDescent="0.2">
      <c r="AK265" s="70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70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70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70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70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70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70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70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315</v>
      </c>
    </row>
    <row r="273" spans="37:47" ht="16.5" x14ac:dyDescent="0.2">
      <c r="AK273" s="70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420</v>
      </c>
    </row>
    <row r="274" spans="37:47" ht="16.5" x14ac:dyDescent="0.2">
      <c r="AK274" s="70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520</v>
      </c>
    </row>
    <row r="275" spans="37:47" ht="16.5" x14ac:dyDescent="0.2">
      <c r="AK275" s="70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630</v>
      </c>
    </row>
    <row r="276" spans="37:47" ht="16.5" x14ac:dyDescent="0.2">
      <c r="AK276" s="70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1280</v>
      </c>
    </row>
    <row r="277" spans="37:47" ht="16.5" x14ac:dyDescent="0.2">
      <c r="AK277" s="70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1460</v>
      </c>
    </row>
    <row r="278" spans="37:47" ht="16.5" x14ac:dyDescent="0.2">
      <c r="AK278" s="70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1640</v>
      </c>
    </row>
    <row r="279" spans="37:47" ht="16.5" x14ac:dyDescent="0.2">
      <c r="AK279" s="70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1840</v>
      </c>
    </row>
    <row r="280" spans="37:47" ht="16.5" x14ac:dyDescent="0.2">
      <c r="AK280" s="70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2200</v>
      </c>
    </row>
    <row r="281" spans="37:47" ht="16.5" x14ac:dyDescent="0.2">
      <c r="AK281" s="70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2600</v>
      </c>
    </row>
    <row r="282" spans="37:47" ht="16.5" x14ac:dyDescent="0.2">
      <c r="AK282" s="70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3000</v>
      </c>
    </row>
    <row r="283" spans="37:47" ht="16.5" x14ac:dyDescent="0.2">
      <c r="AK283" s="70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3450</v>
      </c>
    </row>
    <row r="284" spans="37:47" ht="16.5" x14ac:dyDescent="0.2">
      <c r="AK284" s="70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3900</v>
      </c>
    </row>
    <row r="285" spans="37:47" ht="16.5" x14ac:dyDescent="0.2">
      <c r="AK285" s="70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4300</v>
      </c>
    </row>
    <row r="286" spans="37:47" ht="16.5" x14ac:dyDescent="0.2">
      <c r="AK286" s="70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70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70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70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70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70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70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70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950</v>
      </c>
    </row>
    <row r="294" spans="37:47" ht="16.5" x14ac:dyDescent="0.2">
      <c r="AK294" s="70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1260</v>
      </c>
    </row>
    <row r="295" spans="37:47" ht="16.5" x14ac:dyDescent="0.2">
      <c r="AK295" s="70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1580</v>
      </c>
    </row>
    <row r="296" spans="37:47" ht="16.5" x14ac:dyDescent="0.2">
      <c r="AK296" s="70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1900</v>
      </c>
    </row>
    <row r="297" spans="37:47" ht="16.5" x14ac:dyDescent="0.2">
      <c r="AK297" s="70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3860</v>
      </c>
    </row>
    <row r="298" spans="37:47" ht="16.5" x14ac:dyDescent="0.2">
      <c r="AK298" s="70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4420</v>
      </c>
    </row>
    <row r="299" spans="37:47" ht="16.5" x14ac:dyDescent="0.2">
      <c r="AK299" s="70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4960</v>
      </c>
    </row>
    <row r="300" spans="37:47" ht="16.5" x14ac:dyDescent="0.2">
      <c r="AK300" s="70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5520</v>
      </c>
    </row>
    <row r="301" spans="37:47" ht="16.5" x14ac:dyDescent="0.2">
      <c r="AK301" s="70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6600</v>
      </c>
    </row>
    <row r="302" spans="37:47" ht="16.5" x14ac:dyDescent="0.2">
      <c r="AK302" s="70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7800</v>
      </c>
    </row>
    <row r="303" spans="37:47" ht="16.5" x14ac:dyDescent="0.2">
      <c r="AK303" s="70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9100</v>
      </c>
    </row>
    <row r="304" spans="37:47" ht="16.5" x14ac:dyDescent="0.2">
      <c r="AK304" s="70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10400</v>
      </c>
    </row>
    <row r="305" spans="37:47" ht="16.5" x14ac:dyDescent="0.2">
      <c r="AK305" s="70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11700</v>
      </c>
    </row>
    <row r="306" spans="37:47" ht="16.5" x14ac:dyDescent="0.2">
      <c r="AK306" s="70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13000</v>
      </c>
    </row>
    <row r="307" spans="37:47" ht="16.5" x14ac:dyDescent="0.2">
      <c r="AK307" s="70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70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70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70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70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70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70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70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950</v>
      </c>
    </row>
    <row r="315" spans="37:47" ht="16.5" x14ac:dyDescent="0.2">
      <c r="AK315" s="70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1260</v>
      </c>
    </row>
    <row r="316" spans="37:47" ht="16.5" x14ac:dyDescent="0.2">
      <c r="AK316" s="70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1580</v>
      </c>
    </row>
    <row r="317" spans="37:47" ht="16.5" x14ac:dyDescent="0.2">
      <c r="AK317" s="70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1900</v>
      </c>
    </row>
    <row r="318" spans="37:47" ht="16.5" x14ac:dyDescent="0.2">
      <c r="AK318" s="70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3860</v>
      </c>
    </row>
    <row r="319" spans="37:47" ht="16.5" x14ac:dyDescent="0.2">
      <c r="AK319" s="70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4420</v>
      </c>
    </row>
    <row r="320" spans="37:47" ht="16.5" x14ac:dyDescent="0.2">
      <c r="AK320" s="70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4960</v>
      </c>
    </row>
    <row r="321" spans="37:47" ht="16.5" x14ac:dyDescent="0.2">
      <c r="AK321" s="70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5520</v>
      </c>
    </row>
    <row r="322" spans="37:47" ht="16.5" x14ac:dyDescent="0.2">
      <c r="AK322" s="70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6600</v>
      </c>
    </row>
    <row r="323" spans="37:47" ht="16.5" x14ac:dyDescent="0.2">
      <c r="AK323" s="70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7800</v>
      </c>
    </row>
    <row r="324" spans="37:47" ht="16.5" x14ac:dyDescent="0.2">
      <c r="AK324" s="70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9100</v>
      </c>
    </row>
    <row r="325" spans="37:47" ht="16.5" x14ac:dyDescent="0.2">
      <c r="AK325" s="70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10400</v>
      </c>
    </row>
    <row r="326" spans="37:47" ht="16.5" x14ac:dyDescent="0.2">
      <c r="AK326" s="70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11700</v>
      </c>
    </row>
    <row r="327" spans="37:47" ht="16.5" x14ac:dyDescent="0.2">
      <c r="AK327" s="70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13000</v>
      </c>
    </row>
    <row r="328" spans="37:47" ht="16.5" x14ac:dyDescent="0.2">
      <c r="AK328" s="70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70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70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70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70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70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70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70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950</v>
      </c>
    </row>
    <row r="336" spans="37:47" ht="16.5" x14ac:dyDescent="0.2">
      <c r="AK336" s="70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1260</v>
      </c>
    </row>
    <row r="337" spans="37:47" ht="16.5" x14ac:dyDescent="0.2">
      <c r="AK337" s="70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1580</v>
      </c>
    </row>
    <row r="338" spans="37:47" ht="16.5" x14ac:dyDescent="0.2">
      <c r="AK338" s="70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1900</v>
      </c>
    </row>
    <row r="339" spans="37:47" ht="16.5" x14ac:dyDescent="0.2">
      <c r="AK339" s="70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3860</v>
      </c>
    </row>
    <row r="340" spans="37:47" ht="16.5" x14ac:dyDescent="0.2">
      <c r="AK340" s="70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4420</v>
      </c>
    </row>
    <row r="341" spans="37:47" ht="16.5" x14ac:dyDescent="0.2">
      <c r="AK341" s="70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4960</v>
      </c>
    </row>
    <row r="342" spans="37:47" ht="16.5" x14ac:dyDescent="0.2">
      <c r="AK342" s="70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5520</v>
      </c>
    </row>
    <row r="343" spans="37:47" ht="16.5" x14ac:dyDescent="0.2">
      <c r="AK343" s="70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6600</v>
      </c>
    </row>
    <row r="344" spans="37:47" ht="16.5" x14ac:dyDescent="0.2">
      <c r="AK344" s="70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7800</v>
      </c>
    </row>
    <row r="345" spans="37:47" ht="16.5" x14ac:dyDescent="0.2">
      <c r="AK345" s="70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9100</v>
      </c>
    </row>
    <row r="346" spans="37:47" ht="16.5" x14ac:dyDescent="0.2">
      <c r="AK346" s="70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10400</v>
      </c>
    </row>
    <row r="347" spans="37:47" ht="16.5" x14ac:dyDescent="0.2">
      <c r="AK347" s="70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11700</v>
      </c>
    </row>
    <row r="348" spans="37:47" ht="16.5" x14ac:dyDescent="0.2">
      <c r="AK348" s="70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13000</v>
      </c>
    </row>
    <row r="349" spans="37:47" ht="16.5" x14ac:dyDescent="0.2">
      <c r="AK349" s="70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70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70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70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70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70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70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70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2220</v>
      </c>
    </row>
    <row r="357" spans="37:47" ht="16.5" x14ac:dyDescent="0.2">
      <c r="AK357" s="70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2960</v>
      </c>
    </row>
    <row r="358" spans="37:47" ht="16.5" x14ac:dyDescent="0.2">
      <c r="AK358" s="70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3700</v>
      </c>
    </row>
    <row r="359" spans="37:47" ht="16.5" x14ac:dyDescent="0.2">
      <c r="AK359" s="70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4440</v>
      </c>
    </row>
    <row r="360" spans="37:47" ht="16.5" x14ac:dyDescent="0.2">
      <c r="AK360" s="70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9020</v>
      </c>
    </row>
    <row r="361" spans="37:47" ht="16.5" x14ac:dyDescent="0.2">
      <c r="AK361" s="70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10320</v>
      </c>
    </row>
    <row r="362" spans="37:47" ht="16.5" x14ac:dyDescent="0.2">
      <c r="AK362" s="70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11600</v>
      </c>
    </row>
    <row r="363" spans="37:47" ht="16.5" x14ac:dyDescent="0.2">
      <c r="AK363" s="70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12900</v>
      </c>
    </row>
    <row r="364" spans="37:47" ht="16.5" x14ac:dyDescent="0.2">
      <c r="AK364" s="70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15450</v>
      </c>
    </row>
    <row r="365" spans="37:47" ht="16.5" x14ac:dyDescent="0.2">
      <c r="AK365" s="70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18250</v>
      </c>
    </row>
    <row r="366" spans="37:47" ht="16.5" x14ac:dyDescent="0.2">
      <c r="AK366" s="70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21250</v>
      </c>
    </row>
    <row r="367" spans="37:47" ht="16.5" x14ac:dyDescent="0.2">
      <c r="AK367" s="70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24300</v>
      </c>
    </row>
    <row r="368" spans="37:47" ht="16.5" x14ac:dyDescent="0.2">
      <c r="AK368" s="70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27350</v>
      </c>
    </row>
    <row r="369" spans="37:47" ht="16.5" x14ac:dyDescent="0.2">
      <c r="AK369" s="70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30400</v>
      </c>
    </row>
    <row r="370" spans="37:47" ht="16.5" x14ac:dyDescent="0.2">
      <c r="AK370" s="70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70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70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70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70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70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70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70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315</v>
      </c>
    </row>
    <row r="378" spans="37:47" ht="16.5" x14ac:dyDescent="0.2">
      <c r="AK378" s="70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420</v>
      </c>
    </row>
    <row r="379" spans="37:47" ht="16.5" x14ac:dyDescent="0.2">
      <c r="AK379" s="70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520</v>
      </c>
    </row>
    <row r="380" spans="37:47" ht="16.5" x14ac:dyDescent="0.2">
      <c r="AK380" s="70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630</v>
      </c>
    </row>
    <row r="381" spans="37:47" ht="16.5" x14ac:dyDescent="0.2">
      <c r="AK381" s="70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1280</v>
      </c>
    </row>
    <row r="382" spans="37:47" ht="16.5" x14ac:dyDescent="0.2">
      <c r="AK382" s="70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1460</v>
      </c>
    </row>
    <row r="383" spans="37:47" ht="16.5" x14ac:dyDescent="0.2">
      <c r="AK383" s="70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1640</v>
      </c>
    </row>
    <row r="384" spans="37:47" ht="16.5" x14ac:dyDescent="0.2">
      <c r="AK384" s="70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1840</v>
      </c>
    </row>
    <row r="385" spans="37:47" ht="16.5" x14ac:dyDescent="0.2">
      <c r="AK385" s="70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2200</v>
      </c>
    </row>
    <row r="386" spans="37:47" ht="16.5" x14ac:dyDescent="0.2">
      <c r="AK386" s="70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2600</v>
      </c>
    </row>
    <row r="387" spans="37:47" ht="16.5" x14ac:dyDescent="0.2">
      <c r="AK387" s="70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3000</v>
      </c>
    </row>
    <row r="388" spans="37:47" ht="16.5" x14ac:dyDescent="0.2">
      <c r="AK388" s="70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3450</v>
      </c>
    </row>
    <row r="389" spans="37:47" ht="16.5" x14ac:dyDescent="0.2">
      <c r="AK389" s="70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3900</v>
      </c>
    </row>
    <row r="390" spans="37:47" ht="16.5" x14ac:dyDescent="0.2">
      <c r="AK390" s="70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4300</v>
      </c>
    </row>
    <row r="391" spans="37:47" ht="16.5" x14ac:dyDescent="0.2">
      <c r="AK391" s="70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70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70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70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70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70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70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70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315</v>
      </c>
    </row>
    <row r="399" spans="37:47" ht="16.5" x14ac:dyDescent="0.2">
      <c r="AK399" s="70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420</v>
      </c>
    </row>
    <row r="400" spans="37:47" ht="16.5" x14ac:dyDescent="0.2">
      <c r="AK400" s="70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520</v>
      </c>
    </row>
    <row r="401" spans="37:47" ht="16.5" x14ac:dyDescent="0.2">
      <c r="AK401" s="70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630</v>
      </c>
    </row>
    <row r="402" spans="37:47" ht="16.5" x14ac:dyDescent="0.2">
      <c r="AK402" s="70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1280</v>
      </c>
    </row>
    <row r="403" spans="37:47" ht="16.5" x14ac:dyDescent="0.2">
      <c r="AK403" s="70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1460</v>
      </c>
    </row>
    <row r="404" spans="37:47" ht="16.5" x14ac:dyDescent="0.2">
      <c r="AK404" s="70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1640</v>
      </c>
    </row>
    <row r="405" spans="37:47" ht="16.5" x14ac:dyDescent="0.2">
      <c r="AK405" s="70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1840</v>
      </c>
    </row>
    <row r="406" spans="37:47" ht="16.5" x14ac:dyDescent="0.2">
      <c r="AK406" s="70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2200</v>
      </c>
    </row>
    <row r="407" spans="37:47" ht="16.5" x14ac:dyDescent="0.2">
      <c r="AK407" s="70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2600</v>
      </c>
    </row>
    <row r="408" spans="37:47" ht="16.5" x14ac:dyDescent="0.2">
      <c r="AK408" s="70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3000</v>
      </c>
    </row>
    <row r="409" spans="37:47" ht="16.5" x14ac:dyDescent="0.2">
      <c r="AK409" s="70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3450</v>
      </c>
    </row>
    <row r="410" spans="37:47" ht="16.5" x14ac:dyDescent="0.2">
      <c r="AK410" s="70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3900</v>
      </c>
    </row>
    <row r="411" spans="37:47" ht="16.5" x14ac:dyDescent="0.2">
      <c r="AK411" s="70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4300</v>
      </c>
    </row>
    <row r="412" spans="37:47" ht="16.5" x14ac:dyDescent="0.2">
      <c r="AK412" s="70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70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70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70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70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70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70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70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950</v>
      </c>
    </row>
    <row r="420" spans="37:47" ht="16.5" x14ac:dyDescent="0.2">
      <c r="AK420" s="70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1260</v>
      </c>
    </row>
    <row r="421" spans="37:47" ht="16.5" x14ac:dyDescent="0.2">
      <c r="AK421" s="70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1580</v>
      </c>
    </row>
    <row r="422" spans="37:47" ht="16.5" x14ac:dyDescent="0.2">
      <c r="AK422" s="70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1900</v>
      </c>
    </row>
    <row r="423" spans="37:47" ht="16.5" x14ac:dyDescent="0.2">
      <c r="AK423" s="70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3860</v>
      </c>
    </row>
    <row r="424" spans="37:47" ht="16.5" x14ac:dyDescent="0.2">
      <c r="AK424" s="70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4420</v>
      </c>
    </row>
    <row r="425" spans="37:47" ht="16.5" x14ac:dyDescent="0.2">
      <c r="AK425" s="70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4960</v>
      </c>
    </row>
    <row r="426" spans="37:47" ht="16.5" x14ac:dyDescent="0.2">
      <c r="AK426" s="70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5520</v>
      </c>
    </row>
    <row r="427" spans="37:47" ht="16.5" x14ac:dyDescent="0.2">
      <c r="AK427" s="70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6600</v>
      </c>
    </row>
    <row r="428" spans="37:47" ht="16.5" x14ac:dyDescent="0.2">
      <c r="AK428" s="70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7800</v>
      </c>
    </row>
    <row r="429" spans="37:47" ht="16.5" x14ac:dyDescent="0.2">
      <c r="AK429" s="70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9100</v>
      </c>
    </row>
    <row r="430" spans="37:47" ht="16.5" x14ac:dyDescent="0.2">
      <c r="AK430" s="70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10400</v>
      </c>
    </row>
    <row r="431" spans="37:47" ht="16.5" x14ac:dyDescent="0.2">
      <c r="AK431" s="70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11700</v>
      </c>
    </row>
    <row r="432" spans="37:47" ht="16.5" x14ac:dyDescent="0.2">
      <c r="AK432" s="70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13000</v>
      </c>
    </row>
    <row r="433" spans="37:47" ht="16.5" x14ac:dyDescent="0.2">
      <c r="AK433" s="70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70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70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70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70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70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70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70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950</v>
      </c>
    </row>
    <row r="441" spans="37:47" ht="16.5" x14ac:dyDescent="0.2">
      <c r="AK441" s="70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1260</v>
      </c>
    </row>
    <row r="442" spans="37:47" ht="16.5" x14ac:dyDescent="0.2">
      <c r="AK442" s="70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1580</v>
      </c>
    </row>
    <row r="443" spans="37:47" ht="16.5" x14ac:dyDescent="0.2">
      <c r="AK443" s="70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1900</v>
      </c>
    </row>
    <row r="444" spans="37:47" ht="16.5" x14ac:dyDescent="0.2">
      <c r="AK444" s="70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3860</v>
      </c>
    </row>
    <row r="445" spans="37:47" ht="16.5" x14ac:dyDescent="0.2">
      <c r="AK445" s="70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4420</v>
      </c>
    </row>
    <row r="446" spans="37:47" ht="16.5" x14ac:dyDescent="0.2">
      <c r="AK446" s="70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4960</v>
      </c>
    </row>
    <row r="447" spans="37:47" ht="16.5" x14ac:dyDescent="0.2">
      <c r="AK447" s="70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5520</v>
      </c>
    </row>
    <row r="448" spans="37:47" ht="16.5" x14ac:dyDescent="0.2">
      <c r="AK448" s="70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6600</v>
      </c>
    </row>
    <row r="449" spans="37:47" ht="16.5" x14ac:dyDescent="0.2">
      <c r="AK449" s="70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7800</v>
      </c>
    </row>
    <row r="450" spans="37:47" ht="16.5" x14ac:dyDescent="0.2">
      <c r="AK450" s="70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9100</v>
      </c>
    </row>
    <row r="451" spans="37:47" ht="16.5" x14ac:dyDescent="0.2">
      <c r="AK451" s="70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10400</v>
      </c>
    </row>
    <row r="452" spans="37:47" ht="16.5" x14ac:dyDescent="0.2">
      <c r="AK452" s="70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11700</v>
      </c>
    </row>
    <row r="453" spans="37:47" ht="16.5" x14ac:dyDescent="0.2">
      <c r="AK453" s="70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13000</v>
      </c>
    </row>
    <row r="454" spans="37:47" ht="16.5" x14ac:dyDescent="0.2">
      <c r="AK454" s="70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70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70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70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70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70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70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70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950</v>
      </c>
    </row>
    <row r="462" spans="37:47" ht="16.5" x14ac:dyDescent="0.2">
      <c r="AK462" s="70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1260</v>
      </c>
    </row>
    <row r="463" spans="37:47" ht="16.5" x14ac:dyDescent="0.2">
      <c r="AK463" s="70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1580</v>
      </c>
    </row>
    <row r="464" spans="37:47" ht="16.5" x14ac:dyDescent="0.2">
      <c r="AK464" s="70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1900</v>
      </c>
    </row>
    <row r="465" spans="37:47" ht="16.5" x14ac:dyDescent="0.2">
      <c r="AK465" s="70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3860</v>
      </c>
    </row>
    <row r="466" spans="37:47" ht="16.5" x14ac:dyDescent="0.2">
      <c r="AK466" s="70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4420</v>
      </c>
    </row>
    <row r="467" spans="37:47" ht="16.5" x14ac:dyDescent="0.2">
      <c r="AK467" s="70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4960</v>
      </c>
    </row>
    <row r="468" spans="37:47" ht="16.5" x14ac:dyDescent="0.2">
      <c r="AK468" s="70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5520</v>
      </c>
    </row>
    <row r="469" spans="37:47" ht="16.5" x14ac:dyDescent="0.2">
      <c r="AK469" s="70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6600</v>
      </c>
    </row>
    <row r="470" spans="37:47" ht="16.5" x14ac:dyDescent="0.2">
      <c r="AK470" s="70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7800</v>
      </c>
    </row>
    <row r="471" spans="37:47" ht="16.5" x14ac:dyDescent="0.2">
      <c r="AK471" s="70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9100</v>
      </c>
    </row>
    <row r="472" spans="37:47" ht="16.5" x14ac:dyDescent="0.2">
      <c r="AK472" s="70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10400</v>
      </c>
    </row>
    <row r="473" spans="37:47" ht="16.5" x14ac:dyDescent="0.2">
      <c r="AK473" s="70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11700</v>
      </c>
    </row>
    <row r="474" spans="37:47" ht="16.5" x14ac:dyDescent="0.2">
      <c r="AK474" s="70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13000</v>
      </c>
    </row>
    <row r="475" spans="37:47" ht="16.5" x14ac:dyDescent="0.2">
      <c r="AK475" s="70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70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70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70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70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70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70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70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2220</v>
      </c>
    </row>
    <row r="483" spans="37:47" ht="16.5" x14ac:dyDescent="0.2">
      <c r="AK483" s="70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2960</v>
      </c>
    </row>
    <row r="484" spans="37:47" ht="16.5" x14ac:dyDescent="0.2">
      <c r="AK484" s="70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3700</v>
      </c>
    </row>
    <row r="485" spans="37:47" ht="16.5" x14ac:dyDescent="0.2">
      <c r="AK485" s="70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4440</v>
      </c>
    </row>
    <row r="486" spans="37:47" ht="16.5" x14ac:dyDescent="0.2">
      <c r="AK486" s="70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9020</v>
      </c>
    </row>
    <row r="487" spans="37:47" ht="16.5" x14ac:dyDescent="0.2">
      <c r="AK487" s="70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10320</v>
      </c>
    </row>
    <row r="488" spans="37:47" ht="16.5" x14ac:dyDescent="0.2">
      <c r="AK488" s="70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11600</v>
      </c>
    </row>
    <row r="489" spans="37:47" ht="16.5" x14ac:dyDescent="0.2">
      <c r="AK489" s="70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12900</v>
      </c>
    </row>
    <row r="490" spans="37:47" ht="16.5" x14ac:dyDescent="0.2">
      <c r="AK490" s="70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15450</v>
      </c>
    </row>
    <row r="491" spans="37:47" ht="16.5" x14ac:dyDescent="0.2">
      <c r="AK491" s="70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18250</v>
      </c>
    </row>
    <row r="492" spans="37:47" ht="16.5" x14ac:dyDescent="0.2">
      <c r="AK492" s="70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21250</v>
      </c>
    </row>
    <row r="493" spans="37:47" ht="16.5" x14ac:dyDescent="0.2">
      <c r="AK493" s="70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24300</v>
      </c>
    </row>
    <row r="494" spans="37:47" ht="16.5" x14ac:dyDescent="0.2">
      <c r="AK494" s="70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27350</v>
      </c>
    </row>
    <row r="495" spans="37:47" ht="16.5" x14ac:dyDescent="0.2">
      <c r="AK495" s="70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30400</v>
      </c>
    </row>
    <row r="496" spans="37:47" ht="16.5" x14ac:dyDescent="0.2">
      <c r="AK496" s="70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70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70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70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70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70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70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70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950</v>
      </c>
    </row>
    <row r="504" spans="37:47" ht="16.5" x14ac:dyDescent="0.2">
      <c r="AK504" s="70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1260</v>
      </c>
    </row>
    <row r="505" spans="37:47" ht="16.5" x14ac:dyDescent="0.2">
      <c r="AK505" s="70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1580</v>
      </c>
    </row>
    <row r="506" spans="37:47" ht="16.5" x14ac:dyDescent="0.2">
      <c r="AK506" s="70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1900</v>
      </c>
    </row>
    <row r="507" spans="37:47" ht="16.5" x14ac:dyDescent="0.2">
      <c r="AK507" s="70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3860</v>
      </c>
    </row>
    <row r="508" spans="37:47" ht="16.5" x14ac:dyDescent="0.2">
      <c r="AK508" s="70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4420</v>
      </c>
    </row>
    <row r="509" spans="37:47" ht="16.5" x14ac:dyDescent="0.2">
      <c r="AK509" s="70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4960</v>
      </c>
    </row>
    <row r="510" spans="37:47" ht="16.5" x14ac:dyDescent="0.2">
      <c r="AK510" s="70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5520</v>
      </c>
    </row>
    <row r="511" spans="37:47" ht="16.5" x14ac:dyDescent="0.2">
      <c r="AK511" s="70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6600</v>
      </c>
    </row>
    <row r="512" spans="37:47" ht="16.5" x14ac:dyDescent="0.2">
      <c r="AK512" s="70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7800</v>
      </c>
    </row>
    <row r="513" spans="37:47" ht="16.5" x14ac:dyDescent="0.2">
      <c r="AK513" s="70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9100</v>
      </c>
    </row>
    <row r="514" spans="37:47" ht="16.5" x14ac:dyDescent="0.2">
      <c r="AK514" s="70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10400</v>
      </c>
    </row>
    <row r="515" spans="37:47" ht="16.5" x14ac:dyDescent="0.2">
      <c r="AK515" s="70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11700</v>
      </c>
    </row>
    <row r="516" spans="37:47" ht="16.5" x14ac:dyDescent="0.2">
      <c r="AK516" s="70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13000</v>
      </c>
    </row>
    <row r="517" spans="37:47" ht="16.5" x14ac:dyDescent="0.2">
      <c r="AK517" s="70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70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70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70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70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70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70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70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950</v>
      </c>
    </row>
    <row r="525" spans="37:47" ht="16.5" x14ac:dyDescent="0.2">
      <c r="AK525" s="70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1260</v>
      </c>
    </row>
    <row r="526" spans="37:47" ht="16.5" x14ac:dyDescent="0.2">
      <c r="AK526" s="70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1580</v>
      </c>
    </row>
    <row r="527" spans="37:47" ht="16.5" x14ac:dyDescent="0.2">
      <c r="AK527" s="70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1900</v>
      </c>
    </row>
    <row r="528" spans="37:47" ht="16.5" x14ac:dyDescent="0.2">
      <c r="AK528" s="70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3860</v>
      </c>
    </row>
    <row r="529" spans="37:47" ht="16.5" x14ac:dyDescent="0.2">
      <c r="AK529" s="70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4420</v>
      </c>
    </row>
    <row r="530" spans="37:47" ht="16.5" x14ac:dyDescent="0.2">
      <c r="AK530" s="70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4960</v>
      </c>
    </row>
    <row r="531" spans="37:47" ht="16.5" x14ac:dyDescent="0.2">
      <c r="AK531" s="70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5520</v>
      </c>
    </row>
    <row r="532" spans="37:47" ht="16.5" x14ac:dyDescent="0.2">
      <c r="AK532" s="70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6600</v>
      </c>
    </row>
    <row r="533" spans="37:47" ht="16.5" x14ac:dyDescent="0.2">
      <c r="AK533" s="70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7800</v>
      </c>
    </row>
    <row r="534" spans="37:47" ht="16.5" x14ac:dyDescent="0.2">
      <c r="AK534" s="70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9100</v>
      </c>
    </row>
    <row r="535" spans="37:47" ht="16.5" x14ac:dyDescent="0.2">
      <c r="AK535" s="70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10400</v>
      </c>
    </row>
    <row r="536" spans="37:47" ht="16.5" x14ac:dyDescent="0.2">
      <c r="AK536" s="70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11700</v>
      </c>
    </row>
    <row r="537" spans="37:47" ht="16.5" x14ac:dyDescent="0.2">
      <c r="AK537" s="70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13000</v>
      </c>
    </row>
    <row r="538" spans="37:47" ht="16.5" x14ac:dyDescent="0.2">
      <c r="AK538" s="70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70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70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70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70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70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70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70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950</v>
      </c>
    </row>
    <row r="546" spans="37:47" ht="16.5" x14ac:dyDescent="0.2">
      <c r="AK546" s="70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1260</v>
      </c>
    </row>
    <row r="547" spans="37:47" ht="16.5" x14ac:dyDescent="0.2">
      <c r="AK547" s="70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1580</v>
      </c>
    </row>
    <row r="548" spans="37:47" ht="16.5" x14ac:dyDescent="0.2">
      <c r="AK548" s="70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1900</v>
      </c>
    </row>
    <row r="549" spans="37:47" ht="16.5" x14ac:dyDescent="0.2">
      <c r="AK549" s="70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3860</v>
      </c>
    </row>
    <row r="550" spans="37:47" ht="16.5" x14ac:dyDescent="0.2">
      <c r="AK550" s="70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4420</v>
      </c>
    </row>
    <row r="551" spans="37:47" ht="16.5" x14ac:dyDescent="0.2">
      <c r="AK551" s="70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4960</v>
      </c>
    </row>
    <row r="552" spans="37:47" ht="16.5" x14ac:dyDescent="0.2">
      <c r="AK552" s="70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5520</v>
      </c>
    </row>
    <row r="553" spans="37:47" ht="16.5" x14ac:dyDescent="0.2">
      <c r="AK553" s="70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6600</v>
      </c>
    </row>
    <row r="554" spans="37:47" ht="16.5" x14ac:dyDescent="0.2">
      <c r="AK554" s="70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7800</v>
      </c>
    </row>
    <row r="555" spans="37:47" ht="16.5" x14ac:dyDescent="0.2">
      <c r="AK555" s="70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9100</v>
      </c>
    </row>
    <row r="556" spans="37:47" ht="16.5" x14ac:dyDescent="0.2">
      <c r="AK556" s="70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10400</v>
      </c>
    </row>
    <row r="557" spans="37:47" ht="16.5" x14ac:dyDescent="0.2">
      <c r="AK557" s="70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11700</v>
      </c>
    </row>
    <row r="558" spans="37:47" ht="16.5" x14ac:dyDescent="0.2">
      <c r="AK558" s="70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13000</v>
      </c>
    </row>
    <row r="559" spans="37:47" ht="16.5" x14ac:dyDescent="0.2">
      <c r="AK559" s="70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70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70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70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70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70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70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70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2220</v>
      </c>
    </row>
    <row r="567" spans="37:47" ht="16.5" x14ac:dyDescent="0.2">
      <c r="AK567" s="70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2960</v>
      </c>
    </row>
    <row r="568" spans="37:47" ht="16.5" x14ac:dyDescent="0.2">
      <c r="AK568" s="70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3700</v>
      </c>
    </row>
    <row r="569" spans="37:47" ht="16.5" x14ac:dyDescent="0.2">
      <c r="AK569" s="70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4440</v>
      </c>
    </row>
    <row r="570" spans="37:47" ht="16.5" x14ac:dyDescent="0.2">
      <c r="AK570" s="70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9020</v>
      </c>
    </row>
    <row r="571" spans="37:47" ht="16.5" x14ac:dyDescent="0.2">
      <c r="AK571" s="70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10320</v>
      </c>
    </row>
    <row r="572" spans="37:47" ht="16.5" x14ac:dyDescent="0.2">
      <c r="AK572" s="70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11600</v>
      </c>
    </row>
    <row r="573" spans="37:47" ht="16.5" x14ac:dyDescent="0.2">
      <c r="AK573" s="70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12900</v>
      </c>
    </row>
    <row r="574" spans="37:47" ht="16.5" x14ac:dyDescent="0.2">
      <c r="AK574" s="70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15450</v>
      </c>
    </row>
    <row r="575" spans="37:47" ht="16.5" x14ac:dyDescent="0.2">
      <c r="AK575" s="70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18250</v>
      </c>
    </row>
    <row r="576" spans="37:47" ht="16.5" x14ac:dyDescent="0.2">
      <c r="AK576" s="70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21250</v>
      </c>
    </row>
    <row r="577" spans="37:47" ht="16.5" x14ac:dyDescent="0.2">
      <c r="AK577" s="70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24300</v>
      </c>
    </row>
    <row r="578" spans="37:47" ht="16.5" x14ac:dyDescent="0.2">
      <c r="AK578" s="70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27350</v>
      </c>
    </row>
    <row r="579" spans="37:47" ht="16.5" x14ac:dyDescent="0.2">
      <c r="AK579" s="70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30400</v>
      </c>
    </row>
    <row r="580" spans="37:47" ht="16.5" x14ac:dyDescent="0.2">
      <c r="AK580" s="70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70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70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70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70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70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70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70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2220</v>
      </c>
    </row>
    <row r="588" spans="37:47" ht="16.5" x14ac:dyDescent="0.2">
      <c r="AK588" s="70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2960</v>
      </c>
    </row>
    <row r="589" spans="37:47" ht="16.5" x14ac:dyDescent="0.2">
      <c r="AK589" s="70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3700</v>
      </c>
    </row>
    <row r="590" spans="37:47" ht="16.5" x14ac:dyDescent="0.2">
      <c r="AK590" s="70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4440</v>
      </c>
    </row>
    <row r="591" spans="37:47" ht="16.5" x14ac:dyDescent="0.2">
      <c r="AK591" s="70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9020</v>
      </c>
    </row>
    <row r="592" spans="37:47" ht="16.5" x14ac:dyDescent="0.2">
      <c r="AK592" s="70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10320</v>
      </c>
    </row>
    <row r="593" spans="37:47" ht="16.5" x14ac:dyDescent="0.2">
      <c r="AK593" s="70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11600</v>
      </c>
    </row>
    <row r="594" spans="37:47" ht="16.5" x14ac:dyDescent="0.2">
      <c r="AK594" s="70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12900</v>
      </c>
    </row>
    <row r="595" spans="37:47" ht="16.5" x14ac:dyDescent="0.2">
      <c r="AK595" s="70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15450</v>
      </c>
    </row>
    <row r="596" spans="37:47" ht="16.5" x14ac:dyDescent="0.2">
      <c r="AK596" s="70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18250</v>
      </c>
    </row>
    <row r="597" spans="37:47" ht="16.5" x14ac:dyDescent="0.2">
      <c r="AK597" s="70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21250</v>
      </c>
    </row>
    <row r="598" spans="37:47" ht="16.5" x14ac:dyDescent="0.2">
      <c r="AK598" s="70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24300</v>
      </c>
    </row>
    <row r="599" spans="37:47" ht="16.5" x14ac:dyDescent="0.2">
      <c r="AK599" s="70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27350</v>
      </c>
    </row>
    <row r="600" spans="37:47" ht="16.5" x14ac:dyDescent="0.2">
      <c r="AK600" s="70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30400</v>
      </c>
    </row>
    <row r="601" spans="37:47" ht="16.5" x14ac:dyDescent="0.2">
      <c r="AK601" s="70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70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70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70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70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70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70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70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2220</v>
      </c>
    </row>
    <row r="609" spans="37:47" ht="16.5" x14ac:dyDescent="0.2">
      <c r="AK609" s="70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2960</v>
      </c>
    </row>
    <row r="610" spans="37:47" ht="16.5" x14ac:dyDescent="0.2">
      <c r="AK610" s="70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3700</v>
      </c>
    </row>
    <row r="611" spans="37:47" ht="16.5" x14ac:dyDescent="0.2">
      <c r="AK611" s="70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4440</v>
      </c>
    </row>
    <row r="612" spans="37:47" ht="16.5" x14ac:dyDescent="0.2">
      <c r="AK612" s="70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9020</v>
      </c>
    </row>
    <row r="613" spans="37:47" ht="16.5" x14ac:dyDescent="0.2">
      <c r="AK613" s="70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10320</v>
      </c>
    </row>
    <row r="614" spans="37:47" ht="16.5" x14ac:dyDescent="0.2">
      <c r="AK614" s="70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11600</v>
      </c>
    </row>
    <row r="615" spans="37:47" ht="16.5" x14ac:dyDescent="0.2">
      <c r="AK615" s="70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12900</v>
      </c>
    </row>
    <row r="616" spans="37:47" ht="16.5" x14ac:dyDescent="0.2">
      <c r="AK616" s="70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15450</v>
      </c>
    </row>
    <row r="617" spans="37:47" ht="16.5" x14ac:dyDescent="0.2">
      <c r="AK617" s="70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18250</v>
      </c>
    </row>
    <row r="618" spans="37:47" ht="16.5" x14ac:dyDescent="0.2">
      <c r="AK618" s="70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21250</v>
      </c>
    </row>
    <row r="619" spans="37:47" ht="16.5" x14ac:dyDescent="0.2">
      <c r="AK619" s="70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24300</v>
      </c>
    </row>
    <row r="620" spans="37:47" ht="16.5" x14ac:dyDescent="0.2">
      <c r="AK620" s="70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27350</v>
      </c>
    </row>
    <row r="621" spans="37:47" ht="16.5" x14ac:dyDescent="0.2">
      <c r="AK621" s="70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30400</v>
      </c>
    </row>
    <row r="622" spans="37:47" ht="16.5" x14ac:dyDescent="0.2">
      <c r="AK622" s="70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70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70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70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70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70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70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70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4755</v>
      </c>
    </row>
    <row r="630" spans="37:47" ht="16.5" x14ac:dyDescent="0.2">
      <c r="AK630" s="70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6340</v>
      </c>
    </row>
    <row r="631" spans="37:47" ht="16.5" x14ac:dyDescent="0.2">
      <c r="AK631" s="70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7930</v>
      </c>
    </row>
    <row r="632" spans="37:47" ht="16.5" x14ac:dyDescent="0.2">
      <c r="AK632" s="70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9510</v>
      </c>
    </row>
    <row r="633" spans="37:47" ht="16.5" x14ac:dyDescent="0.2">
      <c r="AK633" s="70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19340</v>
      </c>
    </row>
    <row r="634" spans="37:47" ht="16.5" x14ac:dyDescent="0.2">
      <c r="AK634" s="70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22120</v>
      </c>
    </row>
    <row r="635" spans="37:47" ht="16.5" x14ac:dyDescent="0.2">
      <c r="AK635" s="70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24880</v>
      </c>
    </row>
    <row r="636" spans="37:47" ht="16.5" x14ac:dyDescent="0.2">
      <c r="AK636" s="70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27640</v>
      </c>
    </row>
    <row r="637" spans="37:47" ht="16.5" x14ac:dyDescent="0.2">
      <c r="AK637" s="70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33150</v>
      </c>
    </row>
    <row r="638" spans="37:47" ht="16.5" x14ac:dyDescent="0.2">
      <c r="AK638" s="70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39100</v>
      </c>
    </row>
    <row r="639" spans="37:47" ht="16.5" x14ac:dyDescent="0.2">
      <c r="AK639" s="70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45600</v>
      </c>
    </row>
    <row r="640" spans="37:47" ht="16.5" x14ac:dyDescent="0.2">
      <c r="AK640" s="70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52100</v>
      </c>
    </row>
    <row r="641" spans="37:47" ht="16.5" x14ac:dyDescent="0.2">
      <c r="AK641" s="70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58650</v>
      </c>
    </row>
    <row r="642" spans="37:47" ht="16.5" x14ac:dyDescent="0.2">
      <c r="AK642" s="70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65100</v>
      </c>
    </row>
    <row r="643" spans="37:47" ht="16.5" x14ac:dyDescent="0.2">
      <c r="AK643" s="70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70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70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70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70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70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70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70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4755</v>
      </c>
    </row>
    <row r="651" spans="37:47" ht="16.5" x14ac:dyDescent="0.2">
      <c r="AK651" s="70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6340</v>
      </c>
    </row>
    <row r="652" spans="37:47" ht="16.5" x14ac:dyDescent="0.2">
      <c r="AK652" s="70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7930</v>
      </c>
    </row>
    <row r="653" spans="37:47" ht="16.5" x14ac:dyDescent="0.2">
      <c r="AK653" s="70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9510</v>
      </c>
    </row>
    <row r="654" spans="37:47" ht="16.5" x14ac:dyDescent="0.2">
      <c r="AK654" s="70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19340</v>
      </c>
    </row>
    <row r="655" spans="37:47" ht="16.5" x14ac:dyDescent="0.2">
      <c r="AK655" s="70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22120</v>
      </c>
    </row>
    <row r="656" spans="37:47" ht="16.5" x14ac:dyDescent="0.2">
      <c r="AK656" s="70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24880</v>
      </c>
    </row>
    <row r="657" spans="37:47" ht="16.5" x14ac:dyDescent="0.2">
      <c r="AK657" s="70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27640</v>
      </c>
    </row>
    <row r="658" spans="37:47" ht="16.5" x14ac:dyDescent="0.2">
      <c r="AK658" s="70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33150</v>
      </c>
    </row>
    <row r="659" spans="37:47" ht="16.5" x14ac:dyDescent="0.2">
      <c r="AK659" s="70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39100</v>
      </c>
    </row>
    <row r="660" spans="37:47" ht="16.5" x14ac:dyDescent="0.2">
      <c r="AK660" s="70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45600</v>
      </c>
    </row>
    <row r="661" spans="37:47" ht="16.5" x14ac:dyDescent="0.2">
      <c r="AK661" s="70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52100</v>
      </c>
    </row>
    <row r="662" spans="37:47" ht="16.5" x14ac:dyDescent="0.2">
      <c r="AK662" s="70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58650</v>
      </c>
    </row>
    <row r="663" spans="37:47" ht="16.5" x14ac:dyDescent="0.2">
      <c r="AK663" s="70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65100</v>
      </c>
    </row>
    <row r="664" spans="37:47" ht="16.5" x14ac:dyDescent="0.2">
      <c r="AK664" s="70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70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70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70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70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70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70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70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950</v>
      </c>
    </row>
    <row r="672" spans="37:47" ht="16.5" x14ac:dyDescent="0.2">
      <c r="AK672" s="70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1260</v>
      </c>
    </row>
    <row r="673" spans="37:47" ht="16.5" x14ac:dyDescent="0.2">
      <c r="AK673" s="70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1580</v>
      </c>
    </row>
    <row r="674" spans="37:47" ht="16.5" x14ac:dyDescent="0.2">
      <c r="AK674" s="70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1900</v>
      </c>
    </row>
    <row r="675" spans="37:47" ht="16.5" x14ac:dyDescent="0.2">
      <c r="AK675" s="70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3860</v>
      </c>
    </row>
    <row r="676" spans="37:47" ht="16.5" x14ac:dyDescent="0.2">
      <c r="AK676" s="70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4420</v>
      </c>
    </row>
    <row r="677" spans="37:47" ht="16.5" x14ac:dyDescent="0.2">
      <c r="AK677" s="70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4960</v>
      </c>
    </row>
    <row r="678" spans="37:47" ht="16.5" x14ac:dyDescent="0.2">
      <c r="AK678" s="70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5520</v>
      </c>
    </row>
    <row r="679" spans="37:47" ht="16.5" x14ac:dyDescent="0.2">
      <c r="AK679" s="70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6600</v>
      </c>
    </row>
    <row r="680" spans="37:47" ht="16.5" x14ac:dyDescent="0.2">
      <c r="AK680" s="70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7800</v>
      </c>
    </row>
    <row r="681" spans="37:47" ht="16.5" x14ac:dyDescent="0.2">
      <c r="AK681" s="70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9100</v>
      </c>
    </row>
    <row r="682" spans="37:47" ht="16.5" x14ac:dyDescent="0.2">
      <c r="AK682" s="70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10400</v>
      </c>
    </row>
    <row r="683" spans="37:47" ht="16.5" x14ac:dyDescent="0.2">
      <c r="AK683" s="70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11700</v>
      </c>
    </row>
    <row r="684" spans="37:47" ht="16.5" x14ac:dyDescent="0.2">
      <c r="AK684" s="70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13000</v>
      </c>
    </row>
    <row r="685" spans="37:47" ht="16.5" x14ac:dyDescent="0.2">
      <c r="AK685" s="70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70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70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70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70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70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70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70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950</v>
      </c>
    </row>
    <row r="693" spans="37:47" ht="16.5" x14ac:dyDescent="0.2">
      <c r="AK693" s="70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1260</v>
      </c>
    </row>
    <row r="694" spans="37:47" ht="16.5" x14ac:dyDescent="0.2">
      <c r="AK694" s="70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1580</v>
      </c>
    </row>
    <row r="695" spans="37:47" ht="16.5" x14ac:dyDescent="0.2">
      <c r="AK695" s="70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1900</v>
      </c>
    </row>
    <row r="696" spans="37:47" ht="16.5" x14ac:dyDescent="0.2">
      <c r="AK696" s="70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3860</v>
      </c>
    </row>
    <row r="697" spans="37:47" ht="16.5" x14ac:dyDescent="0.2">
      <c r="AK697" s="70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4420</v>
      </c>
    </row>
    <row r="698" spans="37:47" ht="16.5" x14ac:dyDescent="0.2">
      <c r="AK698" s="70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4960</v>
      </c>
    </row>
    <row r="699" spans="37:47" ht="16.5" x14ac:dyDescent="0.2">
      <c r="AK699" s="70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5520</v>
      </c>
    </row>
    <row r="700" spans="37:47" ht="16.5" x14ac:dyDescent="0.2">
      <c r="AK700" s="70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6600</v>
      </c>
    </row>
    <row r="701" spans="37:47" ht="16.5" x14ac:dyDescent="0.2">
      <c r="AK701" s="70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7800</v>
      </c>
    </row>
    <row r="702" spans="37:47" ht="16.5" x14ac:dyDescent="0.2">
      <c r="AK702" s="70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9100</v>
      </c>
    </row>
    <row r="703" spans="37:47" ht="16.5" x14ac:dyDescent="0.2">
      <c r="AK703" s="70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10400</v>
      </c>
    </row>
    <row r="704" spans="37:47" ht="16.5" x14ac:dyDescent="0.2">
      <c r="AK704" s="70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11700</v>
      </c>
    </row>
    <row r="705" spans="37:47" ht="16.5" x14ac:dyDescent="0.2">
      <c r="AK705" s="70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13000</v>
      </c>
    </row>
    <row r="706" spans="37:47" ht="16.5" x14ac:dyDescent="0.2">
      <c r="AK706" s="70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70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70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70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70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70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70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70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950</v>
      </c>
    </row>
    <row r="714" spans="37:47" ht="16.5" x14ac:dyDescent="0.2">
      <c r="AK714" s="70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1260</v>
      </c>
    </row>
    <row r="715" spans="37:47" ht="16.5" x14ac:dyDescent="0.2">
      <c r="AK715" s="70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1580</v>
      </c>
    </row>
    <row r="716" spans="37:47" ht="16.5" x14ac:dyDescent="0.2">
      <c r="AK716" s="70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1900</v>
      </c>
    </row>
    <row r="717" spans="37:47" ht="16.5" x14ac:dyDescent="0.2">
      <c r="AK717" s="70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3860</v>
      </c>
    </row>
    <row r="718" spans="37:47" ht="16.5" x14ac:dyDescent="0.2">
      <c r="AK718" s="70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4420</v>
      </c>
    </row>
    <row r="719" spans="37:47" ht="16.5" x14ac:dyDescent="0.2">
      <c r="AK719" s="70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4960</v>
      </c>
    </row>
    <row r="720" spans="37:47" ht="16.5" x14ac:dyDescent="0.2">
      <c r="AK720" s="70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5520</v>
      </c>
    </row>
    <row r="721" spans="37:47" ht="16.5" x14ac:dyDescent="0.2">
      <c r="AK721" s="70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6600</v>
      </c>
    </row>
    <row r="722" spans="37:47" ht="16.5" x14ac:dyDescent="0.2">
      <c r="AK722" s="70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7800</v>
      </c>
    </row>
    <row r="723" spans="37:47" ht="16.5" x14ac:dyDescent="0.2">
      <c r="AK723" s="70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9100</v>
      </c>
    </row>
    <row r="724" spans="37:47" ht="16.5" x14ac:dyDescent="0.2">
      <c r="AK724" s="70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10400</v>
      </c>
    </row>
    <row r="725" spans="37:47" ht="16.5" x14ac:dyDescent="0.2">
      <c r="AK725" s="70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11700</v>
      </c>
    </row>
    <row r="726" spans="37:47" ht="16.5" x14ac:dyDescent="0.2">
      <c r="AK726" s="70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13000</v>
      </c>
    </row>
    <row r="727" spans="37:47" ht="16.5" x14ac:dyDescent="0.2">
      <c r="AK727" s="70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70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70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70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70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70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70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70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2220</v>
      </c>
    </row>
    <row r="735" spans="37:47" ht="16.5" x14ac:dyDescent="0.2">
      <c r="AK735" s="70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2960</v>
      </c>
    </row>
    <row r="736" spans="37:47" ht="16.5" x14ac:dyDescent="0.2">
      <c r="AK736" s="70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3700</v>
      </c>
    </row>
    <row r="737" spans="37:47" ht="16.5" x14ac:dyDescent="0.2">
      <c r="AK737" s="70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4440</v>
      </c>
    </row>
    <row r="738" spans="37:47" ht="16.5" x14ac:dyDescent="0.2">
      <c r="AK738" s="70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9020</v>
      </c>
    </row>
    <row r="739" spans="37:47" ht="16.5" x14ac:dyDescent="0.2">
      <c r="AK739" s="70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10320</v>
      </c>
    </row>
    <row r="740" spans="37:47" ht="16.5" x14ac:dyDescent="0.2">
      <c r="AK740" s="70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11600</v>
      </c>
    </row>
    <row r="741" spans="37:47" ht="16.5" x14ac:dyDescent="0.2">
      <c r="AK741" s="70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12900</v>
      </c>
    </row>
    <row r="742" spans="37:47" ht="16.5" x14ac:dyDescent="0.2">
      <c r="AK742" s="70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15450</v>
      </c>
    </row>
    <row r="743" spans="37:47" ht="16.5" x14ac:dyDescent="0.2">
      <c r="AK743" s="70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18250</v>
      </c>
    </row>
    <row r="744" spans="37:47" ht="16.5" x14ac:dyDescent="0.2">
      <c r="AK744" s="70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21250</v>
      </c>
    </row>
    <row r="745" spans="37:47" ht="16.5" x14ac:dyDescent="0.2">
      <c r="AK745" s="70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24300</v>
      </c>
    </row>
    <row r="746" spans="37:47" ht="16.5" x14ac:dyDescent="0.2">
      <c r="AK746" s="70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27350</v>
      </c>
    </row>
    <row r="747" spans="37:47" ht="16.5" x14ac:dyDescent="0.2">
      <c r="AK747" s="70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30400</v>
      </c>
    </row>
    <row r="748" spans="37:47" ht="16.5" x14ac:dyDescent="0.2">
      <c r="AK748" s="70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70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70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70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70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70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70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70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2220</v>
      </c>
    </row>
    <row r="756" spans="37:47" ht="16.5" x14ac:dyDescent="0.2">
      <c r="AK756" s="70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2960</v>
      </c>
    </row>
    <row r="757" spans="37:47" ht="16.5" x14ac:dyDescent="0.2">
      <c r="AK757" s="70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3700</v>
      </c>
    </row>
    <row r="758" spans="37:47" ht="16.5" x14ac:dyDescent="0.2">
      <c r="AK758" s="70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4440</v>
      </c>
    </row>
    <row r="759" spans="37:47" ht="16.5" x14ac:dyDescent="0.2">
      <c r="AK759" s="70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9020</v>
      </c>
    </row>
    <row r="760" spans="37:47" ht="16.5" x14ac:dyDescent="0.2">
      <c r="AK760" s="70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10320</v>
      </c>
    </row>
    <row r="761" spans="37:47" ht="16.5" x14ac:dyDescent="0.2">
      <c r="AK761" s="70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11600</v>
      </c>
    </row>
    <row r="762" spans="37:47" ht="16.5" x14ac:dyDescent="0.2">
      <c r="AK762" s="70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12900</v>
      </c>
    </row>
    <row r="763" spans="37:47" ht="16.5" x14ac:dyDescent="0.2">
      <c r="AK763" s="70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15450</v>
      </c>
    </row>
    <row r="764" spans="37:47" ht="16.5" x14ac:dyDescent="0.2">
      <c r="AK764" s="70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18250</v>
      </c>
    </row>
    <row r="765" spans="37:47" ht="16.5" x14ac:dyDescent="0.2">
      <c r="AK765" s="70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21250</v>
      </c>
    </row>
    <row r="766" spans="37:47" ht="16.5" x14ac:dyDescent="0.2">
      <c r="AK766" s="70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24300</v>
      </c>
    </row>
    <row r="767" spans="37:47" ht="16.5" x14ac:dyDescent="0.2">
      <c r="AK767" s="70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27350</v>
      </c>
    </row>
    <row r="768" spans="37:47" ht="16.5" x14ac:dyDescent="0.2">
      <c r="AK768" s="70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30400</v>
      </c>
    </row>
    <row r="769" spans="37:47" ht="16.5" x14ac:dyDescent="0.2">
      <c r="AK769" s="70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70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70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70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70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70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70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70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2220</v>
      </c>
    </row>
    <row r="777" spans="37:47" ht="16.5" x14ac:dyDescent="0.2">
      <c r="AK777" s="70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2960</v>
      </c>
    </row>
    <row r="778" spans="37:47" ht="16.5" x14ac:dyDescent="0.2">
      <c r="AK778" s="70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3700</v>
      </c>
    </row>
    <row r="779" spans="37:47" ht="16.5" x14ac:dyDescent="0.2">
      <c r="AK779" s="70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4440</v>
      </c>
    </row>
    <row r="780" spans="37:47" ht="16.5" x14ac:dyDescent="0.2">
      <c r="AK780" s="70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9020</v>
      </c>
    </row>
    <row r="781" spans="37:47" ht="16.5" x14ac:dyDescent="0.2">
      <c r="AK781" s="70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10320</v>
      </c>
    </row>
    <row r="782" spans="37:47" ht="16.5" x14ac:dyDescent="0.2">
      <c r="AK782" s="70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11600</v>
      </c>
    </row>
    <row r="783" spans="37:47" ht="16.5" x14ac:dyDescent="0.2">
      <c r="AK783" s="70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12900</v>
      </c>
    </row>
    <row r="784" spans="37:47" ht="16.5" x14ac:dyDescent="0.2">
      <c r="AK784" s="70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15450</v>
      </c>
    </row>
    <row r="785" spans="37:47" ht="16.5" x14ac:dyDescent="0.2">
      <c r="AK785" s="70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18250</v>
      </c>
    </row>
    <row r="786" spans="37:47" ht="16.5" x14ac:dyDescent="0.2">
      <c r="AK786" s="70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21250</v>
      </c>
    </row>
    <row r="787" spans="37:47" ht="16.5" x14ac:dyDescent="0.2">
      <c r="AK787" s="70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24300</v>
      </c>
    </row>
    <row r="788" spans="37:47" ht="16.5" x14ac:dyDescent="0.2">
      <c r="AK788" s="70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27350</v>
      </c>
    </row>
    <row r="789" spans="37:47" ht="16.5" x14ac:dyDescent="0.2">
      <c r="AK789" s="70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30400</v>
      </c>
    </row>
    <row r="790" spans="37:47" ht="16.5" x14ac:dyDescent="0.2">
      <c r="AK790" s="70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70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70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70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70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70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70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70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4755</v>
      </c>
    </row>
    <row r="798" spans="37:47" ht="16.5" x14ac:dyDescent="0.2">
      <c r="AK798" s="70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6340</v>
      </c>
    </row>
    <row r="799" spans="37:47" ht="16.5" x14ac:dyDescent="0.2">
      <c r="AK799" s="70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7930</v>
      </c>
    </row>
    <row r="800" spans="37:47" ht="16.5" x14ac:dyDescent="0.2">
      <c r="AK800" s="70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9510</v>
      </c>
    </row>
    <row r="801" spans="37:47" ht="16.5" x14ac:dyDescent="0.2">
      <c r="AK801" s="70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19340</v>
      </c>
    </row>
    <row r="802" spans="37:47" ht="16.5" x14ac:dyDescent="0.2">
      <c r="AK802" s="70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22120</v>
      </c>
    </row>
    <row r="803" spans="37:47" ht="16.5" x14ac:dyDescent="0.2">
      <c r="AK803" s="70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24880</v>
      </c>
    </row>
    <row r="804" spans="37:47" ht="16.5" x14ac:dyDescent="0.2">
      <c r="AK804" s="70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27640</v>
      </c>
    </row>
    <row r="805" spans="37:47" ht="16.5" x14ac:dyDescent="0.2">
      <c r="AK805" s="70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33150</v>
      </c>
    </row>
    <row r="806" spans="37:47" ht="16.5" x14ac:dyDescent="0.2">
      <c r="AK806" s="70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39100</v>
      </c>
    </row>
    <row r="807" spans="37:47" ht="16.5" x14ac:dyDescent="0.2">
      <c r="AK807" s="70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45600</v>
      </c>
    </row>
    <row r="808" spans="37:47" ht="16.5" x14ac:dyDescent="0.2">
      <c r="AK808" s="70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52100</v>
      </c>
    </row>
    <row r="809" spans="37:47" ht="16.5" x14ac:dyDescent="0.2">
      <c r="AK809" s="70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58650</v>
      </c>
    </row>
    <row r="810" spans="37:47" ht="16.5" x14ac:dyDescent="0.2">
      <c r="AK810" s="70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65100</v>
      </c>
    </row>
    <row r="811" spans="37:47" ht="16.5" x14ac:dyDescent="0.2">
      <c r="AK811" s="70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70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70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70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70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70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70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70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4755</v>
      </c>
    </row>
    <row r="819" spans="37:47" ht="16.5" x14ac:dyDescent="0.2">
      <c r="AK819" s="70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6340</v>
      </c>
    </row>
    <row r="820" spans="37:47" ht="16.5" x14ac:dyDescent="0.2">
      <c r="AK820" s="70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7930</v>
      </c>
    </row>
    <row r="821" spans="37:47" ht="16.5" x14ac:dyDescent="0.2">
      <c r="AK821" s="70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9510</v>
      </c>
    </row>
    <row r="822" spans="37:47" ht="16.5" x14ac:dyDescent="0.2">
      <c r="AK822" s="70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19340</v>
      </c>
    </row>
    <row r="823" spans="37:47" ht="16.5" x14ac:dyDescent="0.2">
      <c r="AK823" s="70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22120</v>
      </c>
    </row>
    <row r="824" spans="37:47" ht="16.5" x14ac:dyDescent="0.2">
      <c r="AK824" s="70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24880</v>
      </c>
    </row>
    <row r="825" spans="37:47" ht="16.5" x14ac:dyDescent="0.2">
      <c r="AK825" s="70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27640</v>
      </c>
    </row>
    <row r="826" spans="37:47" ht="16.5" x14ac:dyDescent="0.2">
      <c r="AK826" s="70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33150</v>
      </c>
    </row>
    <row r="827" spans="37:47" ht="16.5" x14ac:dyDescent="0.2">
      <c r="AK827" s="70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39100</v>
      </c>
    </row>
    <row r="828" spans="37:47" ht="16.5" x14ac:dyDescent="0.2">
      <c r="AK828" s="70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45600</v>
      </c>
    </row>
    <row r="829" spans="37:47" ht="16.5" x14ac:dyDescent="0.2">
      <c r="AK829" s="70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52100</v>
      </c>
    </row>
    <row r="830" spans="37:47" ht="16.5" x14ac:dyDescent="0.2">
      <c r="AK830" s="70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58650</v>
      </c>
    </row>
    <row r="831" spans="37:47" ht="16.5" x14ac:dyDescent="0.2">
      <c r="AK831" s="70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65100</v>
      </c>
    </row>
    <row r="832" spans="37:47" ht="16.5" x14ac:dyDescent="0.2">
      <c r="AK832" s="70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70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70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70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70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70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activeCell="N10" sqref="N10"/>
    </sheetView>
  </sheetViews>
  <sheetFormatPr defaultRowHeight="14.25" x14ac:dyDescent="0.2"/>
  <cols>
    <col min="1" max="1" width="12.25" customWidth="1"/>
    <col min="3" max="3" width="10.375" customWidth="1"/>
    <col min="4" max="4" width="12.375" customWidth="1"/>
    <col min="5" max="5" width="10.875" customWidth="1"/>
    <col min="6" max="6" width="9.875" customWidth="1"/>
  </cols>
  <sheetData>
    <row r="1" spans="1:22" ht="15" x14ac:dyDescent="0.2">
      <c r="A1" s="80"/>
      <c r="B1" s="80"/>
      <c r="C1" s="80"/>
      <c r="D1" s="81"/>
      <c r="E1" s="81"/>
      <c r="F1" s="81"/>
    </row>
    <row r="2" spans="1:22" ht="15" x14ac:dyDescent="0.2">
      <c r="A2" s="80"/>
      <c r="B2" s="80"/>
      <c r="C2" s="80"/>
      <c r="D2" s="81"/>
      <c r="E2" s="81"/>
      <c r="F2" s="81"/>
      <c r="G2">
        <v>1</v>
      </c>
      <c r="H2">
        <f>G2*1.15</f>
        <v>1.1499999999999999</v>
      </c>
      <c r="I2">
        <f>H2*1.15</f>
        <v>1.3224999999999998</v>
      </c>
      <c r="J2">
        <f>I2*1.15</f>
        <v>1.5208749999999995</v>
      </c>
      <c r="K2">
        <f>J2*1.105</f>
        <v>1.6805668749999993</v>
      </c>
      <c r="L2">
        <f t="shared" ref="L2:N2" si="0">K2*1.105</f>
        <v>1.8570263968749992</v>
      </c>
      <c r="M2">
        <f t="shared" si="0"/>
        <v>2.052014168546874</v>
      </c>
      <c r="N2">
        <f t="shared" si="0"/>
        <v>2.2674756562442959</v>
      </c>
    </row>
    <row r="3" spans="1:22" ht="17.25" x14ac:dyDescent="0.2">
      <c r="A3" s="12" t="s">
        <v>753</v>
      </c>
      <c r="B3" s="12" t="s">
        <v>754</v>
      </c>
      <c r="C3" s="12" t="s">
        <v>755</v>
      </c>
      <c r="D3" s="12" t="s">
        <v>756</v>
      </c>
      <c r="G3" s="12" t="s">
        <v>762</v>
      </c>
      <c r="H3" s="12" t="s">
        <v>763</v>
      </c>
      <c r="I3" s="12" t="s">
        <v>764</v>
      </c>
      <c r="J3" s="12" t="s">
        <v>765</v>
      </c>
      <c r="K3" s="12" t="s">
        <v>766</v>
      </c>
      <c r="L3" s="12" t="s">
        <v>767</v>
      </c>
      <c r="M3" s="12" t="s">
        <v>768</v>
      </c>
      <c r="N3" s="12" t="s">
        <v>769</v>
      </c>
    </row>
    <row r="4" spans="1:22" ht="16.5" x14ac:dyDescent="0.2">
      <c r="A4" s="77" t="s">
        <v>759</v>
      </c>
      <c r="B4" s="77">
        <v>10</v>
      </c>
      <c r="C4" s="77">
        <v>10</v>
      </c>
      <c r="D4" s="77">
        <f>B4*C4</f>
        <v>100</v>
      </c>
      <c r="F4" s="82" t="s">
        <v>757</v>
      </c>
      <c r="G4" s="78">
        <v>20</v>
      </c>
      <c r="H4" s="78">
        <v>40</v>
      </c>
      <c r="I4" s="78">
        <v>80</v>
      </c>
      <c r="J4" s="78">
        <v>120</v>
      </c>
      <c r="K4" s="78">
        <v>160</v>
      </c>
      <c r="L4" s="78"/>
      <c r="M4" s="78"/>
      <c r="N4" s="78"/>
      <c r="Q4">
        <f>SUM(G4:K4)*B5</f>
        <v>4200</v>
      </c>
      <c r="R4">
        <f>SUM(G4:K4)/G4</f>
        <v>21</v>
      </c>
    </row>
    <row r="5" spans="1:22" ht="16.5" x14ac:dyDescent="0.2">
      <c r="A5" s="77" t="s">
        <v>757</v>
      </c>
      <c r="B5" s="77">
        <v>10</v>
      </c>
      <c r="C5" s="77">
        <v>20</v>
      </c>
      <c r="D5" s="77">
        <f>B5*C5</f>
        <v>200</v>
      </c>
      <c r="F5" s="82" t="s">
        <v>758</v>
      </c>
      <c r="G5" s="78"/>
      <c r="H5" s="78">
        <v>40</v>
      </c>
      <c r="I5" s="78">
        <v>80</v>
      </c>
      <c r="J5" s="78">
        <v>120</v>
      </c>
      <c r="K5" s="78">
        <v>160</v>
      </c>
      <c r="L5" s="78">
        <v>240</v>
      </c>
      <c r="M5" s="78"/>
      <c r="N5" s="78"/>
      <c r="Q5">
        <f>SUM(H5:L5)*B6</f>
        <v>9600</v>
      </c>
    </row>
    <row r="6" spans="1:22" ht="16.5" x14ac:dyDescent="0.2">
      <c r="A6" s="77" t="s">
        <v>758</v>
      </c>
      <c r="B6" s="77">
        <v>15</v>
      </c>
      <c r="C6" s="77">
        <v>40</v>
      </c>
      <c r="D6" s="77">
        <f t="shared" ref="D6:D8" si="1">B6*C6</f>
        <v>600</v>
      </c>
      <c r="F6" s="82" t="s">
        <v>760</v>
      </c>
      <c r="G6" s="78"/>
      <c r="H6" s="78"/>
      <c r="I6" s="78">
        <v>80</v>
      </c>
      <c r="J6" s="78">
        <v>80</v>
      </c>
      <c r="K6" s="78">
        <v>160</v>
      </c>
      <c r="L6" s="78">
        <v>160</v>
      </c>
      <c r="M6" s="78">
        <v>240</v>
      </c>
      <c r="N6" s="78"/>
      <c r="Q6">
        <f>SUM(I6:M6)*B7</f>
        <v>25200</v>
      </c>
    </row>
    <row r="7" spans="1:22" ht="16.5" x14ac:dyDescent="0.2">
      <c r="A7" s="77" t="s">
        <v>760</v>
      </c>
      <c r="B7" s="77">
        <v>35</v>
      </c>
      <c r="C7" s="77">
        <v>80</v>
      </c>
      <c r="D7" s="77">
        <f t="shared" si="1"/>
        <v>2800</v>
      </c>
      <c r="F7" s="82" t="s">
        <v>761</v>
      </c>
      <c r="G7" s="78"/>
      <c r="H7" s="78"/>
      <c r="I7" s="78"/>
      <c r="J7" s="78">
        <v>80</v>
      </c>
      <c r="K7" s="78">
        <v>80</v>
      </c>
      <c r="L7" s="78">
        <v>160</v>
      </c>
      <c r="M7" s="78">
        <v>160</v>
      </c>
      <c r="N7" s="78">
        <v>240</v>
      </c>
      <c r="Q7">
        <f>SUM(J7:N7)*B8</f>
        <v>72000</v>
      </c>
    </row>
    <row r="8" spans="1:22" ht="16.5" x14ac:dyDescent="0.2">
      <c r="A8" s="77" t="s">
        <v>761</v>
      </c>
      <c r="B8" s="77">
        <v>100</v>
      </c>
      <c r="C8" s="77">
        <v>80</v>
      </c>
      <c r="D8" s="77">
        <f t="shared" si="1"/>
        <v>8000</v>
      </c>
    </row>
    <row r="11" spans="1:22" ht="16.5" x14ac:dyDescent="0.2"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Q11" s="78"/>
      <c r="R11" s="78">
        <v>27</v>
      </c>
      <c r="S11" s="78">
        <v>2</v>
      </c>
      <c r="T11" s="78">
        <v>1</v>
      </c>
      <c r="U11" s="79" t="s">
        <v>780</v>
      </c>
      <c r="V11" s="15">
        <f>SUMPRODUCT(U13:U17,Q13:Q17)/30</f>
        <v>279.01000000000005</v>
      </c>
    </row>
    <row r="12" spans="1:22" ht="15" customHeight="1" x14ac:dyDescent="0.2">
      <c r="A12" s="12" t="s">
        <v>746</v>
      </c>
      <c r="B12" s="12" t="s">
        <v>747</v>
      </c>
      <c r="C12" s="12" t="s">
        <v>752</v>
      </c>
      <c r="D12" s="16"/>
      <c r="E12" s="105" t="s">
        <v>786</v>
      </c>
      <c r="F12" s="105"/>
      <c r="G12" s="105"/>
      <c r="H12" s="105"/>
      <c r="I12" s="105"/>
      <c r="J12" s="105"/>
      <c r="K12" s="105"/>
      <c r="L12" s="105"/>
      <c r="M12" s="105"/>
      <c r="N12" s="105"/>
      <c r="Q12" s="12" t="s">
        <v>779</v>
      </c>
      <c r="R12" s="12" t="s">
        <v>774</v>
      </c>
      <c r="S12" s="12" t="s">
        <v>775</v>
      </c>
      <c r="T12" s="12" t="s">
        <v>776</v>
      </c>
      <c r="U12" s="12" t="s">
        <v>778</v>
      </c>
    </row>
    <row r="13" spans="1:22" ht="16.5" x14ac:dyDescent="0.2">
      <c r="A13" s="77" t="s">
        <v>298</v>
      </c>
      <c r="B13" s="77" t="s">
        <v>748</v>
      </c>
      <c r="C13" s="77"/>
      <c r="D13" s="16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P13" s="78" t="s">
        <v>777</v>
      </c>
      <c r="Q13" s="78">
        <v>27</v>
      </c>
      <c r="R13" s="78">
        <v>0.7</v>
      </c>
      <c r="S13" s="78"/>
      <c r="T13" s="78"/>
      <c r="U13" s="78">
        <f>SUMPRODUCT(R$11:T$11,R13:T13)</f>
        <v>18.899999999999999</v>
      </c>
    </row>
    <row r="14" spans="1:22" ht="16.5" x14ac:dyDescent="0.2">
      <c r="A14" s="77" t="s">
        <v>743</v>
      </c>
      <c r="B14" s="77" t="s">
        <v>748</v>
      </c>
      <c r="C14" s="77"/>
      <c r="D14" s="16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P14" s="78" t="s">
        <v>770</v>
      </c>
      <c r="Q14" s="78">
        <v>200</v>
      </c>
      <c r="R14" s="78">
        <v>0.25</v>
      </c>
      <c r="S14" s="78"/>
      <c r="T14" s="78"/>
      <c r="U14" s="78">
        <f t="shared" ref="U14:U17" si="2">SUMPRODUCT(R$11:T$11,R14:T14)</f>
        <v>6.75</v>
      </c>
    </row>
    <row r="15" spans="1:22" ht="16.5" x14ac:dyDescent="0.2">
      <c r="A15" s="77" t="s">
        <v>290</v>
      </c>
      <c r="B15" s="77" t="s">
        <v>749</v>
      </c>
      <c r="C15" s="77"/>
      <c r="D15" s="16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P15" s="78" t="s">
        <v>771</v>
      </c>
      <c r="Q15" s="78">
        <v>600</v>
      </c>
      <c r="R15" s="78">
        <v>0.05</v>
      </c>
      <c r="S15" s="78">
        <v>0.85</v>
      </c>
      <c r="T15" s="78"/>
      <c r="U15" s="78">
        <f t="shared" si="2"/>
        <v>3.05</v>
      </c>
    </row>
    <row r="16" spans="1:22" ht="16.5" x14ac:dyDescent="0.2">
      <c r="A16" s="77" t="s">
        <v>744</v>
      </c>
      <c r="B16" s="77" t="s">
        <v>772</v>
      </c>
      <c r="C16" s="77"/>
      <c r="D16" s="16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P16" s="78" t="s">
        <v>772</v>
      </c>
      <c r="Q16" s="78">
        <v>2800</v>
      </c>
      <c r="R16" s="78">
        <v>0</v>
      </c>
      <c r="S16" s="78">
        <v>0.15</v>
      </c>
      <c r="T16" s="78">
        <v>0.8</v>
      </c>
      <c r="U16" s="78">
        <f t="shared" si="2"/>
        <v>1.1000000000000001</v>
      </c>
    </row>
    <row r="17" spans="1:21" ht="16.5" x14ac:dyDescent="0.2">
      <c r="A17" s="77" t="s">
        <v>301</v>
      </c>
      <c r="B17" s="78" t="s">
        <v>751</v>
      </c>
      <c r="C17" s="77"/>
      <c r="D17" s="16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P17" s="78" t="s">
        <v>773</v>
      </c>
      <c r="Q17" s="78">
        <v>8000</v>
      </c>
      <c r="R17" s="78">
        <v>0</v>
      </c>
      <c r="S17" s="78"/>
      <c r="T17" s="78">
        <v>0.2</v>
      </c>
      <c r="U17" s="78">
        <f t="shared" si="2"/>
        <v>0.2</v>
      </c>
    </row>
    <row r="18" spans="1:21" ht="16.5" x14ac:dyDescent="0.2">
      <c r="A18" s="77" t="s">
        <v>295</v>
      </c>
      <c r="B18" s="77" t="s">
        <v>751</v>
      </c>
      <c r="C18" s="77"/>
      <c r="D18" s="16"/>
      <c r="E18" s="105"/>
      <c r="F18" s="105"/>
      <c r="G18" s="105"/>
      <c r="H18" s="105"/>
      <c r="I18" s="105"/>
      <c r="J18" s="105"/>
      <c r="K18" s="105"/>
      <c r="L18" s="105"/>
      <c r="M18" s="105"/>
      <c r="N18" s="105"/>
    </row>
    <row r="19" spans="1:21" ht="16.5" x14ac:dyDescent="0.2">
      <c r="A19" s="77" t="s">
        <v>300</v>
      </c>
      <c r="B19" s="77" t="s">
        <v>748</v>
      </c>
      <c r="C19" s="77"/>
      <c r="D19" s="16"/>
      <c r="E19" s="105"/>
      <c r="F19" s="105"/>
      <c r="G19" s="105"/>
      <c r="H19" s="105"/>
      <c r="I19" s="105"/>
      <c r="J19" s="105"/>
      <c r="K19" s="105"/>
      <c r="L19" s="105"/>
      <c r="M19" s="105"/>
      <c r="N19" s="105"/>
    </row>
    <row r="20" spans="1:21" ht="16.5" x14ac:dyDescent="0.2">
      <c r="A20" s="77" t="s">
        <v>303</v>
      </c>
      <c r="B20" s="77" t="s">
        <v>748</v>
      </c>
      <c r="C20" s="77"/>
      <c r="D20" s="16"/>
      <c r="E20" s="105"/>
      <c r="F20" s="105"/>
      <c r="G20" s="105"/>
      <c r="H20" s="105"/>
      <c r="I20" s="105"/>
      <c r="J20" s="105"/>
      <c r="K20" s="105"/>
      <c r="L20" s="105"/>
      <c r="M20" s="105"/>
      <c r="N20" s="105"/>
    </row>
    <row r="21" spans="1:21" ht="16.5" x14ac:dyDescent="0.2">
      <c r="A21" s="77" t="s">
        <v>305</v>
      </c>
      <c r="B21" s="77" t="s">
        <v>749</v>
      </c>
      <c r="C21" s="77"/>
      <c r="D21" s="16"/>
      <c r="E21" s="105"/>
      <c r="F21" s="105"/>
      <c r="G21" s="105"/>
      <c r="H21" s="105"/>
      <c r="I21" s="105"/>
      <c r="J21" s="105"/>
      <c r="K21" s="105"/>
      <c r="L21" s="105"/>
      <c r="M21" s="105"/>
      <c r="N21" s="105"/>
    </row>
    <row r="22" spans="1:21" ht="16.5" x14ac:dyDescent="0.2">
      <c r="A22" s="77" t="s">
        <v>288</v>
      </c>
      <c r="B22" s="78" t="s">
        <v>749</v>
      </c>
      <c r="C22" s="77"/>
      <c r="D22" s="16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1:21" ht="16.5" x14ac:dyDescent="0.2">
      <c r="A23" s="77" t="s">
        <v>294</v>
      </c>
      <c r="B23" s="78" t="s">
        <v>781</v>
      </c>
      <c r="C23" s="77"/>
      <c r="D23" s="16"/>
      <c r="E23" s="105"/>
      <c r="F23" s="105"/>
      <c r="G23" s="105"/>
      <c r="H23" s="105"/>
      <c r="I23" s="105"/>
      <c r="J23" s="105"/>
      <c r="K23" s="105"/>
      <c r="L23" s="105"/>
      <c r="M23" s="105"/>
      <c r="N23" s="105"/>
    </row>
    <row r="24" spans="1:21" ht="16.5" x14ac:dyDescent="0.2">
      <c r="A24" s="77" t="s">
        <v>296</v>
      </c>
      <c r="B24" s="78" t="s">
        <v>751</v>
      </c>
      <c r="C24" s="77"/>
      <c r="D24" s="16"/>
      <c r="E24" s="105"/>
      <c r="F24" s="105"/>
      <c r="G24" s="105"/>
      <c r="H24" s="105"/>
      <c r="I24" s="105"/>
      <c r="J24" s="105"/>
      <c r="K24" s="105"/>
      <c r="L24" s="105"/>
      <c r="M24" s="105"/>
      <c r="N24" s="105"/>
    </row>
    <row r="25" spans="1:21" ht="16.5" x14ac:dyDescent="0.2">
      <c r="A25" s="77" t="s">
        <v>291</v>
      </c>
      <c r="B25" s="77" t="s">
        <v>751</v>
      </c>
      <c r="C25" s="77"/>
      <c r="D25" s="16"/>
      <c r="E25" s="105"/>
      <c r="F25" s="105"/>
      <c r="G25" s="105"/>
      <c r="H25" s="105"/>
      <c r="I25" s="105"/>
      <c r="J25" s="105"/>
      <c r="K25" s="105"/>
      <c r="L25" s="105"/>
      <c r="M25" s="105"/>
      <c r="N25" s="105"/>
    </row>
    <row r="26" spans="1:21" ht="16.5" x14ac:dyDescent="0.2">
      <c r="A26" s="77" t="s">
        <v>289</v>
      </c>
      <c r="B26" s="77" t="s">
        <v>748</v>
      </c>
      <c r="C26" s="77"/>
      <c r="D26" s="16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21" ht="16.5" x14ac:dyDescent="0.2">
      <c r="A27" s="77" t="s">
        <v>304</v>
      </c>
      <c r="B27" s="77" t="s">
        <v>748</v>
      </c>
      <c r="C27" s="77"/>
      <c r="D27" s="16"/>
      <c r="E27" s="105"/>
      <c r="F27" s="105"/>
      <c r="G27" s="105"/>
      <c r="H27" s="105"/>
      <c r="I27" s="105"/>
      <c r="J27" s="105"/>
      <c r="K27" s="105"/>
      <c r="L27" s="105"/>
      <c r="M27" s="105"/>
      <c r="N27" s="105"/>
    </row>
    <row r="28" spans="1:21" ht="16.5" x14ac:dyDescent="0.2">
      <c r="A28" s="77" t="s">
        <v>306</v>
      </c>
      <c r="B28" s="77" t="s">
        <v>749</v>
      </c>
      <c r="C28" s="77"/>
      <c r="D28" s="16"/>
      <c r="E28" s="105"/>
      <c r="F28" s="105"/>
      <c r="G28" s="105"/>
      <c r="H28" s="105"/>
      <c r="I28" s="105"/>
      <c r="J28" s="105"/>
      <c r="K28" s="105"/>
      <c r="L28" s="105"/>
      <c r="M28" s="105"/>
      <c r="N28" s="105"/>
    </row>
    <row r="29" spans="1:21" ht="16.5" x14ac:dyDescent="0.2">
      <c r="A29" s="77" t="s">
        <v>287</v>
      </c>
      <c r="B29" s="77" t="s">
        <v>749</v>
      </c>
      <c r="C29" s="77"/>
      <c r="D29" s="16"/>
      <c r="E29" s="105"/>
      <c r="F29" s="105"/>
      <c r="G29" s="105"/>
      <c r="H29" s="105"/>
      <c r="I29" s="105"/>
      <c r="J29" s="105"/>
      <c r="K29" s="105"/>
      <c r="L29" s="105"/>
      <c r="M29" s="105"/>
      <c r="N29" s="105"/>
    </row>
    <row r="30" spans="1:21" ht="16.5" x14ac:dyDescent="0.2">
      <c r="A30" s="77" t="s">
        <v>299</v>
      </c>
      <c r="B30" s="77" t="s">
        <v>781</v>
      </c>
      <c r="C30" s="77"/>
      <c r="D30" s="16"/>
      <c r="E30" s="105"/>
      <c r="F30" s="105"/>
      <c r="G30" s="105"/>
      <c r="H30" s="105"/>
      <c r="I30" s="105"/>
      <c r="J30" s="105"/>
      <c r="K30" s="105"/>
      <c r="L30" s="105"/>
      <c r="M30" s="105"/>
      <c r="N30" s="105"/>
    </row>
    <row r="31" spans="1:21" ht="16.5" x14ac:dyDescent="0.2">
      <c r="A31" s="77" t="s">
        <v>745</v>
      </c>
      <c r="B31" s="77" t="s">
        <v>750</v>
      </c>
      <c r="C31" s="77"/>
      <c r="D31" s="16"/>
      <c r="E31" s="105"/>
      <c r="F31" s="105"/>
      <c r="G31" s="105"/>
      <c r="H31" s="105"/>
      <c r="I31" s="105"/>
      <c r="J31" s="105"/>
      <c r="K31" s="105"/>
      <c r="L31" s="105"/>
      <c r="M31" s="105"/>
      <c r="N31" s="105"/>
    </row>
    <row r="32" spans="1:21" ht="16.5" x14ac:dyDescent="0.2">
      <c r="A32" s="77" t="s">
        <v>297</v>
      </c>
      <c r="B32" s="78" t="s">
        <v>751</v>
      </c>
      <c r="C32" s="77"/>
      <c r="D32" s="16"/>
      <c r="E32" s="105"/>
      <c r="F32" s="105"/>
      <c r="G32" s="105"/>
      <c r="H32" s="105"/>
      <c r="I32" s="105"/>
      <c r="J32" s="105"/>
      <c r="K32" s="105"/>
      <c r="L32" s="105"/>
      <c r="M32" s="105"/>
      <c r="N32" s="105"/>
    </row>
    <row r="33" spans="1:14" ht="16.5" x14ac:dyDescent="0.2">
      <c r="A33" s="77" t="s">
        <v>286</v>
      </c>
      <c r="B33" s="77" t="s">
        <v>751</v>
      </c>
      <c r="C33" s="77"/>
      <c r="D33" s="16"/>
      <c r="E33" s="105"/>
      <c r="F33" s="105"/>
      <c r="G33" s="105"/>
      <c r="H33" s="105"/>
      <c r="I33" s="105"/>
      <c r="J33" s="105"/>
      <c r="K33" s="105"/>
      <c r="L33" s="105"/>
      <c r="M33" s="105"/>
      <c r="N33" s="105"/>
    </row>
    <row r="36" spans="1:14" ht="16.5" x14ac:dyDescent="0.2">
      <c r="A36" s="78" t="s">
        <v>782</v>
      </c>
      <c r="B36" s="78">
        <v>650</v>
      </c>
      <c r="C36" s="78"/>
    </row>
    <row r="37" spans="1:14" ht="16.5" x14ac:dyDescent="0.2">
      <c r="A37" s="78" t="s">
        <v>783</v>
      </c>
      <c r="B37" s="78">
        <v>650</v>
      </c>
      <c r="C37" s="78"/>
    </row>
    <row r="38" spans="1:14" ht="16.5" x14ac:dyDescent="0.2">
      <c r="A38" s="78" t="s">
        <v>787</v>
      </c>
      <c r="B38" s="78">
        <v>650</v>
      </c>
      <c r="C38" s="78"/>
    </row>
    <row r="39" spans="1:14" ht="16.5" x14ac:dyDescent="0.2">
      <c r="A39" s="78" t="s">
        <v>788</v>
      </c>
      <c r="B39" s="78">
        <v>650</v>
      </c>
      <c r="C39" s="78"/>
    </row>
    <row r="40" spans="1:14" ht="16.5" x14ac:dyDescent="0.2">
      <c r="A40" s="78" t="s">
        <v>789</v>
      </c>
      <c r="B40" s="78">
        <v>750</v>
      </c>
      <c r="C40" s="78"/>
    </row>
    <row r="41" spans="1:14" ht="16.5" x14ac:dyDescent="0.2">
      <c r="A41" s="78" t="s">
        <v>790</v>
      </c>
      <c r="B41" s="78">
        <v>650</v>
      </c>
      <c r="C41" s="78"/>
    </row>
    <row r="42" spans="1:14" ht="16.5" x14ac:dyDescent="0.2">
      <c r="A42" s="78" t="s">
        <v>784</v>
      </c>
      <c r="B42" s="78">
        <v>400</v>
      </c>
      <c r="C42" s="78"/>
    </row>
    <row r="43" spans="1:14" ht="16.5" x14ac:dyDescent="0.2">
      <c r="A43" s="78" t="s">
        <v>791</v>
      </c>
      <c r="B43" s="78">
        <v>400</v>
      </c>
      <c r="C43" s="78"/>
    </row>
    <row r="44" spans="1:14" ht="16.5" x14ac:dyDescent="0.2">
      <c r="A44" s="78" t="s">
        <v>792</v>
      </c>
      <c r="B44" s="78">
        <v>400</v>
      </c>
      <c r="C44" s="78"/>
    </row>
    <row r="45" spans="1:14" ht="16.5" x14ac:dyDescent="0.2">
      <c r="A45" s="78" t="s">
        <v>793</v>
      </c>
      <c r="B45" s="78">
        <v>400</v>
      </c>
      <c r="C45" s="78"/>
    </row>
    <row r="46" spans="1:14" ht="16.5" x14ac:dyDescent="0.2">
      <c r="A46" s="78" t="s">
        <v>794</v>
      </c>
      <c r="B46" s="78">
        <v>400</v>
      </c>
      <c r="C46" s="78"/>
    </row>
    <row r="47" spans="1:14" ht="16.5" x14ac:dyDescent="0.2">
      <c r="A47" s="78" t="s">
        <v>785</v>
      </c>
      <c r="B47" s="78">
        <v>250</v>
      </c>
      <c r="C47" s="78"/>
    </row>
    <row r="48" spans="1:14" ht="16.5" x14ac:dyDescent="0.2">
      <c r="A48" s="78" t="s">
        <v>795</v>
      </c>
      <c r="B48" s="78">
        <v>250</v>
      </c>
      <c r="C48" s="78"/>
    </row>
    <row r="49" spans="1:3" ht="16.5" x14ac:dyDescent="0.2">
      <c r="A49" s="78" t="s">
        <v>796</v>
      </c>
      <c r="B49" s="78">
        <v>250</v>
      </c>
      <c r="C49" s="78"/>
    </row>
    <row r="50" spans="1:3" ht="16.5" x14ac:dyDescent="0.2">
      <c r="A50" s="78" t="s">
        <v>797</v>
      </c>
      <c r="B50" s="78">
        <v>250</v>
      </c>
      <c r="C50" s="78"/>
    </row>
    <row r="51" spans="1:3" ht="16.5" x14ac:dyDescent="0.2">
      <c r="A51" s="78" t="s">
        <v>298</v>
      </c>
      <c r="B51" s="78">
        <v>417</v>
      </c>
      <c r="C51" s="78"/>
    </row>
    <row r="52" spans="1:3" ht="16.5" x14ac:dyDescent="0.2">
      <c r="A52" s="78" t="s">
        <v>743</v>
      </c>
      <c r="B52" s="78">
        <v>417</v>
      </c>
      <c r="C52" s="78"/>
    </row>
    <row r="53" spans="1:3" ht="16.5" x14ac:dyDescent="0.2">
      <c r="A53" s="78" t="s">
        <v>300</v>
      </c>
      <c r="B53" s="78">
        <v>415</v>
      </c>
      <c r="C53" s="78"/>
    </row>
    <row r="54" spans="1:3" ht="16.5" x14ac:dyDescent="0.2">
      <c r="A54" s="78" t="s">
        <v>303</v>
      </c>
      <c r="B54" s="78">
        <v>417</v>
      </c>
      <c r="C54" s="78"/>
    </row>
    <row r="55" spans="1:3" ht="16.5" x14ac:dyDescent="0.2">
      <c r="A55" s="78" t="s">
        <v>289</v>
      </c>
      <c r="B55" s="78">
        <v>417</v>
      </c>
      <c r="C55" s="78"/>
    </row>
    <row r="56" spans="1:3" ht="16.5" x14ac:dyDescent="0.2">
      <c r="A56" s="78" t="s">
        <v>304</v>
      </c>
      <c r="B56" s="78">
        <v>417</v>
      </c>
      <c r="C56" s="78"/>
    </row>
    <row r="57" spans="1:3" ht="16.5" x14ac:dyDescent="0.2">
      <c r="A57" s="78" t="s">
        <v>290</v>
      </c>
      <c r="B57" s="78">
        <v>100</v>
      </c>
      <c r="C57" s="78"/>
    </row>
    <row r="58" spans="1:3" ht="16.5" x14ac:dyDescent="0.2">
      <c r="A58" s="78" t="s">
        <v>305</v>
      </c>
      <c r="B58" s="78">
        <v>100</v>
      </c>
      <c r="C58" s="78"/>
    </row>
    <row r="59" spans="1:3" ht="16.5" x14ac:dyDescent="0.2">
      <c r="A59" s="78" t="s">
        <v>288</v>
      </c>
      <c r="B59" s="78">
        <v>100</v>
      </c>
      <c r="C59" s="78"/>
    </row>
    <row r="60" spans="1:3" ht="16.5" x14ac:dyDescent="0.2">
      <c r="A60" s="78" t="s">
        <v>306</v>
      </c>
      <c r="B60" s="78">
        <v>100</v>
      </c>
      <c r="C60" s="78"/>
    </row>
    <row r="61" spans="1:3" ht="16.5" x14ac:dyDescent="0.2">
      <c r="A61" s="78" t="s">
        <v>287</v>
      </c>
      <c r="B61" s="78">
        <v>100</v>
      </c>
      <c r="C61" s="78"/>
    </row>
    <row r="63" spans="1:3" ht="16.5" x14ac:dyDescent="0.2">
      <c r="A63" s="78" t="s">
        <v>290</v>
      </c>
      <c r="B63" s="78">
        <v>1700</v>
      </c>
      <c r="C63" s="78"/>
    </row>
    <row r="64" spans="1:3" ht="16.5" x14ac:dyDescent="0.2">
      <c r="A64" s="78" t="s">
        <v>305</v>
      </c>
      <c r="B64" s="78">
        <v>1700</v>
      </c>
      <c r="C64" s="78"/>
    </row>
    <row r="65" spans="1:3" ht="16.5" x14ac:dyDescent="0.2">
      <c r="A65" s="78" t="s">
        <v>288</v>
      </c>
      <c r="B65" s="78">
        <v>1700</v>
      </c>
      <c r="C65" s="78"/>
    </row>
    <row r="66" spans="1:3" ht="16.5" x14ac:dyDescent="0.2">
      <c r="A66" s="78" t="s">
        <v>306</v>
      </c>
      <c r="B66" s="78">
        <v>1700</v>
      </c>
      <c r="C66" s="78"/>
    </row>
    <row r="67" spans="1:3" ht="16.5" x14ac:dyDescent="0.2">
      <c r="A67" s="78" t="s">
        <v>287</v>
      </c>
      <c r="B67" s="78">
        <v>1700</v>
      </c>
      <c r="C67" s="78"/>
    </row>
    <row r="68" spans="1:3" ht="16.5" x14ac:dyDescent="0.2">
      <c r="A68" s="78" t="s">
        <v>744</v>
      </c>
      <c r="B68" s="78">
        <v>375</v>
      </c>
      <c r="C68" s="78"/>
    </row>
    <row r="69" spans="1:3" ht="16.5" x14ac:dyDescent="0.2">
      <c r="A69" s="78" t="s">
        <v>294</v>
      </c>
      <c r="B69" s="78">
        <v>375</v>
      </c>
      <c r="C69" s="78"/>
    </row>
    <row r="70" spans="1:3" ht="16.5" x14ac:dyDescent="0.2">
      <c r="A70" s="78" t="s">
        <v>299</v>
      </c>
      <c r="B70" s="78">
        <v>375</v>
      </c>
      <c r="C70" s="78"/>
    </row>
    <row r="71" spans="1:3" ht="16.5" x14ac:dyDescent="0.2">
      <c r="A71" s="78" t="s">
        <v>292</v>
      </c>
      <c r="B71" s="78">
        <v>375</v>
      </c>
      <c r="C71" s="78"/>
    </row>
    <row r="73" spans="1:3" ht="16.5" x14ac:dyDescent="0.2">
      <c r="A73" s="78" t="s">
        <v>744</v>
      </c>
      <c r="B73" s="78">
        <v>2000</v>
      </c>
      <c r="C73" s="78"/>
    </row>
    <row r="74" spans="1:3" ht="16.5" x14ac:dyDescent="0.2">
      <c r="A74" s="78" t="s">
        <v>294</v>
      </c>
      <c r="B74" s="78">
        <v>2000</v>
      </c>
      <c r="C74" s="78"/>
    </row>
    <row r="75" spans="1:3" ht="16.5" x14ac:dyDescent="0.2">
      <c r="A75" s="78" t="s">
        <v>299</v>
      </c>
      <c r="B75" s="78">
        <v>2000</v>
      </c>
      <c r="C75" s="78"/>
    </row>
    <row r="76" spans="1:3" ht="16.5" x14ac:dyDescent="0.2">
      <c r="A76" s="78" t="s">
        <v>292</v>
      </c>
      <c r="B76" s="78">
        <v>2000</v>
      </c>
      <c r="C76" s="78"/>
    </row>
    <row r="77" spans="1:3" ht="16.5" x14ac:dyDescent="0.2">
      <c r="A77" s="78" t="s">
        <v>301</v>
      </c>
      <c r="B77" s="78">
        <v>350</v>
      </c>
      <c r="C77" s="78"/>
    </row>
    <row r="78" spans="1:3" ht="16.5" x14ac:dyDescent="0.2">
      <c r="A78" s="78" t="s">
        <v>295</v>
      </c>
      <c r="B78" s="78">
        <v>350</v>
      </c>
      <c r="C78" s="78"/>
    </row>
    <row r="79" spans="1:3" ht="16.5" x14ac:dyDescent="0.2">
      <c r="A79" s="78" t="s">
        <v>296</v>
      </c>
      <c r="B79" s="78">
        <v>350</v>
      </c>
      <c r="C79" s="78"/>
    </row>
    <row r="80" spans="1:3" ht="16.5" x14ac:dyDescent="0.2">
      <c r="A80" s="78" t="s">
        <v>291</v>
      </c>
      <c r="B80" s="78">
        <v>250</v>
      </c>
      <c r="C80" s="78"/>
    </row>
    <row r="81" spans="1:6" ht="16.5" x14ac:dyDescent="0.2">
      <c r="A81" s="78" t="s">
        <v>297</v>
      </c>
      <c r="B81" s="78">
        <v>350</v>
      </c>
      <c r="C81" s="78"/>
    </row>
    <row r="82" spans="1:6" ht="16.5" x14ac:dyDescent="0.2">
      <c r="A82" s="78" t="s">
        <v>286</v>
      </c>
      <c r="B82" s="78">
        <v>350</v>
      </c>
      <c r="C82" s="78"/>
    </row>
    <row r="84" spans="1:6" x14ac:dyDescent="0.2">
      <c r="D84">
        <f>SUM(D86:D106)</f>
        <v>405.11904761904759</v>
      </c>
    </row>
    <row r="85" spans="1:6" ht="17.25" x14ac:dyDescent="0.2">
      <c r="A85" s="12" t="s">
        <v>798</v>
      </c>
      <c r="B85" s="12" t="s">
        <v>799</v>
      </c>
      <c r="C85" s="12" t="s">
        <v>800</v>
      </c>
      <c r="D85" s="12" t="s">
        <v>801</v>
      </c>
      <c r="E85" s="12" t="s">
        <v>802</v>
      </c>
      <c r="F85" s="12" t="s">
        <v>803</v>
      </c>
    </row>
    <row r="86" spans="1:6" ht="16.5" x14ac:dyDescent="0.2">
      <c r="A86" s="78" t="s">
        <v>298</v>
      </c>
      <c r="B86" s="78" t="s">
        <v>748</v>
      </c>
      <c r="C86" s="78">
        <f>INDEX($D$4:$D$8,MATCH(B86,$A$4:$A$8,0))</f>
        <v>200</v>
      </c>
      <c r="D86" s="78">
        <f>10000/C86</f>
        <v>50</v>
      </c>
      <c r="E86" s="78">
        <f>ROUND(D86/D$84*10000,0)</f>
        <v>1234</v>
      </c>
      <c r="F86" s="78">
        <v>1234</v>
      </c>
    </row>
    <row r="87" spans="1:6" ht="16.5" x14ac:dyDescent="0.2">
      <c r="A87" s="78" t="s">
        <v>743</v>
      </c>
      <c r="B87" s="78" t="s">
        <v>748</v>
      </c>
      <c r="C87" s="78">
        <f t="shared" ref="C87:C106" si="3">INDEX($D$4:$D$8,MATCH(B87,$A$4:$A$8,0))</f>
        <v>200</v>
      </c>
      <c r="D87" s="78">
        <f t="shared" ref="D87:D106" si="4">10000/C87</f>
        <v>50</v>
      </c>
      <c r="E87" s="78">
        <f t="shared" ref="E87:E106" si="5">ROUND(D87/D$84*10000,0)</f>
        <v>1234</v>
      </c>
      <c r="F87" s="78">
        <v>1234</v>
      </c>
    </row>
    <row r="88" spans="1:6" ht="16.5" x14ac:dyDescent="0.2">
      <c r="A88" s="78" t="s">
        <v>290</v>
      </c>
      <c r="B88" s="78" t="s">
        <v>749</v>
      </c>
      <c r="C88" s="78">
        <f t="shared" si="3"/>
        <v>600</v>
      </c>
      <c r="D88" s="78">
        <f t="shared" si="4"/>
        <v>16.666666666666668</v>
      </c>
      <c r="E88" s="78">
        <f t="shared" si="5"/>
        <v>411</v>
      </c>
      <c r="F88" s="78">
        <v>414</v>
      </c>
    </row>
    <row r="89" spans="1:6" ht="16.5" x14ac:dyDescent="0.2">
      <c r="A89" s="78" t="s">
        <v>744</v>
      </c>
      <c r="B89" s="78" t="s">
        <v>772</v>
      </c>
      <c r="C89" s="78">
        <f t="shared" si="3"/>
        <v>2800</v>
      </c>
      <c r="D89" s="78">
        <f t="shared" si="4"/>
        <v>3.5714285714285716</v>
      </c>
      <c r="E89" s="78">
        <f t="shared" si="5"/>
        <v>88</v>
      </c>
      <c r="F89" s="78">
        <v>88</v>
      </c>
    </row>
    <row r="90" spans="1:6" ht="16.5" x14ac:dyDescent="0.2">
      <c r="A90" s="78" t="s">
        <v>301</v>
      </c>
      <c r="B90" s="78" t="s">
        <v>751</v>
      </c>
      <c r="C90" s="78">
        <f t="shared" si="3"/>
        <v>8000</v>
      </c>
      <c r="D90" s="78">
        <f t="shared" si="4"/>
        <v>1.25</v>
      </c>
      <c r="E90" s="78">
        <f t="shared" si="5"/>
        <v>31</v>
      </c>
      <c r="F90" s="78">
        <v>31</v>
      </c>
    </row>
    <row r="91" spans="1:6" ht="16.5" x14ac:dyDescent="0.2">
      <c r="A91" s="78" t="s">
        <v>295</v>
      </c>
      <c r="B91" s="78" t="s">
        <v>751</v>
      </c>
      <c r="C91" s="78">
        <f t="shared" si="3"/>
        <v>8000</v>
      </c>
      <c r="D91" s="78">
        <f t="shared" si="4"/>
        <v>1.25</v>
      </c>
      <c r="E91" s="78">
        <f t="shared" si="5"/>
        <v>31</v>
      </c>
      <c r="F91" s="78">
        <v>31</v>
      </c>
    </row>
    <row r="92" spans="1:6" ht="16.5" x14ac:dyDescent="0.2">
      <c r="A92" s="78" t="s">
        <v>300</v>
      </c>
      <c r="B92" s="78" t="s">
        <v>748</v>
      </c>
      <c r="C92" s="78">
        <f t="shared" si="3"/>
        <v>200</v>
      </c>
      <c r="D92" s="78">
        <f t="shared" si="4"/>
        <v>50</v>
      </c>
      <c r="E92" s="78">
        <f t="shared" si="5"/>
        <v>1234</v>
      </c>
      <c r="F92" s="78">
        <v>1234</v>
      </c>
    </row>
    <row r="93" spans="1:6" ht="16.5" x14ac:dyDescent="0.2">
      <c r="A93" s="78" t="s">
        <v>303</v>
      </c>
      <c r="B93" s="78" t="s">
        <v>748</v>
      </c>
      <c r="C93" s="78">
        <f t="shared" si="3"/>
        <v>200</v>
      </c>
      <c r="D93" s="78">
        <f t="shared" si="4"/>
        <v>50</v>
      </c>
      <c r="E93" s="78">
        <f t="shared" si="5"/>
        <v>1234</v>
      </c>
      <c r="F93" s="78">
        <v>1234</v>
      </c>
    </row>
    <row r="94" spans="1:6" ht="16.5" x14ac:dyDescent="0.2">
      <c r="A94" s="78" t="s">
        <v>305</v>
      </c>
      <c r="B94" s="78" t="s">
        <v>749</v>
      </c>
      <c r="C94" s="78">
        <f t="shared" si="3"/>
        <v>600</v>
      </c>
      <c r="D94" s="78">
        <f t="shared" si="4"/>
        <v>16.666666666666668</v>
      </c>
      <c r="E94" s="78">
        <f t="shared" si="5"/>
        <v>411</v>
      </c>
      <c r="F94" s="78">
        <v>411</v>
      </c>
    </row>
    <row r="95" spans="1:6" ht="16.5" x14ac:dyDescent="0.2">
      <c r="A95" s="78" t="s">
        <v>288</v>
      </c>
      <c r="B95" s="78" t="s">
        <v>749</v>
      </c>
      <c r="C95" s="78">
        <f t="shared" si="3"/>
        <v>600</v>
      </c>
      <c r="D95" s="78">
        <f t="shared" si="4"/>
        <v>16.666666666666668</v>
      </c>
      <c r="E95" s="78">
        <f t="shared" si="5"/>
        <v>411</v>
      </c>
      <c r="F95" s="78">
        <v>411</v>
      </c>
    </row>
    <row r="96" spans="1:6" ht="16.5" x14ac:dyDescent="0.2">
      <c r="A96" s="78" t="s">
        <v>294</v>
      </c>
      <c r="B96" s="78" t="s">
        <v>781</v>
      </c>
      <c r="C96" s="78">
        <f t="shared" si="3"/>
        <v>2800</v>
      </c>
      <c r="D96" s="78">
        <f t="shared" si="4"/>
        <v>3.5714285714285716</v>
      </c>
      <c r="E96" s="78">
        <f t="shared" si="5"/>
        <v>88</v>
      </c>
      <c r="F96" s="78">
        <v>88</v>
      </c>
    </row>
    <row r="97" spans="1:6" ht="16.5" x14ac:dyDescent="0.2">
      <c r="A97" s="78" t="s">
        <v>296</v>
      </c>
      <c r="B97" s="78" t="s">
        <v>751</v>
      </c>
      <c r="C97" s="78">
        <f t="shared" si="3"/>
        <v>8000</v>
      </c>
      <c r="D97" s="78">
        <f t="shared" si="4"/>
        <v>1.25</v>
      </c>
      <c r="E97" s="78">
        <f t="shared" si="5"/>
        <v>31</v>
      </c>
      <c r="F97" s="78">
        <v>31</v>
      </c>
    </row>
    <row r="98" spans="1:6" ht="16.5" x14ac:dyDescent="0.2">
      <c r="A98" s="78" t="s">
        <v>291</v>
      </c>
      <c r="B98" s="78" t="s">
        <v>751</v>
      </c>
      <c r="C98" s="78">
        <f t="shared" si="3"/>
        <v>8000</v>
      </c>
      <c r="D98" s="78">
        <f t="shared" si="4"/>
        <v>1.25</v>
      </c>
      <c r="E98" s="78">
        <f t="shared" si="5"/>
        <v>31</v>
      </c>
      <c r="F98" s="78">
        <v>31</v>
      </c>
    </row>
    <row r="99" spans="1:6" ht="16.5" x14ac:dyDescent="0.2">
      <c r="A99" s="78" t="s">
        <v>289</v>
      </c>
      <c r="B99" s="78" t="s">
        <v>748</v>
      </c>
      <c r="C99" s="78">
        <f t="shared" si="3"/>
        <v>200</v>
      </c>
      <c r="D99" s="78">
        <f t="shared" si="4"/>
        <v>50</v>
      </c>
      <c r="E99" s="78">
        <f t="shared" si="5"/>
        <v>1234</v>
      </c>
      <c r="F99" s="78">
        <v>1234</v>
      </c>
    </row>
    <row r="100" spans="1:6" ht="16.5" x14ac:dyDescent="0.2">
      <c r="A100" s="78" t="s">
        <v>304</v>
      </c>
      <c r="B100" s="78" t="s">
        <v>748</v>
      </c>
      <c r="C100" s="78">
        <f t="shared" si="3"/>
        <v>200</v>
      </c>
      <c r="D100" s="78">
        <f t="shared" si="4"/>
        <v>50</v>
      </c>
      <c r="E100" s="78">
        <f t="shared" si="5"/>
        <v>1234</v>
      </c>
      <c r="F100" s="78">
        <v>1234</v>
      </c>
    </row>
    <row r="101" spans="1:6" ht="16.5" x14ac:dyDescent="0.2">
      <c r="A101" s="78" t="s">
        <v>306</v>
      </c>
      <c r="B101" s="78" t="s">
        <v>749</v>
      </c>
      <c r="C101" s="78">
        <f t="shared" si="3"/>
        <v>600</v>
      </c>
      <c r="D101" s="78">
        <f t="shared" si="4"/>
        <v>16.666666666666668</v>
      </c>
      <c r="E101" s="78">
        <f t="shared" si="5"/>
        <v>411</v>
      </c>
      <c r="F101" s="78">
        <v>411</v>
      </c>
    </row>
    <row r="102" spans="1:6" ht="16.5" x14ac:dyDescent="0.2">
      <c r="A102" s="78" t="s">
        <v>287</v>
      </c>
      <c r="B102" s="78" t="s">
        <v>749</v>
      </c>
      <c r="C102" s="78">
        <f t="shared" si="3"/>
        <v>600</v>
      </c>
      <c r="D102" s="78">
        <f t="shared" si="4"/>
        <v>16.666666666666668</v>
      </c>
      <c r="E102" s="78">
        <f t="shared" si="5"/>
        <v>411</v>
      </c>
      <c r="F102" s="78">
        <v>411</v>
      </c>
    </row>
    <row r="103" spans="1:6" ht="16.5" x14ac:dyDescent="0.2">
      <c r="A103" s="78" t="s">
        <v>299</v>
      </c>
      <c r="B103" s="78" t="s">
        <v>781</v>
      </c>
      <c r="C103" s="78">
        <f t="shared" si="3"/>
        <v>2800</v>
      </c>
      <c r="D103" s="78">
        <f t="shared" si="4"/>
        <v>3.5714285714285716</v>
      </c>
      <c r="E103" s="78">
        <f t="shared" si="5"/>
        <v>88</v>
      </c>
      <c r="F103" s="78">
        <v>88</v>
      </c>
    </row>
    <row r="104" spans="1:6" ht="16.5" x14ac:dyDescent="0.2">
      <c r="A104" s="78" t="s">
        <v>745</v>
      </c>
      <c r="B104" s="78" t="s">
        <v>750</v>
      </c>
      <c r="C104" s="78">
        <f t="shared" si="3"/>
        <v>2800</v>
      </c>
      <c r="D104" s="78">
        <f t="shared" si="4"/>
        <v>3.5714285714285716</v>
      </c>
      <c r="E104" s="78">
        <f t="shared" si="5"/>
        <v>88</v>
      </c>
      <c r="F104" s="78">
        <v>88</v>
      </c>
    </row>
    <row r="105" spans="1:6" ht="16.5" x14ac:dyDescent="0.2">
      <c r="A105" s="78" t="s">
        <v>297</v>
      </c>
      <c r="B105" s="78" t="s">
        <v>751</v>
      </c>
      <c r="C105" s="78">
        <f t="shared" si="3"/>
        <v>8000</v>
      </c>
      <c r="D105" s="78">
        <f t="shared" si="4"/>
        <v>1.25</v>
      </c>
      <c r="E105" s="78">
        <f t="shared" si="5"/>
        <v>31</v>
      </c>
      <c r="F105" s="78">
        <v>31</v>
      </c>
    </row>
    <row r="106" spans="1:6" ht="16.5" x14ac:dyDescent="0.2">
      <c r="A106" s="78" t="s">
        <v>286</v>
      </c>
      <c r="B106" s="78" t="s">
        <v>751</v>
      </c>
      <c r="C106" s="78">
        <f t="shared" si="3"/>
        <v>8000</v>
      </c>
      <c r="D106" s="78">
        <f t="shared" si="4"/>
        <v>1.25</v>
      </c>
      <c r="E106" s="78">
        <f t="shared" si="5"/>
        <v>31</v>
      </c>
      <c r="F106" s="78">
        <v>31</v>
      </c>
    </row>
  </sheetData>
  <mergeCells count="1">
    <mergeCell ref="E12:N3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8"/>
  <sheetViews>
    <sheetView workbookViewId="0">
      <selection activeCell="I26" sqref="I26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5" ht="17.25" x14ac:dyDescent="0.2">
      <c r="A2" s="12" t="s">
        <v>16</v>
      </c>
      <c r="B2" s="12" t="s">
        <v>20</v>
      </c>
      <c r="C2" s="12" t="s">
        <v>21</v>
      </c>
      <c r="D2" s="12" t="s">
        <v>394</v>
      </c>
      <c r="E2" s="12" t="s">
        <v>608</v>
      </c>
    </row>
    <row r="3" spans="1:5" ht="16.5" x14ac:dyDescent="0.2">
      <c r="A3" s="13" t="s">
        <v>22</v>
      </c>
      <c r="B3" s="13">
        <v>1000</v>
      </c>
      <c r="C3" s="13"/>
      <c r="D3" s="45">
        <v>0.1</v>
      </c>
      <c r="E3" s="69"/>
    </row>
    <row r="4" spans="1:5" ht="16.5" x14ac:dyDescent="0.2">
      <c r="A4" s="35" t="s">
        <v>317</v>
      </c>
      <c r="B4" s="35"/>
      <c r="C4" s="35"/>
      <c r="D4" s="45"/>
      <c r="E4" s="69"/>
    </row>
    <row r="5" spans="1:5" ht="16.5" x14ac:dyDescent="0.2">
      <c r="A5" s="35" t="s">
        <v>318</v>
      </c>
      <c r="B5" s="35"/>
      <c r="C5" s="35"/>
      <c r="D5" s="45"/>
      <c r="E5" s="69"/>
    </row>
    <row r="6" spans="1:5" ht="16.5" x14ac:dyDescent="0.2">
      <c r="A6" s="35" t="s">
        <v>319</v>
      </c>
      <c r="B6" s="35"/>
      <c r="C6" s="35"/>
      <c r="D6" s="45"/>
      <c r="E6" s="69"/>
    </row>
    <row r="7" spans="1:5" ht="16.5" x14ac:dyDescent="0.2">
      <c r="A7" s="35" t="s">
        <v>320</v>
      </c>
      <c r="B7" s="35"/>
      <c r="C7" s="35"/>
      <c r="D7" s="45"/>
      <c r="E7" s="69"/>
    </row>
    <row r="8" spans="1:5" ht="16.5" x14ac:dyDescent="0.2">
      <c r="A8" s="35" t="s">
        <v>316</v>
      </c>
      <c r="B8" s="35"/>
      <c r="C8" s="35"/>
      <c r="D8" s="45"/>
      <c r="E8" s="69"/>
    </row>
    <row r="9" spans="1:5" ht="16.5" x14ac:dyDescent="0.2">
      <c r="A9" s="13" t="s">
        <v>17</v>
      </c>
      <c r="B9" s="13">
        <v>500</v>
      </c>
      <c r="C9" s="13"/>
      <c r="D9" s="45"/>
      <c r="E9" s="69"/>
    </row>
    <row r="10" spans="1:5" ht="16.5" x14ac:dyDescent="0.2">
      <c r="A10" s="13" t="s">
        <v>18</v>
      </c>
      <c r="B10" s="13">
        <v>1200</v>
      </c>
      <c r="C10" s="13"/>
      <c r="D10" s="45"/>
      <c r="E10" s="69"/>
    </row>
    <row r="11" spans="1:5" ht="16.5" x14ac:dyDescent="0.2">
      <c r="A11" s="13" t="s">
        <v>19</v>
      </c>
      <c r="B11" s="13">
        <v>3500</v>
      </c>
      <c r="C11" s="13"/>
      <c r="D11" s="45"/>
      <c r="E11" s="69"/>
    </row>
    <row r="12" spans="1:5" ht="16.5" x14ac:dyDescent="0.2">
      <c r="A12" s="13" t="s">
        <v>23</v>
      </c>
      <c r="B12" s="13"/>
      <c r="C12" s="13">
        <v>10</v>
      </c>
      <c r="D12" s="45"/>
      <c r="E12" s="69"/>
    </row>
    <row r="13" spans="1:5" ht="16.5" x14ac:dyDescent="0.2">
      <c r="A13" s="13" t="s">
        <v>24</v>
      </c>
      <c r="B13" s="13"/>
      <c r="C13" s="13">
        <v>1</v>
      </c>
      <c r="D13" s="45"/>
      <c r="E13" s="69"/>
    </row>
    <row r="14" spans="1:5" ht="16.5" x14ac:dyDescent="0.2">
      <c r="A14" s="13" t="s">
        <v>618</v>
      </c>
      <c r="B14" s="13"/>
      <c r="C14" s="13">
        <v>40</v>
      </c>
      <c r="D14" s="45"/>
      <c r="E14" s="69">
        <v>1</v>
      </c>
    </row>
    <row r="15" spans="1:5" ht="16.5" x14ac:dyDescent="0.2">
      <c r="A15" s="39" t="s">
        <v>619</v>
      </c>
      <c r="B15" s="13"/>
      <c r="C15" s="39">
        <v>40</v>
      </c>
      <c r="D15" s="45"/>
      <c r="E15" s="69">
        <v>1</v>
      </c>
    </row>
    <row r="16" spans="1:5" ht="16.5" x14ac:dyDescent="0.2">
      <c r="A16" s="39" t="s">
        <v>620</v>
      </c>
      <c r="B16" s="13"/>
      <c r="C16" s="13">
        <v>120</v>
      </c>
      <c r="D16" s="45"/>
      <c r="E16" s="69">
        <v>2</v>
      </c>
    </row>
    <row r="17" spans="1:5" ht="16.5" x14ac:dyDescent="0.2">
      <c r="A17" s="39" t="s">
        <v>621</v>
      </c>
      <c r="B17" s="39"/>
      <c r="C17" s="39">
        <v>40</v>
      </c>
      <c r="D17" s="45"/>
      <c r="E17" s="69">
        <v>1</v>
      </c>
    </row>
    <row r="18" spans="1:5" ht="16.5" x14ac:dyDescent="0.2">
      <c r="A18" s="39" t="s">
        <v>622</v>
      </c>
      <c r="B18" s="39"/>
      <c r="C18" s="39">
        <v>40</v>
      </c>
      <c r="D18" s="45"/>
      <c r="E18" s="69">
        <v>1</v>
      </c>
    </row>
    <row r="19" spans="1:5" ht="18" customHeight="1" x14ac:dyDescent="0.2">
      <c r="A19" s="39" t="s">
        <v>623</v>
      </c>
      <c r="B19" s="39"/>
      <c r="C19" s="66">
        <v>40</v>
      </c>
      <c r="D19" s="45"/>
      <c r="E19" s="69">
        <v>1</v>
      </c>
    </row>
    <row r="20" spans="1:5" ht="19.5" customHeight="1" x14ac:dyDescent="0.2">
      <c r="A20" s="39" t="s">
        <v>624</v>
      </c>
      <c r="B20" s="39"/>
      <c r="C20" s="66">
        <v>120</v>
      </c>
      <c r="D20" s="45"/>
      <c r="E20" s="69">
        <v>2</v>
      </c>
    </row>
    <row r="21" spans="1:5" ht="16.5" x14ac:dyDescent="0.2">
      <c r="A21" s="39" t="s">
        <v>625</v>
      </c>
      <c r="B21" s="39"/>
      <c r="C21" s="66">
        <v>280</v>
      </c>
      <c r="D21" s="45"/>
      <c r="E21" s="69">
        <v>3</v>
      </c>
    </row>
    <row r="22" spans="1:5" ht="16.5" x14ac:dyDescent="0.2">
      <c r="A22" s="39" t="s">
        <v>626</v>
      </c>
      <c r="B22" s="39"/>
      <c r="C22" s="39">
        <v>40</v>
      </c>
      <c r="D22" s="45"/>
      <c r="E22" s="69">
        <v>1</v>
      </c>
    </row>
    <row r="23" spans="1:5" ht="16.5" x14ac:dyDescent="0.2">
      <c r="A23" s="39" t="s">
        <v>627</v>
      </c>
      <c r="B23" s="39"/>
      <c r="C23" s="66">
        <v>120</v>
      </c>
      <c r="D23" s="45"/>
      <c r="E23" s="69">
        <v>2</v>
      </c>
    </row>
    <row r="24" spans="1:5" ht="16.5" x14ac:dyDescent="0.2">
      <c r="A24" s="39" t="s">
        <v>628</v>
      </c>
      <c r="B24" s="39"/>
      <c r="C24" s="66">
        <v>120</v>
      </c>
      <c r="D24" s="45"/>
      <c r="E24" s="69">
        <v>2</v>
      </c>
    </row>
    <row r="25" spans="1:5" ht="16.5" x14ac:dyDescent="0.2">
      <c r="A25" s="39" t="s">
        <v>629</v>
      </c>
      <c r="B25" s="39"/>
      <c r="C25" s="66">
        <v>280</v>
      </c>
      <c r="D25" s="45"/>
      <c r="E25" s="69">
        <v>3</v>
      </c>
    </row>
    <row r="26" spans="1:5" ht="16.5" x14ac:dyDescent="0.2">
      <c r="A26" s="39" t="s">
        <v>630</v>
      </c>
      <c r="B26" s="39"/>
      <c r="C26" s="39">
        <v>280</v>
      </c>
      <c r="D26" s="45"/>
      <c r="E26" s="69">
        <v>3</v>
      </c>
    </row>
    <row r="27" spans="1:5" ht="16.5" x14ac:dyDescent="0.2">
      <c r="A27" s="39" t="s">
        <v>631</v>
      </c>
      <c r="B27" s="39"/>
      <c r="C27" s="66">
        <v>600</v>
      </c>
      <c r="D27" s="45"/>
      <c r="E27" s="69">
        <v>4</v>
      </c>
    </row>
    <row r="28" spans="1:5" ht="16.5" x14ac:dyDescent="0.2">
      <c r="A28" s="39" t="s">
        <v>632</v>
      </c>
      <c r="B28" s="39"/>
      <c r="C28" s="66">
        <v>40</v>
      </c>
      <c r="D28" s="45"/>
      <c r="E28" s="69">
        <v>1</v>
      </c>
    </row>
    <row r="29" spans="1:5" ht="16.5" x14ac:dyDescent="0.2">
      <c r="A29" s="39" t="s">
        <v>633</v>
      </c>
      <c r="B29" s="39"/>
      <c r="C29" s="66">
        <v>120</v>
      </c>
      <c r="D29" s="45"/>
      <c r="E29" s="69">
        <v>2</v>
      </c>
    </row>
    <row r="30" spans="1:5" ht="16.5" x14ac:dyDescent="0.2">
      <c r="A30" s="39" t="s">
        <v>634</v>
      </c>
      <c r="B30" s="39"/>
      <c r="C30" s="39">
        <v>120</v>
      </c>
      <c r="D30" s="45"/>
      <c r="E30" s="69">
        <v>2</v>
      </c>
    </row>
    <row r="31" spans="1:5" ht="16.5" x14ac:dyDescent="0.2">
      <c r="A31" s="39" t="s">
        <v>635</v>
      </c>
      <c r="B31" s="39"/>
      <c r="C31" s="66">
        <v>280</v>
      </c>
      <c r="D31" s="45"/>
      <c r="E31" s="69">
        <v>3</v>
      </c>
    </row>
    <row r="32" spans="1:5" ht="16.5" x14ac:dyDescent="0.2">
      <c r="A32" s="39" t="s">
        <v>636</v>
      </c>
      <c r="B32" s="39"/>
      <c r="C32" s="66">
        <v>280</v>
      </c>
      <c r="D32" s="45"/>
      <c r="E32" s="69">
        <v>3</v>
      </c>
    </row>
    <row r="33" spans="1:5" ht="16.5" x14ac:dyDescent="0.2">
      <c r="A33" s="39" t="s">
        <v>637</v>
      </c>
      <c r="B33" s="39"/>
      <c r="C33" s="66">
        <v>600</v>
      </c>
      <c r="D33" s="45"/>
      <c r="E33" s="69">
        <v>4</v>
      </c>
    </row>
    <row r="34" spans="1:5" ht="16.5" x14ac:dyDescent="0.2">
      <c r="A34" s="39" t="s">
        <v>638</v>
      </c>
      <c r="B34" s="39"/>
      <c r="C34" s="66">
        <v>40</v>
      </c>
      <c r="D34" s="45"/>
      <c r="E34" s="69">
        <v>1</v>
      </c>
    </row>
    <row r="35" spans="1:5" ht="16.5" x14ac:dyDescent="0.2">
      <c r="A35" s="39" t="s">
        <v>639</v>
      </c>
      <c r="B35" s="39"/>
      <c r="C35" s="66">
        <v>120</v>
      </c>
      <c r="D35" s="45"/>
      <c r="E35" s="69">
        <v>2</v>
      </c>
    </row>
    <row r="36" spans="1:5" ht="16.5" x14ac:dyDescent="0.2">
      <c r="A36" s="39" t="s">
        <v>640</v>
      </c>
      <c r="B36" s="39"/>
      <c r="C36" s="66">
        <v>120</v>
      </c>
      <c r="D36" s="45"/>
      <c r="E36" s="69">
        <v>2</v>
      </c>
    </row>
    <row r="37" spans="1:5" ht="16.5" x14ac:dyDescent="0.2">
      <c r="A37" s="39" t="s">
        <v>641</v>
      </c>
      <c r="B37" s="39"/>
      <c r="C37" s="66">
        <v>280</v>
      </c>
      <c r="D37" s="45"/>
      <c r="E37" s="69">
        <v>3</v>
      </c>
    </row>
    <row r="38" spans="1:5" ht="16.5" x14ac:dyDescent="0.2">
      <c r="A38" s="39" t="s">
        <v>642</v>
      </c>
      <c r="B38" s="39"/>
      <c r="C38" s="66">
        <v>280</v>
      </c>
      <c r="D38" s="45"/>
      <c r="E38" s="69">
        <v>3</v>
      </c>
    </row>
    <row r="39" spans="1:5" ht="16.5" x14ac:dyDescent="0.2">
      <c r="A39" s="39" t="s">
        <v>643</v>
      </c>
      <c r="B39" s="39"/>
      <c r="C39" s="66">
        <v>600</v>
      </c>
      <c r="D39" s="45"/>
      <c r="E39" s="69">
        <v>4</v>
      </c>
    </row>
    <row r="40" spans="1:5" ht="16.5" x14ac:dyDescent="0.2">
      <c r="A40" s="39" t="s">
        <v>644</v>
      </c>
      <c r="B40" s="39"/>
      <c r="C40" s="66">
        <v>120</v>
      </c>
      <c r="D40" s="45"/>
      <c r="E40" s="69">
        <v>2</v>
      </c>
    </row>
    <row r="41" spans="1:5" ht="16.5" x14ac:dyDescent="0.2">
      <c r="A41" s="39" t="s">
        <v>645</v>
      </c>
      <c r="B41" s="39"/>
      <c r="C41" s="66">
        <v>120</v>
      </c>
      <c r="D41" s="45"/>
      <c r="E41" s="69">
        <v>2</v>
      </c>
    </row>
    <row r="42" spans="1:5" ht="16.5" x14ac:dyDescent="0.2">
      <c r="A42" s="39" t="s">
        <v>646</v>
      </c>
      <c r="B42" s="39"/>
      <c r="C42" s="66">
        <v>120</v>
      </c>
      <c r="D42" s="45"/>
      <c r="E42" s="69">
        <v>2</v>
      </c>
    </row>
    <row r="43" spans="1:5" ht="16.5" x14ac:dyDescent="0.2">
      <c r="A43" s="39" t="s">
        <v>647</v>
      </c>
      <c r="B43" s="39"/>
      <c r="C43" s="66">
        <v>280</v>
      </c>
      <c r="D43" s="45"/>
      <c r="E43" s="69">
        <v>3</v>
      </c>
    </row>
    <row r="44" spans="1:5" ht="16.5" x14ac:dyDescent="0.2">
      <c r="A44" s="74" t="s">
        <v>648</v>
      </c>
      <c r="B44" s="74"/>
      <c r="C44" s="74">
        <v>280</v>
      </c>
      <c r="D44" s="74"/>
      <c r="E44" s="74">
        <v>3</v>
      </c>
    </row>
    <row r="45" spans="1:5" ht="16.5" x14ac:dyDescent="0.2">
      <c r="A45" s="74" t="s">
        <v>649</v>
      </c>
      <c r="B45" s="74"/>
      <c r="C45" s="74">
        <v>280</v>
      </c>
      <c r="D45" s="74"/>
      <c r="E45" s="74">
        <v>3</v>
      </c>
    </row>
    <row r="46" spans="1:5" ht="16.5" x14ac:dyDescent="0.2">
      <c r="A46" s="74" t="s">
        <v>650</v>
      </c>
      <c r="B46" s="74"/>
      <c r="C46" s="74">
        <v>600</v>
      </c>
      <c r="D46" s="74"/>
      <c r="E46" s="74">
        <v>4</v>
      </c>
    </row>
    <row r="47" spans="1:5" ht="16.5" x14ac:dyDescent="0.2">
      <c r="A47" s="74" t="s">
        <v>651</v>
      </c>
      <c r="B47" s="74"/>
      <c r="C47" s="74">
        <v>600</v>
      </c>
      <c r="D47" s="74"/>
      <c r="E47" s="74">
        <v>4</v>
      </c>
    </row>
    <row r="48" spans="1:5" ht="16.5" x14ac:dyDescent="0.2">
      <c r="A48" s="74" t="s">
        <v>652</v>
      </c>
      <c r="B48" s="74"/>
      <c r="C48" s="74">
        <v>120</v>
      </c>
      <c r="D48" s="74"/>
      <c r="E48" s="74">
        <v>2</v>
      </c>
    </row>
    <row r="49" spans="1:5" ht="16.5" x14ac:dyDescent="0.2">
      <c r="A49" s="74" t="s">
        <v>653</v>
      </c>
      <c r="B49" s="74"/>
      <c r="C49" s="74">
        <v>120</v>
      </c>
      <c r="D49" s="74"/>
      <c r="E49" s="74">
        <v>2</v>
      </c>
    </row>
    <row r="50" spans="1:5" ht="16.5" x14ac:dyDescent="0.2">
      <c r="A50" s="74" t="s">
        <v>654</v>
      </c>
      <c r="B50" s="74"/>
      <c r="C50" s="74">
        <v>120</v>
      </c>
      <c r="D50" s="74"/>
      <c r="E50" s="74">
        <v>2</v>
      </c>
    </row>
    <row r="51" spans="1:5" ht="16.5" x14ac:dyDescent="0.2">
      <c r="A51" s="74" t="s">
        <v>655</v>
      </c>
      <c r="B51" s="74"/>
      <c r="C51" s="74">
        <v>280</v>
      </c>
      <c r="D51" s="74"/>
      <c r="E51" s="74">
        <v>3</v>
      </c>
    </row>
    <row r="52" spans="1:5" ht="16.5" x14ac:dyDescent="0.2">
      <c r="A52" s="74" t="s">
        <v>656</v>
      </c>
      <c r="B52" s="74"/>
      <c r="C52" s="74">
        <v>280</v>
      </c>
      <c r="D52" s="74"/>
      <c r="E52" s="74">
        <v>3</v>
      </c>
    </row>
    <row r="53" spans="1:5" ht="16.5" x14ac:dyDescent="0.2">
      <c r="A53" s="74" t="s">
        <v>657</v>
      </c>
      <c r="B53" s="74"/>
      <c r="C53" s="74">
        <v>280</v>
      </c>
      <c r="D53" s="74"/>
      <c r="E53" s="74">
        <v>3</v>
      </c>
    </row>
    <row r="54" spans="1:5" ht="16.5" x14ac:dyDescent="0.2">
      <c r="A54" s="74" t="s">
        <v>658</v>
      </c>
      <c r="B54" s="74"/>
      <c r="C54" s="74">
        <v>600</v>
      </c>
      <c r="D54" s="74"/>
      <c r="E54" s="74">
        <v>4</v>
      </c>
    </row>
    <row r="55" spans="1:5" ht="16.5" x14ac:dyDescent="0.2">
      <c r="A55" s="74" t="s">
        <v>659</v>
      </c>
      <c r="B55" s="74"/>
      <c r="C55" s="74">
        <v>600</v>
      </c>
      <c r="D55" s="74"/>
      <c r="E55" s="74">
        <v>4</v>
      </c>
    </row>
    <row r="56" spans="1:5" ht="15.75" customHeight="1" x14ac:dyDescent="0.2">
      <c r="A56" s="62" t="s">
        <v>564</v>
      </c>
      <c r="B56" s="62"/>
      <c r="C56" s="62">
        <v>150</v>
      </c>
      <c r="D56" s="62"/>
      <c r="E56" s="69"/>
    </row>
    <row r="57" spans="1:5" ht="16.5" x14ac:dyDescent="0.2">
      <c r="A57" s="17" t="s">
        <v>27</v>
      </c>
      <c r="B57" s="17"/>
      <c r="C57" s="17">
        <v>7</v>
      </c>
      <c r="D57" s="45"/>
      <c r="E57" s="69"/>
    </row>
    <row r="58" spans="1:5" ht="16.5" x14ac:dyDescent="0.2">
      <c r="A58" s="17" t="s">
        <v>28</v>
      </c>
      <c r="B58" s="17"/>
      <c r="C58" s="17">
        <v>35</v>
      </c>
      <c r="D58" s="45"/>
      <c r="E58" s="69"/>
    </row>
    <row r="59" spans="1:5" ht="16.5" x14ac:dyDescent="0.2">
      <c r="A59" s="17" t="s">
        <v>29</v>
      </c>
      <c r="B59" s="17"/>
      <c r="C59" s="17">
        <v>100</v>
      </c>
      <c r="D59" s="45"/>
      <c r="E59" s="69"/>
    </row>
    <row r="60" spans="1:5" ht="16.5" x14ac:dyDescent="0.2">
      <c r="A60" s="13" t="s">
        <v>30</v>
      </c>
      <c r="B60" s="13"/>
      <c r="C60" s="13">
        <v>10</v>
      </c>
      <c r="D60" s="45"/>
      <c r="E60" s="69"/>
    </row>
    <row r="61" spans="1:5" ht="16.5" x14ac:dyDescent="0.2">
      <c r="A61" s="13" t="s">
        <v>31</v>
      </c>
      <c r="B61" s="13"/>
      <c r="C61" s="13">
        <v>50</v>
      </c>
      <c r="D61" s="45"/>
      <c r="E61" s="69"/>
    </row>
    <row r="62" spans="1:5" ht="16.5" x14ac:dyDescent="0.2">
      <c r="A62" s="13" t="s">
        <v>32</v>
      </c>
      <c r="B62" s="13"/>
      <c r="C62" s="13">
        <v>200</v>
      </c>
      <c r="D62" s="45"/>
      <c r="E62" s="69"/>
    </row>
    <row r="63" spans="1:5" ht="16.5" x14ac:dyDescent="0.2">
      <c r="A63" s="13" t="s">
        <v>25</v>
      </c>
      <c r="B63" s="13"/>
      <c r="C63" s="13">
        <v>350</v>
      </c>
      <c r="D63" s="45"/>
      <c r="E63" s="69"/>
    </row>
    <row r="64" spans="1:5" ht="16.5" x14ac:dyDescent="0.2">
      <c r="A64" s="13" t="s">
        <v>26</v>
      </c>
      <c r="B64" s="13"/>
      <c r="C64" s="13">
        <v>75</v>
      </c>
      <c r="D64" s="45"/>
      <c r="E64" s="69"/>
    </row>
    <row r="65" spans="1:5" ht="16.5" x14ac:dyDescent="0.2">
      <c r="A65" s="13" t="s">
        <v>337</v>
      </c>
      <c r="B65" s="13">
        <v>2500</v>
      </c>
      <c r="C65" s="13">
        <v>2.5</v>
      </c>
      <c r="D65" s="45"/>
      <c r="E65" s="69"/>
    </row>
    <row r="66" spans="1:5" ht="16.5" x14ac:dyDescent="0.2">
      <c r="A66" s="13" t="s">
        <v>338</v>
      </c>
      <c r="B66" s="13">
        <v>5000</v>
      </c>
      <c r="C66" s="13">
        <v>5</v>
      </c>
      <c r="D66" s="45"/>
      <c r="E66" s="69"/>
    </row>
    <row r="67" spans="1:5" ht="16.5" x14ac:dyDescent="0.2">
      <c r="A67" s="13" t="s">
        <v>339</v>
      </c>
      <c r="B67" s="13">
        <v>20000</v>
      </c>
      <c r="C67" s="13">
        <v>20</v>
      </c>
      <c r="D67" s="45"/>
      <c r="E67" s="69"/>
    </row>
    <row r="68" spans="1:5" ht="16.5" x14ac:dyDescent="0.2">
      <c r="A68" s="26" t="s">
        <v>179</v>
      </c>
      <c r="B68" s="26"/>
      <c r="C68" s="26">
        <v>1</v>
      </c>
      <c r="D68" s="45"/>
      <c r="E68" s="6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G26" sqref="G26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367</v>
      </c>
      <c r="L3" s="12" t="s">
        <v>103</v>
      </c>
      <c r="M3" s="12" t="s">
        <v>120</v>
      </c>
      <c r="N3" s="12" t="s">
        <v>121</v>
      </c>
      <c r="O3" s="12" t="s">
        <v>122</v>
      </c>
      <c r="P3" s="12" t="s">
        <v>123</v>
      </c>
      <c r="Q3" s="12" t="s">
        <v>115</v>
      </c>
      <c r="R3" s="12" t="s">
        <v>164</v>
      </c>
      <c r="S3" s="12" t="s">
        <v>519</v>
      </c>
      <c r="U3" s="59" t="s">
        <v>510</v>
      </c>
      <c r="V3" s="59" t="s">
        <v>511</v>
      </c>
      <c r="W3" s="59" t="s">
        <v>512</v>
      </c>
      <c r="X3" s="59" t="s">
        <v>513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116</v>
      </c>
      <c r="R4" s="15">
        <f>O4</f>
        <v>0.03</v>
      </c>
      <c r="S4" s="15">
        <f>SUM(R$4:R4)</f>
        <v>0.03</v>
      </c>
      <c r="U4" s="61">
        <v>2</v>
      </c>
      <c r="V4" s="61">
        <v>0</v>
      </c>
      <c r="W4" s="61">
        <v>0</v>
      </c>
      <c r="X4" s="61">
        <v>0</v>
      </c>
    </row>
    <row r="5" spans="1:24" ht="16.5" x14ac:dyDescent="0.2">
      <c r="I5" s="26">
        <v>2</v>
      </c>
      <c r="J5" s="26" t="s">
        <v>104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117</v>
      </c>
      <c r="R5" s="15">
        <f>O5-O4</f>
        <v>7.0000000000000007E-2</v>
      </c>
      <c r="S5" s="15">
        <f>SUM(R$4:R5)</f>
        <v>0.1</v>
      </c>
      <c r="U5" s="61">
        <v>4</v>
      </c>
      <c r="V5" s="61">
        <v>0</v>
      </c>
      <c r="W5" s="61">
        <v>0</v>
      </c>
      <c r="X5" s="61">
        <v>0</v>
      </c>
    </row>
    <row r="6" spans="1:24" ht="17.25" x14ac:dyDescent="0.2">
      <c r="A6" s="12" t="s">
        <v>114</v>
      </c>
      <c r="I6" s="26">
        <v>3</v>
      </c>
      <c r="J6" s="26" t="s">
        <v>105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118</v>
      </c>
      <c r="R6" s="15">
        <f t="shared" ref="R6:R18" si="0">O6-O5</f>
        <v>0.30000000000000004</v>
      </c>
      <c r="S6" s="15">
        <f>SUM(R$4:R6)</f>
        <v>0.4</v>
      </c>
      <c r="U6" s="61">
        <v>7</v>
      </c>
      <c r="V6" s="61">
        <v>0</v>
      </c>
      <c r="W6" s="61">
        <v>0</v>
      </c>
      <c r="X6" s="61">
        <v>0</v>
      </c>
    </row>
    <row r="7" spans="1:24" ht="18" customHeight="1" x14ac:dyDescent="0.2">
      <c r="A7" s="26">
        <v>20</v>
      </c>
      <c r="I7" s="26">
        <v>4</v>
      </c>
      <c r="J7" s="26" t="s">
        <v>106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119</v>
      </c>
      <c r="R7" s="15">
        <f t="shared" si="0"/>
        <v>0.6</v>
      </c>
      <c r="S7" s="15">
        <f>SUM(R$4:R7)</f>
        <v>1</v>
      </c>
      <c r="U7" s="61">
        <v>10</v>
      </c>
      <c r="V7" s="61">
        <v>4</v>
      </c>
      <c r="W7" s="61">
        <v>0</v>
      </c>
      <c r="X7" s="61">
        <v>0</v>
      </c>
    </row>
    <row r="8" spans="1:24" ht="16.5" x14ac:dyDescent="0.2">
      <c r="A8" s="26">
        <v>30</v>
      </c>
      <c r="I8" s="26">
        <v>5</v>
      </c>
      <c r="J8" s="26" t="s">
        <v>107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1">
        <v>20</v>
      </c>
      <c r="V8" s="61">
        <v>10</v>
      </c>
      <c r="W8" s="61">
        <v>5</v>
      </c>
      <c r="X8" s="61">
        <v>5</v>
      </c>
    </row>
    <row r="9" spans="1:24" ht="16.5" x14ac:dyDescent="0.2">
      <c r="A9" s="26">
        <v>30</v>
      </c>
      <c r="I9" s="26">
        <v>6</v>
      </c>
      <c r="J9" s="26" t="s">
        <v>124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1">
        <v>35</v>
      </c>
      <c r="V9" s="61">
        <v>20</v>
      </c>
      <c r="W9" s="61">
        <v>10</v>
      </c>
      <c r="X9" s="61">
        <v>10</v>
      </c>
    </row>
    <row r="10" spans="1:24" ht="16.5" x14ac:dyDescent="0.2">
      <c r="A10" s="26">
        <v>40</v>
      </c>
      <c r="I10" s="26">
        <v>7</v>
      </c>
      <c r="J10" s="26" t="s">
        <v>125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1">
        <v>50</v>
      </c>
      <c r="V10" s="61">
        <v>30</v>
      </c>
      <c r="W10" s="61">
        <v>15</v>
      </c>
      <c r="X10" s="61">
        <v>15</v>
      </c>
    </row>
    <row r="11" spans="1:24" ht="16.5" x14ac:dyDescent="0.2">
      <c r="A11" s="26">
        <v>40</v>
      </c>
      <c r="I11" s="26">
        <v>8</v>
      </c>
      <c r="J11" s="26" t="s">
        <v>126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1">
        <v>65</v>
      </c>
      <c r="V11" s="61">
        <v>40</v>
      </c>
      <c r="W11" s="61">
        <v>20</v>
      </c>
      <c r="X11" s="61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1">
        <v>80</v>
      </c>
      <c r="V12" s="61">
        <v>55</v>
      </c>
      <c r="W12" s="61">
        <v>30</v>
      </c>
      <c r="X12" s="61">
        <v>30</v>
      </c>
    </row>
    <row r="13" spans="1:24" ht="16.5" x14ac:dyDescent="0.2">
      <c r="A13" s="26">
        <v>60</v>
      </c>
      <c r="I13" s="26">
        <v>10</v>
      </c>
      <c r="J13" s="26" t="s">
        <v>128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1">
        <v>100</v>
      </c>
      <c r="V13" s="61">
        <v>70</v>
      </c>
      <c r="W13" s="61">
        <v>45</v>
      </c>
      <c r="X13" s="61">
        <v>45</v>
      </c>
    </row>
    <row r="14" spans="1:24" ht="16.5" x14ac:dyDescent="0.2">
      <c r="A14" s="26">
        <v>80</v>
      </c>
      <c r="I14" s="26">
        <v>11</v>
      </c>
      <c r="J14" s="26" t="s">
        <v>129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1">
        <v>0</v>
      </c>
      <c r="V14" s="61">
        <v>85</v>
      </c>
      <c r="W14" s="61">
        <v>60</v>
      </c>
      <c r="X14" s="61">
        <v>60</v>
      </c>
    </row>
    <row r="15" spans="1:24" ht="16.5" x14ac:dyDescent="0.2">
      <c r="A15" s="26">
        <v>90</v>
      </c>
      <c r="I15" s="26">
        <v>12</v>
      </c>
      <c r="J15" s="26" t="s">
        <v>130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1">
        <v>0</v>
      </c>
      <c r="V15" s="61">
        <v>100</v>
      </c>
      <c r="W15" s="61">
        <v>80</v>
      </c>
      <c r="X15" s="61">
        <v>80</v>
      </c>
    </row>
    <row r="16" spans="1:24" ht="16.5" x14ac:dyDescent="0.2">
      <c r="A16" s="26">
        <v>100</v>
      </c>
      <c r="I16" s="26">
        <v>13</v>
      </c>
      <c r="J16" s="26" t="s">
        <v>131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1">
        <v>0</v>
      </c>
      <c r="V16" s="61">
        <v>0</v>
      </c>
      <c r="W16" s="61">
        <v>100</v>
      </c>
      <c r="X16" s="61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1">
        <v>0</v>
      </c>
      <c r="V17" s="61">
        <v>0</v>
      </c>
      <c r="W17" s="61">
        <v>0</v>
      </c>
      <c r="X17" s="61">
        <v>0</v>
      </c>
    </row>
    <row r="18" spans="1:24" ht="16.5" x14ac:dyDescent="0.2">
      <c r="A18" s="16"/>
      <c r="I18" s="26">
        <v>15</v>
      </c>
      <c r="J18" s="26" t="s">
        <v>133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1">
        <v>0</v>
      </c>
      <c r="V18" s="61">
        <v>0</v>
      </c>
      <c r="W18" s="61">
        <v>0</v>
      </c>
      <c r="X18" s="61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" workbookViewId="0">
      <selection activeCell="BA5" sqref="BA5:BA13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04" t="s">
        <v>138</v>
      </c>
      <c r="B3" s="104"/>
      <c r="C3" s="104"/>
      <c r="D3" s="104"/>
      <c r="E3" s="104"/>
      <c r="F3" s="104"/>
      <c r="G3" s="104"/>
      <c r="H3" s="104"/>
      <c r="I3" s="104"/>
      <c r="K3" s="103" t="s">
        <v>147</v>
      </c>
      <c r="L3" s="103"/>
      <c r="M3" s="103"/>
      <c r="N3" s="103"/>
      <c r="O3" s="103"/>
      <c r="P3" s="103"/>
      <c r="Q3" s="103"/>
      <c r="R3" s="103"/>
      <c r="S3" s="103"/>
      <c r="T3" s="103"/>
      <c r="V3" s="103" t="s">
        <v>153</v>
      </c>
      <c r="W3" s="103"/>
      <c r="X3" s="103"/>
      <c r="Y3" s="103"/>
      <c r="Z3" s="103"/>
      <c r="AA3" s="103"/>
      <c r="AB3" s="103"/>
      <c r="AC3" s="103"/>
      <c r="AD3" s="103"/>
      <c r="AE3" s="103"/>
      <c r="AH3" s="104" t="s">
        <v>135</v>
      </c>
      <c r="AI3" s="104"/>
      <c r="AJ3" s="104"/>
      <c r="AK3" s="104"/>
      <c r="AL3" s="104"/>
      <c r="AM3" s="104"/>
      <c r="AP3" s="103" t="s">
        <v>742</v>
      </c>
      <c r="AQ3" s="103"/>
      <c r="AR3" s="103"/>
      <c r="AS3" s="103"/>
      <c r="AT3" s="103"/>
      <c r="AU3" s="103"/>
      <c r="AX3" s="103" t="s">
        <v>40</v>
      </c>
      <c r="AY3" s="103"/>
      <c r="AZ3" s="103"/>
      <c r="BA3" s="103"/>
      <c r="BB3" s="103"/>
      <c r="BC3" s="103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340</v>
      </c>
      <c r="T4" s="12" t="s">
        <v>341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340</v>
      </c>
      <c r="AE4" s="12" t="s">
        <v>341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75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5">
        <v>45</v>
      </c>
      <c r="R7" s="26">
        <f t="shared" ref="R7:R20" si="12">INDEX($H$6:$H$20,K7)*Q7</f>
        <v>1890</v>
      </c>
      <c r="S7" s="39">
        <v>90</v>
      </c>
      <c r="T7" s="39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5">
        <v>90</v>
      </c>
      <c r="AC7" s="26">
        <f t="shared" ref="AC7:AC20" si="16">INDEX($H$6:$H$20,V7)*AB7</f>
        <v>3780</v>
      </c>
      <c r="AD7" s="39">
        <v>180</v>
      </c>
      <c r="AE7" s="39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9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5">
        <v>45</v>
      </c>
      <c r="R8" s="26">
        <f t="shared" si="12"/>
        <v>3150</v>
      </c>
      <c r="S8" s="39">
        <v>120</v>
      </c>
      <c r="T8" s="39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5">
        <v>90</v>
      </c>
      <c r="AC8" s="26">
        <f t="shared" si="16"/>
        <v>6300</v>
      </c>
      <c r="AD8" s="39">
        <v>240</v>
      </c>
      <c r="AE8" s="39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9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5">
        <v>45</v>
      </c>
      <c r="R9" s="26">
        <f t="shared" si="12"/>
        <v>4680</v>
      </c>
      <c r="S9" s="39">
        <v>120</v>
      </c>
      <c r="T9" s="39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5">
        <v>90</v>
      </c>
      <c r="AC9" s="26">
        <f t="shared" si="16"/>
        <v>9360</v>
      </c>
      <c r="AD9" s="39">
        <v>240</v>
      </c>
      <c r="AE9" s="39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5">
        <v>45</v>
      </c>
      <c r="R10" s="26">
        <f t="shared" si="12"/>
        <v>6480</v>
      </c>
      <c r="S10" s="39">
        <v>150</v>
      </c>
      <c r="T10" s="39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5">
        <v>90</v>
      </c>
      <c r="AC10" s="26">
        <f t="shared" si="16"/>
        <v>12960</v>
      </c>
      <c r="AD10" s="39">
        <v>300</v>
      </c>
      <c r="AE10" s="39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5">
        <v>45</v>
      </c>
      <c r="R11" s="26">
        <f t="shared" si="12"/>
        <v>9000</v>
      </c>
      <c r="S11" s="39">
        <v>150</v>
      </c>
      <c r="T11" s="39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5">
        <v>90</v>
      </c>
      <c r="AC11" s="26">
        <f t="shared" si="16"/>
        <v>18000</v>
      </c>
      <c r="AD11" s="39">
        <v>300</v>
      </c>
      <c r="AE11" s="39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8">
        <v>7</v>
      </c>
      <c r="AY11" s="68">
        <v>1</v>
      </c>
      <c r="AZ11" s="68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5">
        <v>45</v>
      </c>
      <c r="R12" s="26">
        <f t="shared" si="12"/>
        <v>12375</v>
      </c>
      <c r="S12" s="39">
        <v>150</v>
      </c>
      <c r="T12" s="39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5">
        <v>90</v>
      </c>
      <c r="AC12" s="26">
        <f t="shared" si="16"/>
        <v>24750</v>
      </c>
      <c r="AD12" s="39">
        <v>300</v>
      </c>
      <c r="AE12" s="39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8">
        <v>8</v>
      </c>
      <c r="AQ12" s="68">
        <v>1</v>
      </c>
      <c r="AR12" s="68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8">
        <v>8</v>
      </c>
      <c r="AY12" s="68">
        <v>1</v>
      </c>
      <c r="AZ12" s="68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5">
        <v>45</v>
      </c>
      <c r="R13" s="26">
        <f t="shared" si="12"/>
        <v>16200</v>
      </c>
      <c r="S13" s="39">
        <v>150</v>
      </c>
      <c r="T13" s="39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5">
        <v>90</v>
      </c>
      <c r="AC13" s="26">
        <f t="shared" si="16"/>
        <v>32400</v>
      </c>
      <c r="AD13" s="39">
        <v>300</v>
      </c>
      <c r="AE13" s="39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8">
        <v>9</v>
      </c>
      <c r="AQ13" s="68">
        <v>1</v>
      </c>
      <c r="AR13" s="68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8">
        <v>9</v>
      </c>
      <c r="AY13" s="68">
        <v>1</v>
      </c>
      <c r="AZ13" s="68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5">
        <v>45</v>
      </c>
      <c r="R14" s="26">
        <f t="shared" si="12"/>
        <v>21060</v>
      </c>
      <c r="S14" s="39">
        <v>150</v>
      </c>
      <c r="T14" s="39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5">
        <v>90</v>
      </c>
      <c r="AC14" s="26">
        <f t="shared" si="16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8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5">
        <v>45</v>
      </c>
      <c r="R15" s="26">
        <f t="shared" si="12"/>
        <v>27720</v>
      </c>
      <c r="S15" s="39">
        <v>150</v>
      </c>
      <c r="T15" s="39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5">
        <v>90</v>
      </c>
      <c r="AC15" s="26">
        <f t="shared" si="16"/>
        <v>55440</v>
      </c>
      <c r="AD15" s="39">
        <v>300</v>
      </c>
      <c r="AE15" s="39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8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5">
        <v>45</v>
      </c>
      <c r="R16" s="26">
        <f t="shared" si="12"/>
        <v>35775</v>
      </c>
      <c r="S16" s="39">
        <v>150</v>
      </c>
      <c r="T16" s="39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5">
        <v>90</v>
      </c>
      <c r="AC16" s="26">
        <f t="shared" si="16"/>
        <v>71550</v>
      </c>
      <c r="AD16" s="39">
        <v>300</v>
      </c>
      <c r="AE16" s="39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8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5">
        <v>45</v>
      </c>
      <c r="R17" s="26">
        <f t="shared" si="12"/>
        <v>46800</v>
      </c>
      <c r="S17" s="39">
        <v>150</v>
      </c>
      <c r="T17" s="39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5">
        <v>90</v>
      </c>
      <c r="AC17" s="26">
        <f t="shared" si="16"/>
        <v>93600</v>
      </c>
      <c r="AD17" s="39">
        <v>300</v>
      </c>
      <c r="AE17" s="39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8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5">
        <v>45</v>
      </c>
      <c r="R18" s="26">
        <f t="shared" si="12"/>
        <v>61200</v>
      </c>
      <c r="S18" s="39">
        <v>150</v>
      </c>
      <c r="T18" s="39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5">
        <v>90</v>
      </c>
      <c r="AC18" s="26">
        <f t="shared" si="16"/>
        <v>122400</v>
      </c>
      <c r="AD18" s="39">
        <v>300</v>
      </c>
      <c r="AE18" s="39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8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5">
        <v>45</v>
      </c>
      <c r="R19" s="26">
        <f t="shared" si="12"/>
        <v>81000</v>
      </c>
      <c r="S19" s="39">
        <v>150</v>
      </c>
      <c r="T19" s="39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5">
        <v>90</v>
      </c>
      <c r="AC19" s="26">
        <f t="shared" si="16"/>
        <v>162000</v>
      </c>
      <c r="AD19" s="39">
        <v>300</v>
      </c>
      <c r="AE19" s="39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8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5">
        <v>45</v>
      </c>
      <c r="R20" s="26">
        <f t="shared" si="12"/>
        <v>112500</v>
      </c>
      <c r="S20" s="39">
        <v>150</v>
      </c>
      <c r="T20" s="39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5">
        <v>90</v>
      </c>
      <c r="AC20" s="26">
        <f t="shared" si="16"/>
        <v>225000</v>
      </c>
      <c r="AD20" s="39">
        <v>300</v>
      </c>
      <c r="AE20" s="39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8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8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8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03" t="s">
        <v>479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57"/>
      <c r="M23" s="103" t="s">
        <v>480</v>
      </c>
      <c r="N23" s="103"/>
      <c r="O23" s="103"/>
      <c r="P23" s="103"/>
      <c r="Q23" s="103"/>
      <c r="R23" s="103"/>
      <c r="S23" s="103"/>
      <c r="T23" s="103"/>
      <c r="U23" s="103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8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461</v>
      </c>
      <c r="B24" s="12" t="s">
        <v>462</v>
      </c>
      <c r="C24" s="12" t="s">
        <v>463</v>
      </c>
      <c r="D24" s="36" t="s">
        <v>470</v>
      </c>
      <c r="E24" s="36" t="s">
        <v>471</v>
      </c>
      <c r="F24" s="12" t="s">
        <v>464</v>
      </c>
      <c r="G24" s="12" t="s">
        <v>465</v>
      </c>
      <c r="H24" s="12" t="s">
        <v>466</v>
      </c>
      <c r="I24" s="12" t="s">
        <v>467</v>
      </c>
      <c r="J24" s="12" t="s">
        <v>468</v>
      </c>
      <c r="K24" s="12" t="s">
        <v>469</v>
      </c>
      <c r="L24" s="57"/>
      <c r="M24" s="59" t="s">
        <v>481</v>
      </c>
      <c r="N24" s="12" t="s">
        <v>470</v>
      </c>
      <c r="O24" s="12" t="s">
        <v>471</v>
      </c>
      <c r="P24" s="12" t="s">
        <v>464</v>
      </c>
      <c r="Q24" s="12" t="s">
        <v>465</v>
      </c>
      <c r="R24" s="12" t="s">
        <v>466</v>
      </c>
      <c r="S24" s="12" t="s">
        <v>467</v>
      </c>
      <c r="T24" s="12" t="s">
        <v>468</v>
      </c>
      <c r="U24" s="12" t="s">
        <v>469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8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472</v>
      </c>
      <c r="G25" s="56">
        <f t="shared" ref="G25:G69" si="28">INDEX($E$5:$E$20,B25)*D25</f>
        <v>240</v>
      </c>
      <c r="H25" s="56" t="s">
        <v>473</v>
      </c>
      <c r="I25" s="56">
        <f>INT(INDEX(挂机升级突破!$F$8:$F$22,章节关卡!$B25)*章节关卡!E25/6)</f>
        <v>3</v>
      </c>
      <c r="J25" s="56" t="s">
        <v>478</v>
      </c>
      <c r="K25" s="56">
        <v>20</v>
      </c>
      <c r="L25" s="16"/>
      <c r="M25" s="56">
        <f t="shared" ref="M25:M66" si="29">B25+1</f>
        <v>2</v>
      </c>
      <c r="N25" s="56">
        <f t="shared" ref="N25:N66" si="30">D25*M$22</f>
        <v>90</v>
      </c>
      <c r="O25" s="56">
        <f t="shared" ref="O25:O66" si="31">E25*N$22</f>
        <v>135</v>
      </c>
      <c r="P25" s="56" t="s">
        <v>472</v>
      </c>
      <c r="Q25" s="56">
        <f t="shared" ref="Q25:Q69" si="32">INDEX($E$5:$E$20,B25)*N25</f>
        <v>360</v>
      </c>
      <c r="R25" s="56" t="s">
        <v>473</v>
      </c>
      <c r="S25" s="56">
        <f>INT(INDEX(挂机升级突破!$F$8:$F$22,章节关卡!$B25)*章节关卡!O25/6)</f>
        <v>5</v>
      </c>
      <c r="T25" s="56" t="s">
        <v>482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8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6">
        <v>2</v>
      </c>
      <c r="B26" s="56">
        <f t="shared" ref="B26:B69" si="33">INDEX($A$6:$A$20,INT((A26-1)/3)+1)</f>
        <v>1</v>
      </c>
      <c r="C26" s="56">
        <f t="shared" ref="C26:C69" si="34">MOD(A26-1,3)+1</f>
        <v>2</v>
      </c>
      <c r="D26" s="56">
        <v>120</v>
      </c>
      <c r="E26" s="56">
        <v>180</v>
      </c>
      <c r="F26" s="56" t="s">
        <v>472</v>
      </c>
      <c r="G26" s="56">
        <f t="shared" si="28"/>
        <v>480</v>
      </c>
      <c r="H26" s="56" t="s">
        <v>473</v>
      </c>
      <c r="I26" s="56">
        <f>INT(INDEX(挂机升级突破!$F$8:$F$22,章节关卡!$B26)*章节关卡!E26/6)</f>
        <v>7</v>
      </c>
      <c r="J26" s="56" t="s">
        <v>478</v>
      </c>
      <c r="K26" s="56">
        <v>30</v>
      </c>
      <c r="L26" s="16"/>
      <c r="M26" s="56">
        <f t="shared" si="29"/>
        <v>2</v>
      </c>
      <c r="N26" s="56">
        <f t="shared" si="30"/>
        <v>180</v>
      </c>
      <c r="O26" s="56">
        <f t="shared" si="31"/>
        <v>270</v>
      </c>
      <c r="P26" s="56" t="s">
        <v>472</v>
      </c>
      <c r="Q26" s="56">
        <f t="shared" si="32"/>
        <v>720</v>
      </c>
      <c r="R26" s="56" t="s">
        <v>473</v>
      </c>
      <c r="S26" s="56">
        <f>INT(INDEX(挂机升级突破!$F$8:$F$22,章节关卡!$B26)*章节关卡!O26/6)</f>
        <v>11</v>
      </c>
      <c r="T26" s="56" t="s">
        <v>483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8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6">
        <v>3</v>
      </c>
      <c r="B27" s="56">
        <f t="shared" si="33"/>
        <v>1</v>
      </c>
      <c r="C27" s="56">
        <f t="shared" si="34"/>
        <v>3</v>
      </c>
      <c r="D27" s="56">
        <v>180</v>
      </c>
      <c r="E27" s="56">
        <v>270</v>
      </c>
      <c r="F27" s="56" t="s">
        <v>472</v>
      </c>
      <c r="G27" s="56">
        <f t="shared" si="28"/>
        <v>720</v>
      </c>
      <c r="H27" s="56" t="s">
        <v>473</v>
      </c>
      <c r="I27" s="56">
        <f>INT(INDEX(挂机升级突破!$F$8:$F$22,章节关卡!$B27)*章节关卡!E27/6)</f>
        <v>11</v>
      </c>
      <c r="J27" s="56" t="s">
        <v>483</v>
      </c>
      <c r="K27" s="56">
        <v>1</v>
      </c>
      <c r="L27" s="16"/>
      <c r="M27" s="56">
        <f t="shared" si="29"/>
        <v>2</v>
      </c>
      <c r="N27" s="56">
        <f t="shared" si="30"/>
        <v>270</v>
      </c>
      <c r="O27" s="56">
        <f t="shared" si="31"/>
        <v>405</v>
      </c>
      <c r="P27" s="56" t="s">
        <v>472</v>
      </c>
      <c r="Q27" s="56">
        <f t="shared" si="32"/>
        <v>1080</v>
      </c>
      <c r="R27" s="56" t="s">
        <v>473</v>
      </c>
      <c r="S27" s="56">
        <f>INT(INDEX(挂机升级突破!$F$8:$F$22,章节关卡!$B27)*章节关卡!O27/6)</f>
        <v>16</v>
      </c>
      <c r="T27" s="56" t="s">
        <v>483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8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6">
        <v>4</v>
      </c>
      <c r="B28" s="56">
        <f t="shared" si="33"/>
        <v>2</v>
      </c>
      <c r="C28" s="56">
        <f t="shared" si="34"/>
        <v>1</v>
      </c>
      <c r="D28" s="56">
        <v>60</v>
      </c>
      <c r="E28" s="56">
        <v>90</v>
      </c>
      <c r="F28" s="56" t="s">
        <v>472</v>
      </c>
      <c r="G28" s="56">
        <f t="shared" si="28"/>
        <v>600</v>
      </c>
      <c r="H28" s="56" t="s">
        <v>473</v>
      </c>
      <c r="I28" s="56">
        <f>INT(INDEX(挂机升级突破!$F$8:$F$22,章节关卡!$B28)*章节关卡!E28/6)</f>
        <v>7</v>
      </c>
      <c r="J28" s="56" t="s">
        <v>478</v>
      </c>
      <c r="K28" s="56">
        <v>20</v>
      </c>
      <c r="L28" s="16"/>
      <c r="M28" s="56">
        <f t="shared" si="29"/>
        <v>3</v>
      </c>
      <c r="N28" s="56">
        <f t="shared" si="30"/>
        <v>90</v>
      </c>
      <c r="O28" s="56">
        <f t="shared" si="31"/>
        <v>135</v>
      </c>
      <c r="P28" s="56" t="s">
        <v>472</v>
      </c>
      <c r="Q28" s="56">
        <f t="shared" si="32"/>
        <v>900</v>
      </c>
      <c r="R28" s="56" t="s">
        <v>473</v>
      </c>
      <c r="S28" s="56">
        <f>INT(INDEX(挂机升级突破!$F$8:$F$22,章节关卡!$B28)*章节关卡!O28/6)</f>
        <v>11</v>
      </c>
      <c r="T28" s="56" t="s">
        <v>482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8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6">
        <v>5</v>
      </c>
      <c r="B29" s="56">
        <f t="shared" si="33"/>
        <v>2</v>
      </c>
      <c r="C29" s="56">
        <f t="shared" si="34"/>
        <v>2</v>
      </c>
      <c r="D29" s="56">
        <v>120</v>
      </c>
      <c r="E29" s="56">
        <v>180</v>
      </c>
      <c r="F29" s="56" t="s">
        <v>472</v>
      </c>
      <c r="G29" s="56">
        <f t="shared" si="28"/>
        <v>1200</v>
      </c>
      <c r="H29" s="56" t="s">
        <v>473</v>
      </c>
      <c r="I29" s="56">
        <f>INT(INDEX(挂机升级突破!$F$8:$F$22,章节关卡!$B29)*章节关卡!E29/6)</f>
        <v>15</v>
      </c>
      <c r="J29" s="56" t="s">
        <v>478</v>
      </c>
      <c r="K29" s="56">
        <v>30</v>
      </c>
      <c r="L29" s="16"/>
      <c r="M29" s="56">
        <f t="shared" si="29"/>
        <v>3</v>
      </c>
      <c r="N29" s="56">
        <f t="shared" si="30"/>
        <v>180</v>
      </c>
      <c r="O29" s="56">
        <f t="shared" si="31"/>
        <v>270</v>
      </c>
      <c r="P29" s="56" t="s">
        <v>472</v>
      </c>
      <c r="Q29" s="56">
        <f t="shared" si="32"/>
        <v>1800</v>
      </c>
      <c r="R29" s="56" t="s">
        <v>473</v>
      </c>
      <c r="S29" s="56">
        <f>INT(INDEX(挂机升级突破!$F$8:$F$22,章节关卡!$B29)*章节关卡!O29/6)</f>
        <v>22</v>
      </c>
      <c r="T29" s="56" t="s">
        <v>483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8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6">
        <v>6</v>
      </c>
      <c r="B30" s="56">
        <f t="shared" si="33"/>
        <v>2</v>
      </c>
      <c r="C30" s="56">
        <f t="shared" si="34"/>
        <v>3</v>
      </c>
      <c r="D30" s="56">
        <v>180</v>
      </c>
      <c r="E30" s="56">
        <v>270</v>
      </c>
      <c r="F30" s="56" t="s">
        <v>472</v>
      </c>
      <c r="G30" s="56">
        <f t="shared" si="28"/>
        <v>1800</v>
      </c>
      <c r="H30" s="56" t="s">
        <v>473</v>
      </c>
      <c r="I30" s="56">
        <f>INT(INDEX(挂机升级突破!$F$8:$F$22,章节关卡!$B30)*章节关卡!E30/6)</f>
        <v>22</v>
      </c>
      <c r="J30" s="56" t="s">
        <v>483</v>
      </c>
      <c r="K30" s="56">
        <v>1</v>
      </c>
      <c r="L30" s="16"/>
      <c r="M30" s="56">
        <f t="shared" si="29"/>
        <v>3</v>
      </c>
      <c r="N30" s="56">
        <f t="shared" si="30"/>
        <v>270</v>
      </c>
      <c r="O30" s="56">
        <f t="shared" si="31"/>
        <v>405</v>
      </c>
      <c r="P30" s="56" t="s">
        <v>472</v>
      </c>
      <c r="Q30" s="56">
        <f t="shared" si="32"/>
        <v>2700</v>
      </c>
      <c r="R30" s="56" t="s">
        <v>473</v>
      </c>
      <c r="S30" s="56">
        <f>INT(INDEX(挂机升级突破!$F$8:$F$22,章节关卡!$B30)*章节关卡!O30/6)</f>
        <v>33</v>
      </c>
      <c r="T30" s="56" t="s">
        <v>483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8">
        <v>26</v>
      </c>
      <c r="AQ30" s="68">
        <v>3</v>
      </c>
      <c r="AR30" s="68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8">
        <v>23</v>
      </c>
      <c r="AY30" s="68">
        <v>3</v>
      </c>
      <c r="AZ30" s="68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6">
        <v>7</v>
      </c>
      <c r="B31" s="56">
        <f t="shared" si="33"/>
        <v>3</v>
      </c>
      <c r="C31" s="56">
        <f t="shared" si="34"/>
        <v>1</v>
      </c>
      <c r="D31" s="56">
        <v>90</v>
      </c>
      <c r="E31" s="56">
        <v>135</v>
      </c>
      <c r="F31" s="56" t="s">
        <v>472</v>
      </c>
      <c r="G31" s="56">
        <f t="shared" si="28"/>
        <v>1350</v>
      </c>
      <c r="H31" s="56" t="s">
        <v>473</v>
      </c>
      <c r="I31" s="56">
        <f>INT(INDEX(挂机升级突破!$F$8:$F$22,章节关卡!$B31)*章节关卡!E31/6)</f>
        <v>16</v>
      </c>
      <c r="J31" s="56" t="s">
        <v>478</v>
      </c>
      <c r="K31" s="56">
        <v>30</v>
      </c>
      <c r="L31" s="16"/>
      <c r="M31" s="56">
        <f t="shared" si="29"/>
        <v>4</v>
      </c>
      <c r="N31" s="56">
        <f t="shared" si="30"/>
        <v>135</v>
      </c>
      <c r="O31" s="56">
        <f t="shared" si="31"/>
        <v>202.5</v>
      </c>
      <c r="P31" s="56" t="s">
        <v>472</v>
      </c>
      <c r="Q31" s="56">
        <f t="shared" si="32"/>
        <v>2025</v>
      </c>
      <c r="R31" s="56" t="s">
        <v>473</v>
      </c>
      <c r="S31" s="56">
        <f>INT(INDEX(挂机升级突破!$F$8:$F$22,章节关卡!$B31)*章节关卡!O31/6)</f>
        <v>25</v>
      </c>
      <c r="T31" s="56" t="s">
        <v>482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8">
        <v>27</v>
      </c>
      <c r="AQ31" s="68">
        <v>3</v>
      </c>
      <c r="AR31" s="68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8">
        <v>24</v>
      </c>
      <c r="AY31" s="68">
        <v>3</v>
      </c>
      <c r="AZ31" s="68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6">
        <v>8</v>
      </c>
      <c r="B32" s="56">
        <f t="shared" si="33"/>
        <v>3</v>
      </c>
      <c r="C32" s="56">
        <f t="shared" si="34"/>
        <v>2</v>
      </c>
      <c r="D32" s="56">
        <v>150</v>
      </c>
      <c r="E32" s="56">
        <v>225</v>
      </c>
      <c r="F32" s="56" t="s">
        <v>472</v>
      </c>
      <c r="G32" s="56">
        <f t="shared" si="28"/>
        <v>2250</v>
      </c>
      <c r="H32" s="56" t="s">
        <v>473</v>
      </c>
      <c r="I32" s="56">
        <f>INT(INDEX(挂机升级突破!$F$8:$F$22,章节关卡!$B32)*章节关卡!E32/6)</f>
        <v>28</v>
      </c>
      <c r="J32" s="56" t="s">
        <v>478</v>
      </c>
      <c r="K32" s="56">
        <v>40</v>
      </c>
      <c r="L32" s="16"/>
      <c r="M32" s="56">
        <f t="shared" si="29"/>
        <v>4</v>
      </c>
      <c r="N32" s="56">
        <f t="shared" si="30"/>
        <v>225</v>
      </c>
      <c r="O32" s="56">
        <f t="shared" si="31"/>
        <v>337.5</v>
      </c>
      <c r="P32" s="56" t="s">
        <v>472</v>
      </c>
      <c r="Q32" s="56">
        <f t="shared" si="32"/>
        <v>3375</v>
      </c>
      <c r="R32" s="56" t="s">
        <v>473</v>
      </c>
      <c r="S32" s="56">
        <f>INT(INDEX(挂机升级突破!$F$8:$F$22,章节关卡!$B32)*章节关卡!O32/6)</f>
        <v>42</v>
      </c>
      <c r="T32" s="56" t="s">
        <v>483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8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8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6">
        <v>9</v>
      </c>
      <c r="B33" s="56">
        <f t="shared" si="33"/>
        <v>3</v>
      </c>
      <c r="C33" s="56">
        <f t="shared" si="34"/>
        <v>3</v>
      </c>
      <c r="D33" s="56">
        <v>210</v>
      </c>
      <c r="E33" s="56">
        <v>315</v>
      </c>
      <c r="F33" s="56" t="s">
        <v>472</v>
      </c>
      <c r="G33" s="56">
        <f t="shared" si="28"/>
        <v>3150</v>
      </c>
      <c r="H33" s="56" t="s">
        <v>473</v>
      </c>
      <c r="I33" s="56">
        <f>INT(INDEX(挂机升级突破!$F$8:$F$22,章节关卡!$B33)*章节关卡!E33/6)</f>
        <v>39</v>
      </c>
      <c r="J33" s="56" t="s">
        <v>483</v>
      </c>
      <c r="K33" s="56">
        <v>1</v>
      </c>
      <c r="L33" s="16"/>
      <c r="M33" s="56">
        <f t="shared" si="29"/>
        <v>4</v>
      </c>
      <c r="N33" s="56">
        <f t="shared" si="30"/>
        <v>315</v>
      </c>
      <c r="O33" s="56">
        <f t="shared" si="31"/>
        <v>472.5</v>
      </c>
      <c r="P33" s="56" t="s">
        <v>472</v>
      </c>
      <c r="Q33" s="56">
        <f t="shared" si="32"/>
        <v>4725</v>
      </c>
      <c r="R33" s="56" t="s">
        <v>473</v>
      </c>
      <c r="S33" s="56">
        <f>INT(INDEX(挂机升级突破!$F$8:$F$22,章节关卡!$B33)*章节关卡!O33/6)</f>
        <v>59</v>
      </c>
      <c r="T33" s="56" t="s">
        <v>483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8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8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6">
        <v>10</v>
      </c>
      <c r="B34" s="56">
        <f t="shared" si="33"/>
        <v>4</v>
      </c>
      <c r="C34" s="56">
        <f t="shared" si="34"/>
        <v>1</v>
      </c>
      <c r="D34" s="56">
        <v>90</v>
      </c>
      <c r="E34" s="56">
        <v>135</v>
      </c>
      <c r="F34" s="56" t="s">
        <v>472</v>
      </c>
      <c r="G34" s="56">
        <f t="shared" si="28"/>
        <v>1800</v>
      </c>
      <c r="H34" s="56" t="s">
        <v>474</v>
      </c>
      <c r="I34" s="56">
        <f>INT(INDEX(挂机升级突破!$G$8:$G$22,章节关卡!$B34)*章节关卡!E34/6)</f>
        <v>5</v>
      </c>
      <c r="J34" s="56" t="s">
        <v>478</v>
      </c>
      <c r="K34" s="56">
        <v>30</v>
      </c>
      <c r="L34" s="16"/>
      <c r="M34" s="56">
        <f t="shared" si="29"/>
        <v>5</v>
      </c>
      <c r="N34" s="56">
        <f t="shared" si="30"/>
        <v>135</v>
      </c>
      <c r="O34" s="56">
        <f t="shared" si="31"/>
        <v>202.5</v>
      </c>
      <c r="P34" s="56" t="s">
        <v>472</v>
      </c>
      <c r="Q34" s="56">
        <f t="shared" si="32"/>
        <v>2700</v>
      </c>
      <c r="R34" s="56" t="s">
        <v>474</v>
      </c>
      <c r="S34" s="56">
        <f>INT(INDEX(挂机升级突破!$G$8:$G$22,章节关卡!$B34)*章节关卡!O34/6)</f>
        <v>8</v>
      </c>
      <c r="T34" s="56" t="s">
        <v>482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8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8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6">
        <v>11</v>
      </c>
      <c r="B35" s="56">
        <f t="shared" si="33"/>
        <v>4</v>
      </c>
      <c r="C35" s="56">
        <f t="shared" si="34"/>
        <v>2</v>
      </c>
      <c r="D35" s="56">
        <v>150</v>
      </c>
      <c r="E35" s="56">
        <v>225</v>
      </c>
      <c r="F35" s="56" t="s">
        <v>472</v>
      </c>
      <c r="G35" s="56">
        <f t="shared" si="28"/>
        <v>3000</v>
      </c>
      <c r="H35" s="56" t="s">
        <v>474</v>
      </c>
      <c r="I35" s="56">
        <f>INT(INDEX(挂机升级突破!$G$8:$G$22,章节关卡!$B35)*章节关卡!E35/6)</f>
        <v>9</v>
      </c>
      <c r="J35" s="56" t="s">
        <v>478</v>
      </c>
      <c r="K35" s="56">
        <v>40</v>
      </c>
      <c r="L35" s="16"/>
      <c r="M35" s="56">
        <f t="shared" si="29"/>
        <v>5</v>
      </c>
      <c r="N35" s="56">
        <f t="shared" si="30"/>
        <v>225</v>
      </c>
      <c r="O35" s="56">
        <f t="shared" si="31"/>
        <v>337.5</v>
      </c>
      <c r="P35" s="56" t="s">
        <v>472</v>
      </c>
      <c r="Q35" s="56">
        <f t="shared" si="32"/>
        <v>4500</v>
      </c>
      <c r="R35" s="56" t="s">
        <v>474</v>
      </c>
      <c r="S35" s="56">
        <f>INT(INDEX(挂机升级突破!$G$8:$G$22,章节关卡!$B35)*章节关卡!O35/6)</f>
        <v>14</v>
      </c>
      <c r="T35" s="56" t="s">
        <v>483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8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8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6">
        <v>12</v>
      </c>
      <c r="B36" s="56">
        <f t="shared" si="33"/>
        <v>4</v>
      </c>
      <c r="C36" s="56">
        <f t="shared" si="34"/>
        <v>3</v>
      </c>
      <c r="D36" s="56">
        <v>210</v>
      </c>
      <c r="E36" s="56">
        <v>315</v>
      </c>
      <c r="F36" s="56" t="s">
        <v>472</v>
      </c>
      <c r="G36" s="56">
        <f t="shared" si="28"/>
        <v>4200</v>
      </c>
      <c r="H36" s="56" t="s">
        <v>474</v>
      </c>
      <c r="I36" s="56">
        <f>INT(INDEX(挂机升级突破!$G$8:$G$22,章节关卡!$B36)*章节关卡!E36/6)</f>
        <v>13</v>
      </c>
      <c r="J36" s="56" t="s">
        <v>483</v>
      </c>
      <c r="K36" s="56">
        <v>1</v>
      </c>
      <c r="L36" s="16"/>
      <c r="M36" s="56">
        <f t="shared" si="29"/>
        <v>5</v>
      </c>
      <c r="N36" s="56">
        <f t="shared" si="30"/>
        <v>315</v>
      </c>
      <c r="O36" s="56">
        <f t="shared" si="31"/>
        <v>472.5</v>
      </c>
      <c r="P36" s="56" t="s">
        <v>472</v>
      </c>
      <c r="Q36" s="56">
        <f t="shared" si="32"/>
        <v>6300</v>
      </c>
      <c r="R36" s="56" t="s">
        <v>474</v>
      </c>
      <c r="S36" s="56">
        <f>INT(INDEX(挂机升级突破!$G$8:$G$22,章节关卡!$B36)*章节关卡!O36/6)</f>
        <v>19</v>
      </c>
      <c r="T36" s="56" t="s">
        <v>483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8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8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6">
        <v>13</v>
      </c>
      <c r="B37" s="56">
        <f t="shared" si="33"/>
        <v>5</v>
      </c>
      <c r="C37" s="56">
        <f t="shared" si="34"/>
        <v>1</v>
      </c>
      <c r="D37" s="56">
        <v>120</v>
      </c>
      <c r="E37" s="56">
        <v>180</v>
      </c>
      <c r="F37" s="56" t="s">
        <v>472</v>
      </c>
      <c r="G37" s="56">
        <f t="shared" si="28"/>
        <v>3000</v>
      </c>
      <c r="H37" s="56" t="s">
        <v>474</v>
      </c>
      <c r="I37" s="56">
        <f>INT(INDEX(挂机升级突破!$G$8:$G$22,章节关卡!$B37)*章节关卡!E37/6)</f>
        <v>15</v>
      </c>
      <c r="J37" s="56" t="s">
        <v>478</v>
      </c>
      <c r="K37" s="56">
        <v>40</v>
      </c>
      <c r="L37" s="16"/>
      <c r="M37" s="56">
        <f t="shared" si="29"/>
        <v>6</v>
      </c>
      <c r="N37" s="56">
        <f t="shared" si="30"/>
        <v>180</v>
      </c>
      <c r="O37" s="56">
        <f t="shared" si="31"/>
        <v>270</v>
      </c>
      <c r="P37" s="56" t="s">
        <v>472</v>
      </c>
      <c r="Q37" s="56">
        <f t="shared" si="32"/>
        <v>4500</v>
      </c>
      <c r="R37" s="56" t="s">
        <v>474</v>
      </c>
      <c r="S37" s="56">
        <f>INT(INDEX(挂机升级突破!$G$8:$G$22,章节关卡!$B37)*章节关卡!O37/6)</f>
        <v>22</v>
      </c>
      <c r="T37" s="56" t="s">
        <v>482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8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8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6">
        <v>14</v>
      </c>
      <c r="B38" s="56">
        <f t="shared" si="33"/>
        <v>5</v>
      </c>
      <c r="C38" s="56">
        <f t="shared" si="34"/>
        <v>2</v>
      </c>
      <c r="D38" s="56">
        <v>240</v>
      </c>
      <c r="E38" s="56">
        <v>360</v>
      </c>
      <c r="F38" s="56" t="s">
        <v>472</v>
      </c>
      <c r="G38" s="56">
        <f t="shared" si="28"/>
        <v>6000</v>
      </c>
      <c r="H38" s="56" t="s">
        <v>474</v>
      </c>
      <c r="I38" s="56">
        <f>INT(INDEX(挂机升级突破!$G$8:$G$22,章节关卡!$B38)*章节关卡!E38/6)</f>
        <v>30</v>
      </c>
      <c r="J38" s="56" t="s">
        <v>478</v>
      </c>
      <c r="K38" s="56">
        <v>60</v>
      </c>
      <c r="L38" s="16"/>
      <c r="M38" s="56">
        <f t="shared" si="29"/>
        <v>6</v>
      </c>
      <c r="N38" s="56">
        <f t="shared" si="30"/>
        <v>360</v>
      </c>
      <c r="O38" s="56">
        <f t="shared" si="31"/>
        <v>540</v>
      </c>
      <c r="P38" s="56" t="s">
        <v>472</v>
      </c>
      <c r="Q38" s="56">
        <f t="shared" si="32"/>
        <v>9000</v>
      </c>
      <c r="R38" s="56" t="s">
        <v>474</v>
      </c>
      <c r="S38" s="56">
        <f>INT(INDEX(挂机升级突破!$G$8:$G$22,章节关卡!$B38)*章节关卡!O38/6)</f>
        <v>45</v>
      </c>
      <c r="T38" s="56" t="s">
        <v>483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8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8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6">
        <v>15</v>
      </c>
      <c r="B39" s="56">
        <f t="shared" si="33"/>
        <v>5</v>
      </c>
      <c r="C39" s="56">
        <f t="shared" si="34"/>
        <v>3</v>
      </c>
      <c r="D39" s="56">
        <v>360</v>
      </c>
      <c r="E39" s="56">
        <v>540</v>
      </c>
      <c r="F39" s="56" t="s">
        <v>472</v>
      </c>
      <c r="G39" s="56">
        <f t="shared" si="28"/>
        <v>9000</v>
      </c>
      <c r="H39" s="56" t="s">
        <v>474</v>
      </c>
      <c r="I39" s="56">
        <f>INT(INDEX(挂机升级突破!$G$8:$G$22,章节关卡!$B39)*章节关卡!E39/6)</f>
        <v>45</v>
      </c>
      <c r="J39" s="56" t="s">
        <v>483</v>
      </c>
      <c r="K39" s="56">
        <v>1</v>
      </c>
      <c r="L39" s="16"/>
      <c r="M39" s="56">
        <f t="shared" si="29"/>
        <v>6</v>
      </c>
      <c r="N39" s="56">
        <f t="shared" si="30"/>
        <v>540</v>
      </c>
      <c r="O39" s="56">
        <f t="shared" si="31"/>
        <v>810</v>
      </c>
      <c r="P39" s="56" t="s">
        <v>472</v>
      </c>
      <c r="Q39" s="56">
        <f t="shared" si="32"/>
        <v>13500</v>
      </c>
      <c r="R39" s="56" t="s">
        <v>474</v>
      </c>
      <c r="S39" s="56">
        <f>INT(INDEX(挂机升级突破!$G$8:$G$22,章节关卡!$B39)*章节关卡!O39/6)</f>
        <v>67</v>
      </c>
      <c r="T39" s="56" t="s">
        <v>483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8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8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6">
        <v>16</v>
      </c>
      <c r="B40" s="56">
        <f t="shared" si="33"/>
        <v>6</v>
      </c>
      <c r="C40" s="56">
        <f t="shared" si="34"/>
        <v>1</v>
      </c>
      <c r="D40" s="56">
        <v>120</v>
      </c>
      <c r="E40" s="56">
        <v>180</v>
      </c>
      <c r="F40" s="56" t="s">
        <v>472</v>
      </c>
      <c r="G40" s="56">
        <f t="shared" si="28"/>
        <v>3840</v>
      </c>
      <c r="H40" s="56" t="s">
        <v>474</v>
      </c>
      <c r="I40" s="56">
        <f>INT(INDEX(挂机升级突破!$G$8:$G$22,章节关卡!$B40)*章节关卡!E40/6)</f>
        <v>22</v>
      </c>
      <c r="J40" s="56" t="s">
        <v>478</v>
      </c>
      <c r="K40" s="56">
        <v>40</v>
      </c>
      <c r="L40" s="16"/>
      <c r="M40" s="56">
        <f t="shared" si="29"/>
        <v>7</v>
      </c>
      <c r="N40" s="56">
        <f t="shared" si="30"/>
        <v>180</v>
      </c>
      <c r="O40" s="56">
        <f t="shared" si="31"/>
        <v>270</v>
      </c>
      <c r="P40" s="56" t="s">
        <v>472</v>
      </c>
      <c r="Q40" s="56">
        <f t="shared" si="32"/>
        <v>5760</v>
      </c>
      <c r="R40" s="56" t="s">
        <v>474</v>
      </c>
      <c r="S40" s="56">
        <f>INT(INDEX(挂机升级突破!$G$8:$G$22,章节关卡!$B40)*章节关卡!O40/6)</f>
        <v>33</v>
      </c>
      <c r="T40" s="56" t="s">
        <v>482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8">
        <v>36</v>
      </c>
      <c r="AQ40" s="68">
        <v>4</v>
      </c>
      <c r="AR40" s="68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8">
        <v>33</v>
      </c>
      <c r="AY40" s="68">
        <v>4</v>
      </c>
      <c r="AZ40" s="68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6">
        <v>17</v>
      </c>
      <c r="B41" s="56">
        <f t="shared" si="33"/>
        <v>6</v>
      </c>
      <c r="C41" s="56">
        <f t="shared" si="34"/>
        <v>2</v>
      </c>
      <c r="D41" s="56">
        <v>240</v>
      </c>
      <c r="E41" s="56">
        <v>360</v>
      </c>
      <c r="F41" s="56" t="s">
        <v>472</v>
      </c>
      <c r="G41" s="56">
        <f t="shared" si="28"/>
        <v>7680</v>
      </c>
      <c r="H41" s="56" t="s">
        <v>474</v>
      </c>
      <c r="I41" s="56">
        <f>INT(INDEX(挂机升级突破!$G$8:$G$22,章节关卡!$B41)*章节关卡!E41/6)</f>
        <v>45</v>
      </c>
      <c r="J41" s="56" t="s">
        <v>478</v>
      </c>
      <c r="K41" s="56">
        <v>60</v>
      </c>
      <c r="M41" s="56">
        <f t="shared" si="29"/>
        <v>7</v>
      </c>
      <c r="N41" s="56">
        <f t="shared" si="30"/>
        <v>360</v>
      </c>
      <c r="O41" s="56">
        <f t="shared" si="31"/>
        <v>540</v>
      </c>
      <c r="P41" s="56" t="s">
        <v>472</v>
      </c>
      <c r="Q41" s="56">
        <f t="shared" si="32"/>
        <v>11520</v>
      </c>
      <c r="R41" s="56" t="s">
        <v>474</v>
      </c>
      <c r="S41" s="56">
        <f>INT(INDEX(挂机升级突破!$G$8:$G$22,章节关卡!$B41)*章节关卡!O41/6)</f>
        <v>67</v>
      </c>
      <c r="T41" s="56" t="s">
        <v>483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8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8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6">
        <v>18</v>
      </c>
      <c r="B42" s="56">
        <f t="shared" si="33"/>
        <v>6</v>
      </c>
      <c r="C42" s="56">
        <f t="shared" si="34"/>
        <v>3</v>
      </c>
      <c r="D42" s="56">
        <v>360</v>
      </c>
      <c r="E42" s="56">
        <v>540</v>
      </c>
      <c r="F42" s="56" t="s">
        <v>472</v>
      </c>
      <c r="G42" s="56">
        <f t="shared" si="28"/>
        <v>11520</v>
      </c>
      <c r="H42" s="56" t="s">
        <v>474</v>
      </c>
      <c r="I42" s="56">
        <f>INT(INDEX(挂机升级突破!$G$8:$G$22,章节关卡!$B42)*章节关卡!E42/6)</f>
        <v>67</v>
      </c>
      <c r="J42" s="56" t="s">
        <v>483</v>
      </c>
      <c r="K42" s="56">
        <v>1</v>
      </c>
      <c r="M42" s="56">
        <f t="shared" si="29"/>
        <v>7</v>
      </c>
      <c r="N42" s="56">
        <f t="shared" si="30"/>
        <v>540</v>
      </c>
      <c r="O42" s="56">
        <f t="shared" si="31"/>
        <v>810</v>
      </c>
      <c r="P42" s="56" t="s">
        <v>472</v>
      </c>
      <c r="Q42" s="56">
        <f t="shared" si="32"/>
        <v>17280</v>
      </c>
      <c r="R42" s="56" t="s">
        <v>474</v>
      </c>
      <c r="S42" s="56">
        <f>INT(INDEX(挂机升级突破!$G$8:$G$22,章节关卡!$B42)*章节关卡!O42/6)</f>
        <v>101</v>
      </c>
      <c r="T42" s="56" t="s">
        <v>483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8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8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6">
        <v>19</v>
      </c>
      <c r="B43" s="56">
        <f t="shared" si="33"/>
        <v>7</v>
      </c>
      <c r="C43" s="56">
        <f t="shared" si="34"/>
        <v>1</v>
      </c>
      <c r="D43" s="56">
        <v>120</v>
      </c>
      <c r="E43" s="56">
        <v>180</v>
      </c>
      <c r="F43" s="56" t="s">
        <v>472</v>
      </c>
      <c r="G43" s="56">
        <f t="shared" si="28"/>
        <v>4800</v>
      </c>
      <c r="H43" s="56" t="s">
        <v>475</v>
      </c>
      <c r="I43" s="56">
        <f>INT(INDEX(挂机升级突破!$H$8:$H$22,章节关卡!$B43)*章节关卡!E43/6)</f>
        <v>7</v>
      </c>
      <c r="J43" s="56" t="s">
        <v>478</v>
      </c>
      <c r="K43" s="56">
        <v>40</v>
      </c>
      <c r="M43" s="56">
        <f t="shared" si="29"/>
        <v>8</v>
      </c>
      <c r="N43" s="56">
        <f t="shared" si="30"/>
        <v>180</v>
      </c>
      <c r="O43" s="56">
        <f t="shared" si="31"/>
        <v>270</v>
      </c>
      <c r="P43" s="56" t="s">
        <v>472</v>
      </c>
      <c r="Q43" s="56">
        <f t="shared" si="32"/>
        <v>7200</v>
      </c>
      <c r="R43" s="56" t="s">
        <v>475</v>
      </c>
      <c r="S43" s="56">
        <f>INT(INDEX(挂机升级突破!$H$8:$H$22,章节关卡!$B43)*章节关卡!O43/6)</f>
        <v>11</v>
      </c>
      <c r="T43" s="56" t="s">
        <v>482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8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8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6">
        <v>20</v>
      </c>
      <c r="B44" s="56">
        <f t="shared" si="33"/>
        <v>7</v>
      </c>
      <c r="C44" s="56">
        <f t="shared" si="34"/>
        <v>2</v>
      </c>
      <c r="D44" s="56">
        <v>240</v>
      </c>
      <c r="E44" s="56">
        <v>360</v>
      </c>
      <c r="F44" s="56" t="s">
        <v>472</v>
      </c>
      <c r="G44" s="56">
        <f t="shared" si="28"/>
        <v>9600</v>
      </c>
      <c r="H44" s="56" t="s">
        <v>475</v>
      </c>
      <c r="I44" s="56">
        <f>INT(INDEX(挂机升级突破!$H$8:$H$22,章节关卡!$B44)*章节关卡!E44/6)</f>
        <v>15</v>
      </c>
      <c r="J44" s="56" t="s">
        <v>478</v>
      </c>
      <c r="K44" s="56">
        <v>60</v>
      </c>
      <c r="M44" s="56">
        <f t="shared" si="29"/>
        <v>8</v>
      </c>
      <c r="N44" s="56">
        <f t="shared" si="30"/>
        <v>360</v>
      </c>
      <c r="O44" s="56">
        <f t="shared" si="31"/>
        <v>540</v>
      </c>
      <c r="P44" s="56" t="s">
        <v>472</v>
      </c>
      <c r="Q44" s="56">
        <f t="shared" si="32"/>
        <v>14400</v>
      </c>
      <c r="R44" s="56" t="s">
        <v>475</v>
      </c>
      <c r="S44" s="56">
        <f>INT(INDEX(挂机升级突破!$H$8:$H$22,章节关卡!$B44)*章节关卡!O44/6)</f>
        <v>22</v>
      </c>
      <c r="T44" s="56" t="s">
        <v>483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8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8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6">
        <v>21</v>
      </c>
      <c r="B45" s="56">
        <f t="shared" si="33"/>
        <v>7</v>
      </c>
      <c r="C45" s="56">
        <f t="shared" si="34"/>
        <v>3</v>
      </c>
      <c r="D45" s="56">
        <v>360</v>
      </c>
      <c r="E45" s="56">
        <v>540</v>
      </c>
      <c r="F45" s="56" t="s">
        <v>472</v>
      </c>
      <c r="G45" s="56">
        <f t="shared" si="28"/>
        <v>14400</v>
      </c>
      <c r="H45" s="56" t="s">
        <v>475</v>
      </c>
      <c r="I45" s="56">
        <f>INT(INDEX(挂机升级突破!$H$8:$H$22,章节关卡!$B45)*章节关卡!E45/6)</f>
        <v>22</v>
      </c>
      <c r="J45" s="56" t="s">
        <v>483</v>
      </c>
      <c r="K45" s="56">
        <v>1</v>
      </c>
      <c r="M45" s="56">
        <f t="shared" si="29"/>
        <v>8</v>
      </c>
      <c r="N45" s="56">
        <f t="shared" si="30"/>
        <v>540</v>
      </c>
      <c r="O45" s="56">
        <f t="shared" si="31"/>
        <v>810</v>
      </c>
      <c r="P45" s="56" t="s">
        <v>472</v>
      </c>
      <c r="Q45" s="56">
        <f t="shared" si="32"/>
        <v>21600</v>
      </c>
      <c r="R45" s="56" t="s">
        <v>475</v>
      </c>
      <c r="S45" s="56">
        <f>INT(INDEX(挂机升级突破!$H$8:$H$22,章节关卡!$B45)*章节关卡!O45/6)</f>
        <v>33</v>
      </c>
      <c r="T45" s="56" t="s">
        <v>483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8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8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6">
        <v>22</v>
      </c>
      <c r="B46" s="56">
        <f t="shared" si="33"/>
        <v>8</v>
      </c>
      <c r="C46" s="56">
        <f t="shared" si="34"/>
        <v>1</v>
      </c>
      <c r="D46" s="56">
        <v>120</v>
      </c>
      <c r="E46" s="56">
        <v>180</v>
      </c>
      <c r="F46" s="56" t="s">
        <v>472</v>
      </c>
      <c r="G46" s="56">
        <f t="shared" si="28"/>
        <v>6000</v>
      </c>
      <c r="H46" s="56" t="s">
        <v>475</v>
      </c>
      <c r="I46" s="56">
        <f>INT(INDEX(挂机升级突破!$H$8:$H$22,章节关卡!$B46)*章节关卡!E46/6)</f>
        <v>15</v>
      </c>
      <c r="J46" s="56" t="s">
        <v>478</v>
      </c>
      <c r="K46" s="56">
        <v>40</v>
      </c>
      <c r="M46" s="56">
        <f t="shared" si="29"/>
        <v>9</v>
      </c>
      <c r="N46" s="56">
        <f t="shared" si="30"/>
        <v>180</v>
      </c>
      <c r="O46" s="56">
        <f t="shared" si="31"/>
        <v>270</v>
      </c>
      <c r="P46" s="56" t="s">
        <v>472</v>
      </c>
      <c r="Q46" s="56">
        <f t="shared" si="32"/>
        <v>9000</v>
      </c>
      <c r="R46" s="56" t="s">
        <v>475</v>
      </c>
      <c r="S46" s="56">
        <f>INT(INDEX(挂机升级突破!$H$8:$H$22,章节关卡!$B46)*章节关卡!O46/6)</f>
        <v>22</v>
      </c>
      <c r="T46" s="56" t="s">
        <v>482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8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8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6">
        <v>23</v>
      </c>
      <c r="B47" s="56">
        <f t="shared" si="33"/>
        <v>8</v>
      </c>
      <c r="C47" s="56">
        <f t="shared" si="34"/>
        <v>2</v>
      </c>
      <c r="D47" s="56">
        <v>240</v>
      </c>
      <c r="E47" s="56">
        <v>360</v>
      </c>
      <c r="F47" s="56" t="s">
        <v>472</v>
      </c>
      <c r="G47" s="56">
        <f t="shared" si="28"/>
        <v>12000</v>
      </c>
      <c r="H47" s="56" t="s">
        <v>475</v>
      </c>
      <c r="I47" s="56">
        <f>INT(INDEX(挂机升级突破!$H$8:$H$22,章节关卡!$B47)*章节关卡!E47/6)</f>
        <v>30</v>
      </c>
      <c r="J47" s="56" t="s">
        <v>478</v>
      </c>
      <c r="K47" s="56">
        <v>60</v>
      </c>
      <c r="M47" s="56">
        <f t="shared" si="29"/>
        <v>9</v>
      </c>
      <c r="N47" s="56">
        <f t="shared" si="30"/>
        <v>360</v>
      </c>
      <c r="O47" s="56">
        <f t="shared" si="31"/>
        <v>540</v>
      </c>
      <c r="P47" s="56" t="s">
        <v>472</v>
      </c>
      <c r="Q47" s="56">
        <f t="shared" si="32"/>
        <v>18000</v>
      </c>
      <c r="R47" s="56" t="s">
        <v>475</v>
      </c>
      <c r="S47" s="56">
        <f>INT(INDEX(挂机升级突破!$H$8:$H$22,章节关卡!$B47)*章节关卡!O47/6)</f>
        <v>45</v>
      </c>
      <c r="T47" s="56" t="s">
        <v>483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8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8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6">
        <v>24</v>
      </c>
      <c r="B48" s="56">
        <f t="shared" si="33"/>
        <v>8</v>
      </c>
      <c r="C48" s="56">
        <f t="shared" si="34"/>
        <v>3</v>
      </c>
      <c r="D48" s="56">
        <v>360</v>
      </c>
      <c r="E48" s="56">
        <v>540</v>
      </c>
      <c r="F48" s="56" t="s">
        <v>472</v>
      </c>
      <c r="G48" s="56">
        <f t="shared" si="28"/>
        <v>18000</v>
      </c>
      <c r="H48" s="56" t="s">
        <v>475</v>
      </c>
      <c r="I48" s="56">
        <f>INT(INDEX(挂机升级突破!$H$8:$H$22,章节关卡!$B48)*章节关卡!E48/6)</f>
        <v>45</v>
      </c>
      <c r="J48" s="56" t="s">
        <v>483</v>
      </c>
      <c r="K48" s="56">
        <v>1</v>
      </c>
      <c r="M48" s="56">
        <f t="shared" si="29"/>
        <v>9</v>
      </c>
      <c r="N48" s="56">
        <f t="shared" si="30"/>
        <v>540</v>
      </c>
      <c r="O48" s="56">
        <f t="shared" si="31"/>
        <v>810</v>
      </c>
      <c r="P48" s="56" t="s">
        <v>472</v>
      </c>
      <c r="Q48" s="56">
        <f t="shared" si="32"/>
        <v>27000</v>
      </c>
      <c r="R48" s="56" t="s">
        <v>475</v>
      </c>
      <c r="S48" s="56">
        <f>INT(INDEX(挂机升级突破!$H$8:$H$22,章节关卡!$B48)*章节关卡!O48/6)</f>
        <v>67</v>
      </c>
      <c r="T48" s="56" t="s">
        <v>483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8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8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6">
        <v>25</v>
      </c>
      <c r="B49" s="56">
        <f t="shared" si="33"/>
        <v>9</v>
      </c>
      <c r="C49" s="56">
        <f t="shared" si="34"/>
        <v>1</v>
      </c>
      <c r="D49" s="56">
        <v>120</v>
      </c>
      <c r="E49" s="56">
        <v>180</v>
      </c>
      <c r="F49" s="56" t="s">
        <v>472</v>
      </c>
      <c r="G49" s="56">
        <f t="shared" si="28"/>
        <v>7200</v>
      </c>
      <c r="H49" s="56" t="s">
        <v>475</v>
      </c>
      <c r="I49" s="56">
        <f>INT(INDEX(挂机升级突破!$H$8:$H$22,章节关卡!$B49)*章节关卡!E49/6)</f>
        <v>22</v>
      </c>
      <c r="J49" s="56" t="s">
        <v>478</v>
      </c>
      <c r="K49" s="56">
        <v>40</v>
      </c>
      <c r="M49" s="56">
        <f t="shared" si="29"/>
        <v>10</v>
      </c>
      <c r="N49" s="56">
        <f t="shared" si="30"/>
        <v>180</v>
      </c>
      <c r="O49" s="56">
        <f t="shared" si="31"/>
        <v>270</v>
      </c>
      <c r="P49" s="56" t="s">
        <v>472</v>
      </c>
      <c r="Q49" s="56">
        <f t="shared" si="32"/>
        <v>10800</v>
      </c>
      <c r="R49" s="56" t="s">
        <v>475</v>
      </c>
      <c r="S49" s="56">
        <f>INT(INDEX(挂机升级突破!$H$8:$H$22,章节关卡!$B49)*章节关卡!O49/6)</f>
        <v>33</v>
      </c>
      <c r="T49" s="56" t="s">
        <v>482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8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8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6">
        <v>26</v>
      </c>
      <c r="B50" s="56">
        <f t="shared" si="33"/>
        <v>9</v>
      </c>
      <c r="C50" s="56">
        <f t="shared" si="34"/>
        <v>2</v>
      </c>
      <c r="D50" s="56">
        <v>240</v>
      </c>
      <c r="E50" s="56">
        <v>360</v>
      </c>
      <c r="F50" s="56" t="s">
        <v>472</v>
      </c>
      <c r="G50" s="56">
        <f t="shared" si="28"/>
        <v>14400</v>
      </c>
      <c r="H50" s="56" t="s">
        <v>475</v>
      </c>
      <c r="I50" s="56">
        <f>INT(INDEX(挂机升级突破!$H$8:$H$22,章节关卡!$B50)*章节关卡!E50/6)</f>
        <v>45</v>
      </c>
      <c r="J50" s="56" t="s">
        <v>478</v>
      </c>
      <c r="K50" s="56">
        <v>60</v>
      </c>
      <c r="M50" s="56">
        <f t="shared" si="29"/>
        <v>10</v>
      </c>
      <c r="N50" s="56">
        <f t="shared" si="30"/>
        <v>360</v>
      </c>
      <c r="O50" s="56">
        <f t="shared" si="31"/>
        <v>540</v>
      </c>
      <c r="P50" s="56" t="s">
        <v>472</v>
      </c>
      <c r="Q50" s="56">
        <f t="shared" si="32"/>
        <v>21600</v>
      </c>
      <c r="R50" s="56" t="s">
        <v>475</v>
      </c>
      <c r="S50" s="56">
        <f>INT(INDEX(挂机升级突破!$H$8:$H$22,章节关卡!$B50)*章节关卡!O50/6)</f>
        <v>67</v>
      </c>
      <c r="T50" s="56" t="s">
        <v>483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8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8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6">
        <v>27</v>
      </c>
      <c r="B51" s="56">
        <f t="shared" si="33"/>
        <v>9</v>
      </c>
      <c r="C51" s="56">
        <f t="shared" si="34"/>
        <v>3</v>
      </c>
      <c r="D51" s="56">
        <v>360</v>
      </c>
      <c r="E51" s="56">
        <v>540</v>
      </c>
      <c r="F51" s="56" t="s">
        <v>472</v>
      </c>
      <c r="G51" s="56">
        <f t="shared" si="28"/>
        <v>21600</v>
      </c>
      <c r="H51" s="56" t="s">
        <v>475</v>
      </c>
      <c r="I51" s="56">
        <f>INT(INDEX(挂机升级突破!$H$8:$H$22,章节关卡!$B51)*章节关卡!E51/6)</f>
        <v>67</v>
      </c>
      <c r="J51" s="56" t="s">
        <v>483</v>
      </c>
      <c r="K51" s="56">
        <v>1</v>
      </c>
      <c r="M51" s="56">
        <f t="shared" si="29"/>
        <v>10</v>
      </c>
      <c r="N51" s="56">
        <f t="shared" si="30"/>
        <v>540</v>
      </c>
      <c r="O51" s="56">
        <f t="shared" si="31"/>
        <v>810</v>
      </c>
      <c r="P51" s="56" t="s">
        <v>472</v>
      </c>
      <c r="Q51" s="56">
        <f t="shared" si="32"/>
        <v>32400</v>
      </c>
      <c r="R51" s="56" t="s">
        <v>475</v>
      </c>
      <c r="S51" s="56">
        <f>INT(INDEX(挂机升级突破!$H$8:$H$22,章节关卡!$B51)*章节关卡!O51/6)</f>
        <v>101</v>
      </c>
      <c r="T51" s="56" t="s">
        <v>483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8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8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6">
        <v>28</v>
      </c>
      <c r="B52" s="56">
        <f t="shared" si="33"/>
        <v>10</v>
      </c>
      <c r="C52" s="56">
        <f t="shared" si="34"/>
        <v>1</v>
      </c>
      <c r="D52" s="56">
        <v>120</v>
      </c>
      <c r="E52" s="56">
        <v>180</v>
      </c>
      <c r="F52" s="56" t="s">
        <v>472</v>
      </c>
      <c r="G52" s="56">
        <f t="shared" si="28"/>
        <v>8640</v>
      </c>
      <c r="H52" s="56" t="s">
        <v>476</v>
      </c>
      <c r="I52" s="56">
        <f>INT(INDEX(挂机升级突破!$I$8:$I$22,章节关卡!$B52)*章节关卡!E52/6)</f>
        <v>7</v>
      </c>
      <c r="J52" s="56" t="s">
        <v>478</v>
      </c>
      <c r="K52" s="56">
        <v>40</v>
      </c>
      <c r="M52" s="56">
        <f t="shared" si="29"/>
        <v>11</v>
      </c>
      <c r="N52" s="56">
        <f t="shared" si="30"/>
        <v>180</v>
      </c>
      <c r="O52" s="56">
        <f t="shared" si="31"/>
        <v>270</v>
      </c>
      <c r="P52" s="56" t="s">
        <v>472</v>
      </c>
      <c r="Q52" s="56">
        <f t="shared" si="32"/>
        <v>12960</v>
      </c>
      <c r="R52" s="56" t="s">
        <v>476</v>
      </c>
      <c r="S52" s="56">
        <f>INT(INDEX(挂机升级突破!$I$8:$I$22,章节关卡!$B52)*章节关卡!O52/6)</f>
        <v>11</v>
      </c>
      <c r="T52" s="56" t="s">
        <v>482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8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8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6">
        <v>29</v>
      </c>
      <c r="B53" s="56">
        <f t="shared" si="33"/>
        <v>10</v>
      </c>
      <c r="C53" s="56">
        <f t="shared" si="34"/>
        <v>2</v>
      </c>
      <c r="D53" s="56">
        <v>240</v>
      </c>
      <c r="E53" s="56">
        <v>360</v>
      </c>
      <c r="F53" s="56" t="s">
        <v>472</v>
      </c>
      <c r="G53" s="56">
        <f t="shared" si="28"/>
        <v>17280</v>
      </c>
      <c r="H53" s="56" t="s">
        <v>476</v>
      </c>
      <c r="I53" s="56">
        <f>INT(INDEX(挂机升级突破!$I$8:$I$22,章节关卡!$B53)*章节关卡!E53/6)</f>
        <v>15</v>
      </c>
      <c r="J53" s="56" t="s">
        <v>478</v>
      </c>
      <c r="K53" s="56">
        <v>60</v>
      </c>
      <c r="M53" s="56">
        <f t="shared" si="29"/>
        <v>11</v>
      </c>
      <c r="N53" s="56">
        <f t="shared" si="30"/>
        <v>360</v>
      </c>
      <c r="O53" s="56">
        <f t="shared" si="31"/>
        <v>540</v>
      </c>
      <c r="P53" s="56" t="s">
        <v>472</v>
      </c>
      <c r="Q53" s="56">
        <f t="shared" si="32"/>
        <v>25920</v>
      </c>
      <c r="R53" s="56" t="s">
        <v>476</v>
      </c>
      <c r="S53" s="56">
        <f>INT(INDEX(挂机升级突破!$I$8:$I$22,章节关卡!$B53)*章节关卡!O53/6)</f>
        <v>22</v>
      </c>
      <c r="T53" s="56" t="s">
        <v>483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8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8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6">
        <v>30</v>
      </c>
      <c r="B54" s="56">
        <f t="shared" si="33"/>
        <v>10</v>
      </c>
      <c r="C54" s="56">
        <f t="shared" si="34"/>
        <v>3</v>
      </c>
      <c r="D54" s="56">
        <v>360</v>
      </c>
      <c r="E54" s="56">
        <v>540</v>
      </c>
      <c r="F54" s="56" t="s">
        <v>472</v>
      </c>
      <c r="G54" s="56">
        <f t="shared" si="28"/>
        <v>25920</v>
      </c>
      <c r="H54" s="56" t="s">
        <v>476</v>
      </c>
      <c r="I54" s="56">
        <f>INT(INDEX(挂机升级突破!$I$8:$I$22,章节关卡!$B54)*章节关卡!E54/6)</f>
        <v>22</v>
      </c>
      <c r="J54" s="56" t="s">
        <v>483</v>
      </c>
      <c r="K54" s="56">
        <v>1</v>
      </c>
      <c r="M54" s="56">
        <f t="shared" si="29"/>
        <v>11</v>
      </c>
      <c r="N54" s="56">
        <f t="shared" si="30"/>
        <v>540</v>
      </c>
      <c r="O54" s="56">
        <f t="shared" si="31"/>
        <v>810</v>
      </c>
      <c r="P54" s="56" t="s">
        <v>472</v>
      </c>
      <c r="Q54" s="56">
        <f t="shared" si="32"/>
        <v>38880</v>
      </c>
      <c r="R54" s="56" t="s">
        <v>476</v>
      </c>
      <c r="S54" s="56">
        <f>INT(INDEX(挂机升级突破!$I$8:$I$22,章节关卡!$B54)*章节关卡!O54/6)</f>
        <v>33</v>
      </c>
      <c r="T54" s="56" t="s">
        <v>483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8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8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6">
        <v>31</v>
      </c>
      <c r="B55" s="56">
        <f t="shared" si="33"/>
        <v>11</v>
      </c>
      <c r="C55" s="56">
        <f t="shared" si="34"/>
        <v>1</v>
      </c>
      <c r="D55" s="56">
        <v>120</v>
      </c>
      <c r="E55" s="56">
        <v>180</v>
      </c>
      <c r="F55" s="56" t="s">
        <v>472</v>
      </c>
      <c r="G55" s="56">
        <f t="shared" si="28"/>
        <v>10800</v>
      </c>
      <c r="H55" s="56" t="s">
        <v>476</v>
      </c>
      <c r="I55" s="56">
        <f>INT(INDEX(挂机升级突破!$I$8:$I$22,章节关卡!$B55)*章节关卡!E55/6)</f>
        <v>15</v>
      </c>
      <c r="J55" s="56" t="s">
        <v>478</v>
      </c>
      <c r="K55" s="56">
        <v>40</v>
      </c>
      <c r="M55" s="56">
        <f t="shared" si="29"/>
        <v>12</v>
      </c>
      <c r="N55" s="56">
        <f t="shared" si="30"/>
        <v>180</v>
      </c>
      <c r="O55" s="56">
        <f t="shared" si="31"/>
        <v>270</v>
      </c>
      <c r="P55" s="56" t="s">
        <v>472</v>
      </c>
      <c r="Q55" s="56">
        <f t="shared" si="32"/>
        <v>16200</v>
      </c>
      <c r="R55" s="56" t="s">
        <v>476</v>
      </c>
      <c r="S55" s="56">
        <f>INT(INDEX(挂机升级突破!$I$8:$I$22,章节关卡!$B55)*章节关卡!O55/6)</f>
        <v>22</v>
      </c>
      <c r="T55" s="56" t="s">
        <v>482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8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8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6">
        <v>32</v>
      </c>
      <c r="B56" s="56">
        <f t="shared" si="33"/>
        <v>11</v>
      </c>
      <c r="C56" s="56">
        <f t="shared" si="34"/>
        <v>2</v>
      </c>
      <c r="D56" s="56">
        <v>240</v>
      </c>
      <c r="E56" s="56">
        <v>360</v>
      </c>
      <c r="F56" s="56" t="s">
        <v>472</v>
      </c>
      <c r="G56" s="56">
        <f t="shared" si="28"/>
        <v>21600</v>
      </c>
      <c r="H56" s="56" t="s">
        <v>476</v>
      </c>
      <c r="I56" s="56">
        <f>INT(INDEX(挂机升级突破!$I$8:$I$22,章节关卡!$B56)*章节关卡!E56/6)</f>
        <v>30</v>
      </c>
      <c r="J56" s="56" t="s">
        <v>478</v>
      </c>
      <c r="K56" s="56">
        <v>60</v>
      </c>
      <c r="M56" s="56">
        <f t="shared" si="29"/>
        <v>12</v>
      </c>
      <c r="N56" s="56">
        <f t="shared" si="30"/>
        <v>360</v>
      </c>
      <c r="O56" s="56">
        <f t="shared" si="31"/>
        <v>540</v>
      </c>
      <c r="P56" s="56" t="s">
        <v>472</v>
      </c>
      <c r="Q56" s="56">
        <f t="shared" si="32"/>
        <v>32400</v>
      </c>
      <c r="R56" s="56" t="s">
        <v>476</v>
      </c>
      <c r="S56" s="56">
        <f>INT(INDEX(挂机升级突破!$I$8:$I$22,章节关卡!$B56)*章节关卡!O56/6)</f>
        <v>45</v>
      </c>
      <c r="T56" s="56" t="s">
        <v>483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8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8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6">
        <v>33</v>
      </c>
      <c r="B57" s="56">
        <f t="shared" si="33"/>
        <v>11</v>
      </c>
      <c r="C57" s="56">
        <f t="shared" si="34"/>
        <v>3</v>
      </c>
      <c r="D57" s="56">
        <v>360</v>
      </c>
      <c r="E57" s="56">
        <v>540</v>
      </c>
      <c r="F57" s="56" t="s">
        <v>472</v>
      </c>
      <c r="G57" s="56">
        <f t="shared" si="28"/>
        <v>32400</v>
      </c>
      <c r="H57" s="56" t="s">
        <v>476</v>
      </c>
      <c r="I57" s="56">
        <f>INT(INDEX(挂机升级突破!$I$8:$I$22,章节关卡!$B57)*章节关卡!E57/6)</f>
        <v>45</v>
      </c>
      <c r="J57" s="56" t="s">
        <v>483</v>
      </c>
      <c r="K57" s="56">
        <v>1</v>
      </c>
      <c r="M57" s="56">
        <f t="shared" si="29"/>
        <v>12</v>
      </c>
      <c r="N57" s="56">
        <f t="shared" si="30"/>
        <v>540</v>
      </c>
      <c r="O57" s="56">
        <f t="shared" si="31"/>
        <v>810</v>
      </c>
      <c r="P57" s="56" t="s">
        <v>472</v>
      </c>
      <c r="Q57" s="56">
        <f t="shared" si="32"/>
        <v>48600</v>
      </c>
      <c r="R57" s="56" t="s">
        <v>476</v>
      </c>
      <c r="S57" s="56">
        <f>INT(INDEX(挂机升级突破!$I$8:$I$22,章节关卡!$B57)*章节关卡!O57/6)</f>
        <v>67</v>
      </c>
      <c r="T57" s="56" t="s">
        <v>483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8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8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6">
        <v>34</v>
      </c>
      <c r="B58" s="56">
        <f t="shared" si="33"/>
        <v>12</v>
      </c>
      <c r="C58" s="56">
        <f t="shared" si="34"/>
        <v>1</v>
      </c>
      <c r="D58" s="56">
        <v>120</v>
      </c>
      <c r="E58" s="56">
        <v>180</v>
      </c>
      <c r="F58" s="56" t="s">
        <v>472</v>
      </c>
      <c r="G58" s="56">
        <f t="shared" si="28"/>
        <v>13200</v>
      </c>
      <c r="H58" s="56" t="s">
        <v>476</v>
      </c>
      <c r="I58" s="56">
        <f>INT(INDEX(挂机升级突破!$I$8:$I$22,章节关卡!$B58)*章节关卡!E58/6)</f>
        <v>22</v>
      </c>
      <c r="J58" s="56" t="s">
        <v>478</v>
      </c>
      <c r="K58" s="56">
        <v>40</v>
      </c>
      <c r="M58" s="56">
        <f t="shared" si="29"/>
        <v>13</v>
      </c>
      <c r="N58" s="56">
        <f t="shared" si="30"/>
        <v>180</v>
      </c>
      <c r="O58" s="56">
        <f t="shared" si="31"/>
        <v>270</v>
      </c>
      <c r="P58" s="56" t="s">
        <v>472</v>
      </c>
      <c r="Q58" s="56">
        <f t="shared" si="32"/>
        <v>19800</v>
      </c>
      <c r="R58" s="56" t="s">
        <v>476</v>
      </c>
      <c r="S58" s="56">
        <f>INT(INDEX(挂机升级突破!$I$8:$I$22,章节关卡!$B58)*章节关卡!O58/6)</f>
        <v>33</v>
      </c>
      <c r="T58" s="56" t="s">
        <v>482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8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8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6">
        <v>35</v>
      </c>
      <c r="B59" s="56">
        <f t="shared" si="33"/>
        <v>12</v>
      </c>
      <c r="C59" s="56">
        <f t="shared" si="34"/>
        <v>2</v>
      </c>
      <c r="D59" s="56">
        <v>240</v>
      </c>
      <c r="E59" s="56">
        <v>360</v>
      </c>
      <c r="F59" s="56" t="s">
        <v>472</v>
      </c>
      <c r="G59" s="56">
        <f t="shared" si="28"/>
        <v>26400</v>
      </c>
      <c r="H59" s="56" t="s">
        <v>476</v>
      </c>
      <c r="I59" s="56">
        <f>INT(INDEX(挂机升级突破!$I$8:$I$22,章节关卡!$B59)*章节关卡!E59/6)</f>
        <v>45</v>
      </c>
      <c r="J59" s="56" t="s">
        <v>478</v>
      </c>
      <c r="K59" s="56">
        <v>60</v>
      </c>
      <c r="M59" s="56">
        <f t="shared" si="29"/>
        <v>13</v>
      </c>
      <c r="N59" s="56">
        <f t="shared" si="30"/>
        <v>360</v>
      </c>
      <c r="O59" s="56">
        <f t="shared" si="31"/>
        <v>540</v>
      </c>
      <c r="P59" s="56" t="s">
        <v>472</v>
      </c>
      <c r="Q59" s="56">
        <f t="shared" si="32"/>
        <v>39600</v>
      </c>
      <c r="R59" s="56" t="s">
        <v>476</v>
      </c>
      <c r="S59" s="56">
        <f>INT(INDEX(挂机升级突破!$I$8:$I$22,章节关卡!$B59)*章节关卡!O59/6)</f>
        <v>67</v>
      </c>
      <c r="T59" s="56" t="s">
        <v>483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8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8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6">
        <v>36</v>
      </c>
      <c r="B60" s="56">
        <f t="shared" si="33"/>
        <v>12</v>
      </c>
      <c r="C60" s="56">
        <f t="shared" si="34"/>
        <v>3</v>
      </c>
      <c r="D60" s="56">
        <v>360</v>
      </c>
      <c r="E60" s="56">
        <v>540</v>
      </c>
      <c r="F60" s="56" t="s">
        <v>472</v>
      </c>
      <c r="G60" s="56">
        <f t="shared" si="28"/>
        <v>39600</v>
      </c>
      <c r="H60" s="56" t="s">
        <v>476</v>
      </c>
      <c r="I60" s="56">
        <f>INT(INDEX(挂机升级突破!$I$8:$I$22,章节关卡!$B60)*章节关卡!E60/6)</f>
        <v>67</v>
      </c>
      <c r="J60" s="56" t="s">
        <v>483</v>
      </c>
      <c r="K60" s="56">
        <v>1</v>
      </c>
      <c r="M60" s="56">
        <f t="shared" si="29"/>
        <v>13</v>
      </c>
      <c r="N60" s="56">
        <f t="shared" si="30"/>
        <v>540</v>
      </c>
      <c r="O60" s="56">
        <f t="shared" si="31"/>
        <v>810</v>
      </c>
      <c r="P60" s="56" t="s">
        <v>472</v>
      </c>
      <c r="Q60" s="56">
        <f t="shared" si="32"/>
        <v>59400</v>
      </c>
      <c r="R60" s="56" t="s">
        <v>476</v>
      </c>
      <c r="S60" s="56">
        <f>INT(INDEX(挂机升级突破!$I$8:$I$22,章节关卡!$B60)*章节关卡!O60/6)</f>
        <v>101</v>
      </c>
      <c r="T60" s="56" t="s">
        <v>483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8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8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6">
        <v>37</v>
      </c>
      <c r="B61" s="56">
        <f t="shared" si="33"/>
        <v>13</v>
      </c>
      <c r="C61" s="56">
        <f t="shared" si="34"/>
        <v>1</v>
      </c>
      <c r="D61" s="56">
        <v>120</v>
      </c>
      <c r="E61" s="56">
        <v>180</v>
      </c>
      <c r="F61" s="56" t="s">
        <v>472</v>
      </c>
      <c r="G61" s="56">
        <f t="shared" si="28"/>
        <v>15600</v>
      </c>
      <c r="H61" s="56" t="s">
        <v>477</v>
      </c>
      <c r="I61" s="56">
        <f>INT(INDEX(挂机升级突破!$J$8:$J$22,章节关卡!$B61)*章节关卡!E61/6)</f>
        <v>7</v>
      </c>
      <c r="J61" s="56" t="s">
        <v>478</v>
      </c>
      <c r="K61" s="56">
        <v>40</v>
      </c>
      <c r="M61" s="56">
        <f t="shared" si="29"/>
        <v>14</v>
      </c>
      <c r="N61" s="56">
        <f t="shared" si="30"/>
        <v>180</v>
      </c>
      <c r="O61" s="56">
        <f t="shared" si="31"/>
        <v>270</v>
      </c>
      <c r="P61" s="56" t="s">
        <v>472</v>
      </c>
      <c r="Q61" s="56">
        <f t="shared" si="32"/>
        <v>23400</v>
      </c>
      <c r="R61" s="56" t="s">
        <v>477</v>
      </c>
      <c r="S61" s="56">
        <f>INT(INDEX(挂机升级突破!$J$8:$J$22,章节关卡!$B61)*章节关卡!O61/6)</f>
        <v>11</v>
      </c>
      <c r="T61" s="56" t="s">
        <v>482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8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8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6">
        <v>38</v>
      </c>
      <c r="B62" s="56">
        <f t="shared" si="33"/>
        <v>13</v>
      </c>
      <c r="C62" s="56">
        <f t="shared" si="34"/>
        <v>2</v>
      </c>
      <c r="D62" s="56">
        <v>240</v>
      </c>
      <c r="E62" s="56">
        <v>360</v>
      </c>
      <c r="F62" s="56" t="s">
        <v>472</v>
      </c>
      <c r="G62" s="56">
        <f t="shared" si="28"/>
        <v>31200</v>
      </c>
      <c r="H62" s="56" t="s">
        <v>477</v>
      </c>
      <c r="I62" s="56">
        <f>INT(INDEX(挂机升级突破!$J$8:$J$22,章节关卡!$B62)*章节关卡!E62/6)</f>
        <v>15</v>
      </c>
      <c r="J62" s="56" t="s">
        <v>478</v>
      </c>
      <c r="K62" s="56">
        <v>60</v>
      </c>
      <c r="M62" s="56">
        <f t="shared" si="29"/>
        <v>14</v>
      </c>
      <c r="N62" s="56">
        <f t="shared" si="30"/>
        <v>360</v>
      </c>
      <c r="O62" s="56">
        <f t="shared" si="31"/>
        <v>540</v>
      </c>
      <c r="P62" s="56" t="s">
        <v>472</v>
      </c>
      <c r="Q62" s="56">
        <f t="shared" si="32"/>
        <v>46800</v>
      </c>
      <c r="R62" s="56" t="s">
        <v>477</v>
      </c>
      <c r="S62" s="56">
        <f>INT(INDEX(挂机升级突破!$J$8:$J$22,章节关卡!$B62)*章节关卡!O62/6)</f>
        <v>22</v>
      </c>
      <c r="T62" s="56" t="s">
        <v>483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8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8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6">
        <v>39</v>
      </c>
      <c r="B63" s="56">
        <f t="shared" si="33"/>
        <v>13</v>
      </c>
      <c r="C63" s="56">
        <f t="shared" si="34"/>
        <v>3</v>
      </c>
      <c r="D63" s="56">
        <v>360</v>
      </c>
      <c r="E63" s="56">
        <v>540</v>
      </c>
      <c r="F63" s="56" t="s">
        <v>472</v>
      </c>
      <c r="G63" s="56">
        <f t="shared" si="28"/>
        <v>46800</v>
      </c>
      <c r="H63" s="56" t="s">
        <v>477</v>
      </c>
      <c r="I63" s="56">
        <f>INT(INDEX(挂机升级突破!$J$8:$J$22,章节关卡!$B63)*章节关卡!E63/6)</f>
        <v>22</v>
      </c>
      <c r="J63" s="56" t="s">
        <v>483</v>
      </c>
      <c r="K63" s="56">
        <v>1</v>
      </c>
      <c r="M63" s="56">
        <f t="shared" si="29"/>
        <v>14</v>
      </c>
      <c r="N63" s="56">
        <f t="shared" si="30"/>
        <v>540</v>
      </c>
      <c r="O63" s="56">
        <f t="shared" si="31"/>
        <v>810</v>
      </c>
      <c r="P63" s="56" t="s">
        <v>472</v>
      </c>
      <c r="Q63" s="56">
        <f t="shared" si="32"/>
        <v>70200</v>
      </c>
      <c r="R63" s="56" t="s">
        <v>477</v>
      </c>
      <c r="S63" s="56">
        <f>INT(INDEX(挂机升级突破!$J$8:$J$22,章节关卡!$B63)*章节关卡!O63/6)</f>
        <v>33</v>
      </c>
      <c r="T63" s="56" t="s">
        <v>483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8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8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6">
        <v>40</v>
      </c>
      <c r="B64" s="56">
        <f t="shared" si="33"/>
        <v>14</v>
      </c>
      <c r="C64" s="56">
        <f t="shared" si="34"/>
        <v>1</v>
      </c>
      <c r="D64" s="56">
        <v>120</v>
      </c>
      <c r="E64" s="56">
        <v>180</v>
      </c>
      <c r="F64" s="56" t="s">
        <v>472</v>
      </c>
      <c r="G64" s="56">
        <f t="shared" si="28"/>
        <v>18000</v>
      </c>
      <c r="H64" s="56" t="s">
        <v>477</v>
      </c>
      <c r="I64" s="56">
        <f>INT(INDEX(挂机升级突破!$J$8:$J$22,章节关卡!$B64)*章节关卡!E64/6)</f>
        <v>15</v>
      </c>
      <c r="J64" s="56" t="s">
        <v>478</v>
      </c>
      <c r="K64" s="56">
        <v>40</v>
      </c>
      <c r="M64" s="56">
        <f t="shared" si="29"/>
        <v>15</v>
      </c>
      <c r="N64" s="56">
        <f t="shared" si="30"/>
        <v>180</v>
      </c>
      <c r="O64" s="56">
        <f t="shared" si="31"/>
        <v>270</v>
      </c>
      <c r="P64" s="56" t="s">
        <v>472</v>
      </c>
      <c r="Q64" s="56">
        <f t="shared" si="32"/>
        <v>27000</v>
      </c>
      <c r="R64" s="56" t="s">
        <v>477</v>
      </c>
      <c r="S64" s="56">
        <f>INT(INDEX(挂机升级突破!$J$8:$J$22,章节关卡!$B64)*章节关卡!O64/6)</f>
        <v>22</v>
      </c>
      <c r="T64" s="56" t="s">
        <v>482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8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8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6">
        <v>41</v>
      </c>
      <c r="B65" s="56">
        <f t="shared" si="33"/>
        <v>14</v>
      </c>
      <c r="C65" s="56">
        <f t="shared" si="34"/>
        <v>2</v>
      </c>
      <c r="D65" s="56">
        <v>240</v>
      </c>
      <c r="E65" s="56">
        <v>360</v>
      </c>
      <c r="F65" s="56" t="s">
        <v>472</v>
      </c>
      <c r="G65" s="56">
        <f t="shared" si="28"/>
        <v>36000</v>
      </c>
      <c r="H65" s="56" t="s">
        <v>477</v>
      </c>
      <c r="I65" s="56">
        <f>INT(INDEX(挂机升级突破!$J$8:$J$22,章节关卡!$B65)*章节关卡!E65/6)</f>
        <v>30</v>
      </c>
      <c r="J65" s="56" t="s">
        <v>478</v>
      </c>
      <c r="K65" s="56">
        <v>60</v>
      </c>
      <c r="M65" s="56">
        <f t="shared" si="29"/>
        <v>15</v>
      </c>
      <c r="N65" s="56">
        <f t="shared" si="30"/>
        <v>360</v>
      </c>
      <c r="O65" s="56">
        <f t="shared" si="31"/>
        <v>540</v>
      </c>
      <c r="P65" s="56" t="s">
        <v>472</v>
      </c>
      <c r="Q65" s="56">
        <f t="shared" si="32"/>
        <v>54000</v>
      </c>
      <c r="R65" s="56" t="s">
        <v>477</v>
      </c>
      <c r="S65" s="56">
        <f>INT(INDEX(挂机升级突破!$J$8:$J$22,章节关卡!$B65)*章节关卡!O65/6)</f>
        <v>45</v>
      </c>
      <c r="T65" s="56" t="s">
        <v>483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8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8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6">
        <v>42</v>
      </c>
      <c r="B66" s="56">
        <f t="shared" si="33"/>
        <v>14</v>
      </c>
      <c r="C66" s="56">
        <f t="shared" si="34"/>
        <v>3</v>
      </c>
      <c r="D66" s="56">
        <v>360</v>
      </c>
      <c r="E66" s="56">
        <v>540</v>
      </c>
      <c r="F66" s="56" t="s">
        <v>472</v>
      </c>
      <c r="G66" s="56">
        <f t="shared" si="28"/>
        <v>54000</v>
      </c>
      <c r="H66" s="56" t="s">
        <v>477</v>
      </c>
      <c r="I66" s="56">
        <f>INT(INDEX(挂机升级突破!$J$8:$J$22,章节关卡!$B66)*章节关卡!E66/6)</f>
        <v>45</v>
      </c>
      <c r="J66" s="56" t="s">
        <v>483</v>
      </c>
      <c r="K66" s="56">
        <v>1</v>
      </c>
      <c r="M66" s="56">
        <f t="shared" si="29"/>
        <v>15</v>
      </c>
      <c r="N66" s="56">
        <f t="shared" si="30"/>
        <v>540</v>
      </c>
      <c r="O66" s="56">
        <f t="shared" si="31"/>
        <v>810</v>
      </c>
      <c r="P66" s="56" t="s">
        <v>472</v>
      </c>
      <c r="Q66" s="56">
        <f t="shared" si="32"/>
        <v>81000</v>
      </c>
      <c r="R66" s="56" t="s">
        <v>477</v>
      </c>
      <c r="S66" s="56">
        <f>INT(INDEX(挂机升级突破!$J$8:$J$22,章节关卡!$B66)*章节关卡!O66/6)</f>
        <v>67</v>
      </c>
      <c r="T66" s="56" t="s">
        <v>483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8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8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6">
        <v>43</v>
      </c>
      <c r="B67" s="56">
        <f t="shared" si="33"/>
        <v>15</v>
      </c>
      <c r="C67" s="56">
        <f t="shared" si="34"/>
        <v>1</v>
      </c>
      <c r="D67" s="56">
        <v>120</v>
      </c>
      <c r="E67" s="56">
        <v>180</v>
      </c>
      <c r="F67" s="56" t="s">
        <v>472</v>
      </c>
      <c r="G67" s="56">
        <f t="shared" si="28"/>
        <v>21000</v>
      </c>
      <c r="H67" s="56" t="s">
        <v>477</v>
      </c>
      <c r="I67" s="56">
        <f>INT(INDEX(挂机升级突破!$J$8:$J$22,章节关卡!$B67)*章节关卡!E67/6)</f>
        <v>30</v>
      </c>
      <c r="J67" s="56" t="s">
        <v>478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472</v>
      </c>
      <c r="Q67" s="56">
        <f t="shared" si="32"/>
        <v>47250</v>
      </c>
      <c r="R67" s="56" t="s">
        <v>477</v>
      </c>
      <c r="S67" s="56">
        <f>INT(INDEX(挂机升级突破!$J$8:$J$22,章节关卡!$B67)*章节关卡!O67/6)</f>
        <v>45</v>
      </c>
      <c r="T67" s="56" t="s">
        <v>482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8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8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6">
        <v>44</v>
      </c>
      <c r="B68" s="56">
        <f t="shared" si="33"/>
        <v>15</v>
      </c>
      <c r="C68" s="56">
        <f t="shared" si="34"/>
        <v>2</v>
      </c>
      <c r="D68" s="56">
        <v>240</v>
      </c>
      <c r="E68" s="56">
        <v>360</v>
      </c>
      <c r="F68" s="56" t="s">
        <v>472</v>
      </c>
      <c r="G68" s="56">
        <f t="shared" si="28"/>
        <v>42000</v>
      </c>
      <c r="H68" s="56" t="s">
        <v>477</v>
      </c>
      <c r="I68" s="56">
        <f>INT(INDEX(挂机升级突破!$J$8:$J$22,章节关卡!$B68)*章节关卡!E68/6)</f>
        <v>60</v>
      </c>
      <c r="J68" s="56" t="s">
        <v>478</v>
      </c>
      <c r="K68" s="56">
        <v>60</v>
      </c>
      <c r="M68" s="56">
        <v>15</v>
      </c>
      <c r="N68" s="56">
        <f t="shared" ref="N68:N69" si="50">N65*1.5</f>
        <v>540</v>
      </c>
      <c r="O68" s="56">
        <f>E68*N$22</f>
        <v>540</v>
      </c>
      <c r="P68" s="56" t="s">
        <v>472</v>
      </c>
      <c r="Q68" s="56">
        <f t="shared" si="32"/>
        <v>94500</v>
      </c>
      <c r="R68" s="56" t="s">
        <v>477</v>
      </c>
      <c r="S68" s="56">
        <f>INT(INDEX(挂机升级突破!$J$8:$J$22,章节关卡!$B68)*章节关卡!O68/6)</f>
        <v>90</v>
      </c>
      <c r="T68" s="56" t="s">
        <v>483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8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8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6">
        <v>45</v>
      </c>
      <c r="B69" s="56">
        <f t="shared" si="33"/>
        <v>15</v>
      </c>
      <c r="C69" s="56">
        <f t="shared" si="34"/>
        <v>3</v>
      </c>
      <c r="D69" s="56">
        <v>360</v>
      </c>
      <c r="E69" s="56">
        <v>540</v>
      </c>
      <c r="F69" s="56" t="s">
        <v>472</v>
      </c>
      <c r="G69" s="56">
        <f t="shared" si="28"/>
        <v>63000</v>
      </c>
      <c r="H69" s="56" t="s">
        <v>477</v>
      </c>
      <c r="I69" s="56">
        <f>INT(INDEX(挂机升级突破!$J$8:$J$22,章节关卡!$B69)*章节关卡!E69/6)</f>
        <v>90</v>
      </c>
      <c r="J69" s="56" t="s">
        <v>483</v>
      </c>
      <c r="K69" s="56">
        <v>1</v>
      </c>
      <c r="M69" s="56">
        <v>15</v>
      </c>
      <c r="N69" s="56">
        <f t="shared" si="50"/>
        <v>810</v>
      </c>
      <c r="O69" s="56">
        <f>E69*N$22</f>
        <v>810</v>
      </c>
      <c r="P69" s="56" t="s">
        <v>472</v>
      </c>
      <c r="Q69" s="56">
        <f t="shared" si="32"/>
        <v>141750</v>
      </c>
      <c r="R69" s="56" t="s">
        <v>477</v>
      </c>
      <c r="S69" s="56">
        <f>INT(INDEX(挂机升级突破!$J$8:$J$22,章节关卡!$B69)*章节关卡!O69/6)</f>
        <v>135</v>
      </c>
      <c r="T69" s="56" t="s">
        <v>483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8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8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8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8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8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8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8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8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8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8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8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8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8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8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8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8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8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8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8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8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8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8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8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8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8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8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8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8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8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8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8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8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8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8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8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8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8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8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8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8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8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8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8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8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8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8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8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8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8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8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8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8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8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8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8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8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8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8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8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8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8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8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8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8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8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8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8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8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8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8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8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8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8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8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8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8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8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8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8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8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8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8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8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8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8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8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8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8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8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8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8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8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8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8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8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8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8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8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8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8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8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8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8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8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8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8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8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8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8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8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8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8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8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8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8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8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8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8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8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8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8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8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8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8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8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8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8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8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8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8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8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8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8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8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8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8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8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8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8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8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8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8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8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8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8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8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8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8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8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8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8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8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8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8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8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8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8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8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8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8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8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8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8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8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8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8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8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8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8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8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8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8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8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8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8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8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8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8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8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8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8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8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8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8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8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8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8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8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8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8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8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8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8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8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8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8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8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8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8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8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8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8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8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8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8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8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8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8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8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8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8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8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8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8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8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8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8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8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8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8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8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8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8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8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8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8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8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8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8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8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8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8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8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8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8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8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8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8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8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8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8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8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8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8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8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8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8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8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8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8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8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8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8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8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8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8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8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8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8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8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8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8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8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8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8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8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8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8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8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8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8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8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8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8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D31" sqref="D31:G40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03" t="s">
        <v>77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05" t="s">
        <v>740</v>
      </c>
      <c r="E5" s="105"/>
      <c r="F5" s="105"/>
      <c r="G5" s="105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05"/>
      <c r="E6" s="105"/>
      <c r="F6" s="105"/>
      <c r="G6" s="105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05"/>
      <c r="E7" s="105"/>
      <c r="F7" s="105"/>
      <c r="G7" s="105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05"/>
      <c r="E8" s="105"/>
      <c r="F8" s="105"/>
      <c r="G8" s="105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05"/>
      <c r="E9" s="105"/>
      <c r="F9" s="105"/>
      <c r="G9" s="105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05"/>
      <c r="E10" s="105"/>
      <c r="F10" s="105"/>
      <c r="G10" s="105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05"/>
      <c r="E11" s="105"/>
      <c r="F11" s="105"/>
      <c r="G11" s="105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05"/>
      <c r="E12" s="105"/>
      <c r="F12" s="105"/>
      <c r="G12" s="105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05"/>
      <c r="E13" s="105"/>
      <c r="F13" s="105"/>
      <c r="G13" s="105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9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9" ht="16.5" x14ac:dyDescent="0.2">
      <c r="A18" s="18">
        <v>10</v>
      </c>
      <c r="B18" s="18">
        <v>365</v>
      </c>
      <c r="D18" s="106" t="s">
        <v>741</v>
      </c>
      <c r="E18" s="107"/>
      <c r="F18" s="107"/>
      <c r="G18" s="108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  <c r="R18">
        <v>980</v>
      </c>
      <c r="S18">
        <v>1350</v>
      </c>
    </row>
    <row r="19" spans="1:19" ht="16.5" x14ac:dyDescent="0.2">
      <c r="A19" s="18">
        <v>11</v>
      </c>
      <c r="B19" s="18">
        <v>440</v>
      </c>
      <c r="D19" s="109"/>
      <c r="E19" s="110"/>
      <c r="F19" s="110"/>
      <c r="G19" s="111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  <c r="R19">
        <v>340</v>
      </c>
    </row>
    <row r="20" spans="1:19" ht="16.5" x14ac:dyDescent="0.2">
      <c r="A20" s="18">
        <v>12</v>
      </c>
      <c r="B20" s="18">
        <v>510</v>
      </c>
      <c r="D20" s="109"/>
      <c r="E20" s="110"/>
      <c r="F20" s="110"/>
      <c r="G20" s="111"/>
      <c r="I20" s="14" t="s">
        <v>53</v>
      </c>
      <c r="J20" s="18">
        <v>240</v>
      </c>
      <c r="K20" s="15">
        <f>INDEX(章节关卡!$C$6:$C$20,经验计算!J17)*J20</f>
        <v>1680</v>
      </c>
      <c r="N20" s="76">
        <v>1.4</v>
      </c>
      <c r="O20" s="22">
        <f t="shared" si="2"/>
        <v>7.179487179487179E-2</v>
      </c>
      <c r="P20" s="18">
        <f t="shared" si="3"/>
        <v>510</v>
      </c>
    </row>
    <row r="21" spans="1:19" ht="16.5" x14ac:dyDescent="0.2">
      <c r="A21" s="18">
        <v>13</v>
      </c>
      <c r="B21" s="18">
        <v>585</v>
      </c>
      <c r="D21" s="109"/>
      <c r="E21" s="110"/>
      <c r="F21" s="110"/>
      <c r="G21" s="111"/>
      <c r="I21" s="14" t="s">
        <v>46</v>
      </c>
      <c r="J21" s="20">
        <v>0.2</v>
      </c>
      <c r="K21" s="15">
        <f>J22*J21</f>
        <v>1432.5</v>
      </c>
      <c r="N21" s="76">
        <v>1.6</v>
      </c>
      <c r="O21" s="22">
        <f t="shared" si="2"/>
        <v>8.2051282051282051E-2</v>
      </c>
      <c r="P21" s="18">
        <f t="shared" si="3"/>
        <v>585</v>
      </c>
    </row>
    <row r="22" spans="1:19" ht="16.5" x14ac:dyDescent="0.2">
      <c r="A22" s="18">
        <v>14</v>
      </c>
      <c r="B22" s="18">
        <v>660</v>
      </c>
      <c r="D22" s="109"/>
      <c r="E22" s="110"/>
      <c r="F22" s="110"/>
      <c r="G22" s="111"/>
      <c r="I22" s="14" t="s">
        <v>44</v>
      </c>
      <c r="J22" s="15">
        <f>(J18+L18+J19+K20)/(1-J21)</f>
        <v>7162.5</v>
      </c>
      <c r="N22" s="76">
        <v>1.8</v>
      </c>
      <c r="O22" s="22">
        <f t="shared" si="2"/>
        <v>9.2307692307692313E-2</v>
      </c>
      <c r="P22" s="18">
        <f t="shared" si="3"/>
        <v>660</v>
      </c>
    </row>
    <row r="23" spans="1:19" ht="16.5" x14ac:dyDescent="0.2">
      <c r="A23" s="18">
        <v>15</v>
      </c>
      <c r="B23" s="18">
        <v>730</v>
      </c>
      <c r="D23" s="109"/>
      <c r="E23" s="110"/>
      <c r="F23" s="110"/>
      <c r="G23" s="111"/>
      <c r="N23" s="76">
        <v>2</v>
      </c>
      <c r="O23" s="22">
        <f t="shared" si="2"/>
        <v>0.10256410256410256</v>
      </c>
      <c r="P23" s="18">
        <f t="shared" si="3"/>
        <v>730</v>
      </c>
    </row>
    <row r="24" spans="1:19" ht="16.5" x14ac:dyDescent="0.2">
      <c r="A24" s="18">
        <v>16</v>
      </c>
      <c r="B24" s="18">
        <v>825</v>
      </c>
      <c r="D24" s="109"/>
      <c r="E24" s="110"/>
      <c r="F24" s="110"/>
      <c r="G24" s="111"/>
      <c r="N24" s="76">
        <v>2.25</v>
      </c>
      <c r="O24" s="22">
        <f t="shared" si="2"/>
        <v>0.11538461538461539</v>
      </c>
      <c r="P24" s="18">
        <f t="shared" si="3"/>
        <v>825</v>
      </c>
    </row>
    <row r="25" spans="1:19" ht="16.5" x14ac:dyDescent="0.2">
      <c r="A25" s="18">
        <v>17</v>
      </c>
      <c r="B25" s="18">
        <v>915</v>
      </c>
      <c r="D25" s="109"/>
      <c r="E25" s="110"/>
      <c r="F25" s="110"/>
      <c r="G25" s="111"/>
      <c r="N25" s="76">
        <v>2.5</v>
      </c>
      <c r="O25" s="22">
        <f t="shared" si="2"/>
        <v>0.12820512820512819</v>
      </c>
      <c r="P25" s="18">
        <f t="shared" si="3"/>
        <v>915</v>
      </c>
    </row>
    <row r="26" spans="1:19" ht="16.5" x14ac:dyDescent="0.2">
      <c r="A26" s="18">
        <v>18</v>
      </c>
      <c r="B26" s="18">
        <v>1010</v>
      </c>
      <c r="D26" s="109"/>
      <c r="E26" s="110"/>
      <c r="F26" s="110"/>
      <c r="G26" s="111"/>
      <c r="N26" s="76">
        <v>2.75</v>
      </c>
      <c r="O26" s="22">
        <f t="shared" si="2"/>
        <v>0.14102564102564102</v>
      </c>
      <c r="P26" s="18">
        <f t="shared" si="3"/>
        <v>1010</v>
      </c>
    </row>
    <row r="27" spans="1:19" ht="16.5" x14ac:dyDescent="0.2">
      <c r="A27" s="18">
        <v>19</v>
      </c>
      <c r="B27" s="18">
        <v>1100</v>
      </c>
      <c r="D27" s="112"/>
      <c r="E27" s="113"/>
      <c r="F27" s="113"/>
      <c r="G27" s="114"/>
      <c r="N27" s="76">
        <v>3</v>
      </c>
      <c r="O27" s="22">
        <f t="shared" si="2"/>
        <v>0.15384615384615385</v>
      </c>
      <c r="P27" s="18">
        <f t="shared" si="3"/>
        <v>1100</v>
      </c>
    </row>
    <row r="28" spans="1:19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9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9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9" ht="17.25" customHeight="1" x14ac:dyDescent="0.2">
      <c r="A31" s="18">
        <v>20</v>
      </c>
      <c r="B31" s="18">
        <v>920</v>
      </c>
      <c r="D31" s="106" t="s">
        <v>606</v>
      </c>
      <c r="E31" s="107"/>
      <c r="F31" s="107"/>
      <c r="G31" s="108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9" ht="16.5" x14ac:dyDescent="0.2">
      <c r="A32" s="18">
        <v>21</v>
      </c>
      <c r="B32" s="18">
        <v>1010</v>
      </c>
      <c r="D32" s="109"/>
      <c r="E32" s="110"/>
      <c r="F32" s="110"/>
      <c r="G32" s="111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09"/>
      <c r="E33" s="110"/>
      <c r="F33" s="110"/>
      <c r="G33" s="111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09"/>
      <c r="E34" s="110"/>
      <c r="F34" s="110"/>
      <c r="G34" s="111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09"/>
      <c r="E35" s="110"/>
      <c r="F35" s="110"/>
      <c r="G35" s="111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09"/>
      <c r="E36" s="110"/>
      <c r="F36" s="110"/>
      <c r="G36" s="111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09"/>
      <c r="E37" s="110"/>
      <c r="F37" s="110"/>
      <c r="G37" s="111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09"/>
      <c r="E38" s="110"/>
      <c r="F38" s="110"/>
      <c r="G38" s="111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09"/>
      <c r="E39" s="110"/>
      <c r="F39" s="110"/>
      <c r="G39" s="111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12"/>
      <c r="E40" s="113"/>
      <c r="F40" s="113"/>
      <c r="G40" s="114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06" t="s">
        <v>607</v>
      </c>
      <c r="E44" s="107"/>
      <c r="F44" s="107"/>
      <c r="G44" s="108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09"/>
      <c r="E45" s="110"/>
      <c r="F45" s="110"/>
      <c r="G45" s="111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09"/>
      <c r="E46" s="110"/>
      <c r="F46" s="110"/>
      <c r="G46" s="111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09"/>
      <c r="E47" s="110"/>
      <c r="F47" s="110"/>
      <c r="G47" s="111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09"/>
      <c r="E48" s="110"/>
      <c r="F48" s="110"/>
      <c r="G48" s="111"/>
      <c r="I48" s="14" t="s">
        <v>59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09"/>
      <c r="E49" s="110"/>
      <c r="F49" s="110"/>
      <c r="G49" s="111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09"/>
      <c r="E50" s="110"/>
      <c r="F50" s="110"/>
      <c r="G50" s="111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09"/>
      <c r="E51" s="110"/>
      <c r="F51" s="110"/>
      <c r="G51" s="111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09"/>
      <c r="E52" s="110"/>
      <c r="F52" s="110"/>
      <c r="G52" s="111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12"/>
      <c r="E53" s="113"/>
      <c r="F53" s="113"/>
      <c r="G53" s="114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105" t="s">
        <v>167</v>
      </c>
      <c r="E57" s="105"/>
      <c r="F57" s="105"/>
      <c r="G57" s="105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105"/>
      <c r="E58" s="105"/>
      <c r="F58" s="105"/>
      <c r="G58" s="105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105"/>
      <c r="E59" s="105"/>
      <c r="F59" s="105"/>
      <c r="G59" s="105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105"/>
      <c r="E60" s="105"/>
      <c r="F60" s="105"/>
      <c r="G60" s="105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105"/>
      <c r="E61" s="105"/>
      <c r="F61" s="105"/>
      <c r="G61" s="105"/>
      <c r="I61" s="27" t="s">
        <v>62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105"/>
      <c r="E62" s="105"/>
      <c r="F62" s="105"/>
      <c r="G62" s="105"/>
      <c r="I62" s="27" t="s">
        <v>53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105"/>
      <c r="E63" s="105"/>
      <c r="F63" s="105"/>
      <c r="G63" s="105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105"/>
      <c r="E64" s="105"/>
      <c r="F64" s="105"/>
      <c r="G64" s="105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105"/>
      <c r="E65" s="105"/>
      <c r="F65" s="105"/>
      <c r="G65" s="105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105"/>
      <c r="E66" s="105"/>
      <c r="F66" s="105"/>
      <c r="G66" s="105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105"/>
      <c r="E71" s="105"/>
      <c r="F71" s="105"/>
      <c r="G71" s="105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105"/>
      <c r="E72" s="105"/>
      <c r="F72" s="105"/>
      <c r="G72" s="105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105"/>
      <c r="E73" s="105"/>
      <c r="F73" s="105"/>
      <c r="G73" s="105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105"/>
      <c r="E74" s="105"/>
      <c r="F74" s="105"/>
      <c r="G74" s="105"/>
      <c r="I74" s="27" t="s">
        <v>62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105"/>
      <c r="E75" s="105"/>
      <c r="F75" s="105"/>
      <c r="G75" s="105"/>
      <c r="I75" s="27" t="s">
        <v>53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105"/>
      <c r="E76" s="105"/>
      <c r="F76" s="105"/>
      <c r="G76" s="105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105"/>
      <c r="E77" s="105"/>
      <c r="F77" s="105"/>
      <c r="G77" s="105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105"/>
      <c r="E78" s="105"/>
      <c r="F78" s="105"/>
      <c r="G78" s="105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105"/>
      <c r="E79" s="105"/>
      <c r="F79" s="105"/>
      <c r="G79" s="105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105"/>
      <c r="E80" s="105"/>
      <c r="F80" s="105"/>
      <c r="G80" s="105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105"/>
      <c r="E85" s="105"/>
      <c r="F85" s="105"/>
      <c r="G85" s="105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105"/>
      <c r="E86" s="105"/>
      <c r="F86" s="105"/>
      <c r="G86" s="105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105"/>
      <c r="E87" s="105"/>
      <c r="F87" s="105"/>
      <c r="G87" s="105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105"/>
      <c r="E88" s="105"/>
      <c r="F88" s="105"/>
      <c r="G88" s="105"/>
      <c r="I88" s="27" t="s">
        <v>62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105"/>
      <c r="E89" s="105"/>
      <c r="F89" s="105"/>
      <c r="G89" s="105"/>
      <c r="I89" s="27" t="s">
        <v>53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105"/>
      <c r="E90" s="105"/>
      <c r="F90" s="105"/>
      <c r="G90" s="105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105"/>
      <c r="E91" s="105"/>
      <c r="F91" s="105"/>
      <c r="G91" s="105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105"/>
      <c r="E92" s="105"/>
      <c r="F92" s="105"/>
      <c r="G92" s="105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105"/>
      <c r="E93" s="105"/>
      <c r="F93" s="105"/>
      <c r="G93" s="105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105"/>
      <c r="E94" s="105"/>
      <c r="F94" s="105"/>
      <c r="G94" s="105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105"/>
      <c r="E98" s="105"/>
      <c r="F98" s="105"/>
      <c r="G98" s="105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105"/>
      <c r="E99" s="105"/>
      <c r="F99" s="105"/>
      <c r="G99" s="105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105"/>
      <c r="E100" s="105"/>
      <c r="F100" s="105"/>
      <c r="G100" s="105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105"/>
      <c r="E101" s="105"/>
      <c r="F101" s="105"/>
      <c r="G101" s="105"/>
      <c r="I101" s="27" t="s">
        <v>62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105"/>
      <c r="E102" s="105"/>
      <c r="F102" s="105"/>
      <c r="G102" s="105"/>
      <c r="I102" s="27" t="s">
        <v>53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105"/>
      <c r="E103" s="105"/>
      <c r="F103" s="105"/>
      <c r="G103" s="105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105"/>
      <c r="E104" s="105"/>
      <c r="F104" s="105"/>
      <c r="G104" s="105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105"/>
      <c r="E105" s="105"/>
      <c r="F105" s="105"/>
      <c r="G105" s="105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105"/>
      <c r="E106" s="105"/>
      <c r="F106" s="105"/>
      <c r="G106" s="105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105"/>
      <c r="E107" s="105"/>
      <c r="F107" s="105"/>
      <c r="G107" s="105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105"/>
      <c r="E111" s="105"/>
      <c r="F111" s="105"/>
      <c r="G111" s="105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105"/>
      <c r="E112" s="105"/>
      <c r="F112" s="105"/>
      <c r="G112" s="105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105"/>
      <c r="E113" s="105"/>
      <c r="F113" s="105"/>
      <c r="G113" s="105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105"/>
      <c r="E114" s="105"/>
      <c r="F114" s="105"/>
      <c r="G114" s="105"/>
      <c r="I114" s="27" t="s">
        <v>62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105"/>
      <c r="E115" s="105"/>
      <c r="F115" s="105"/>
      <c r="G115" s="105"/>
      <c r="I115" s="27" t="s">
        <v>53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105"/>
      <c r="E116" s="105"/>
      <c r="F116" s="105"/>
      <c r="G116" s="105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105"/>
      <c r="E117" s="105"/>
      <c r="F117" s="105"/>
      <c r="G117" s="105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105"/>
      <c r="E118" s="105"/>
      <c r="F118" s="105"/>
      <c r="G118" s="105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105"/>
      <c r="E119" s="105"/>
      <c r="F119" s="105"/>
      <c r="G119" s="105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105"/>
      <c r="E120" s="105"/>
      <c r="F120" s="105"/>
      <c r="G120" s="105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105"/>
      <c r="E124" s="105"/>
      <c r="F124" s="105"/>
      <c r="G124" s="105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105"/>
      <c r="E125" s="105"/>
      <c r="F125" s="105"/>
      <c r="G125" s="105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105"/>
      <c r="E126" s="105"/>
      <c r="F126" s="105"/>
      <c r="G126" s="105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105"/>
      <c r="E127" s="105"/>
      <c r="F127" s="105"/>
      <c r="G127" s="105"/>
      <c r="I127" s="27" t="s">
        <v>62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105"/>
      <c r="E128" s="105"/>
      <c r="F128" s="105"/>
      <c r="G128" s="105"/>
      <c r="I128" s="27" t="s">
        <v>53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105"/>
      <c r="E129" s="105"/>
      <c r="F129" s="105"/>
      <c r="G129" s="105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105"/>
      <c r="E130" s="105"/>
      <c r="F130" s="105"/>
      <c r="G130" s="105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105"/>
      <c r="E131" s="105"/>
      <c r="F131" s="105"/>
      <c r="G131" s="105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105"/>
      <c r="E132" s="105"/>
      <c r="F132" s="105"/>
      <c r="G132" s="105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105"/>
      <c r="E133" s="105"/>
      <c r="F133" s="105"/>
      <c r="G133" s="105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105"/>
      <c r="E137" s="105"/>
      <c r="F137" s="105"/>
      <c r="G137" s="105"/>
      <c r="I137" s="55" t="s">
        <v>154</v>
      </c>
      <c r="J137" s="56">
        <v>11</v>
      </c>
      <c r="K137" s="55" t="s">
        <v>154</v>
      </c>
      <c r="L137" s="56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105"/>
      <c r="E138" s="105"/>
      <c r="F138" s="105"/>
      <c r="G138" s="105"/>
      <c r="I138" s="55" t="s">
        <v>166</v>
      </c>
      <c r="J138" s="15">
        <f>SUMIFS(章节关卡!$AS$5:$AS$205,章节关卡!$AQ$5:$AQ$205,"="&amp;经验计算!J137)</f>
        <v>15900</v>
      </c>
      <c r="K138" s="55" t="s">
        <v>165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105"/>
      <c r="E139" s="105"/>
      <c r="F139" s="105"/>
      <c r="G139" s="105"/>
      <c r="I139" s="55" t="s">
        <v>160</v>
      </c>
      <c r="J139" s="15">
        <f>SUMIFS(芦花古楼!$D$5:$D$104,芦花古楼!$B$5:$B$104,"="&amp;经验计算!J137)</f>
        <v>15900</v>
      </c>
      <c r="K139" s="55" t="s">
        <v>161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105"/>
      <c r="E140" s="105"/>
      <c r="F140" s="105"/>
      <c r="G140" s="105"/>
      <c r="I140" s="55" t="s">
        <v>162</v>
      </c>
      <c r="J140" s="15">
        <f>SUMIFS(芦花古楼!$X$5:$X$104,芦花古楼!$V$5:$V$104,"="&amp;经验计算!J137)</f>
        <v>143100</v>
      </c>
      <c r="K140" s="55" t="s">
        <v>163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105"/>
      <c r="E141" s="105"/>
      <c r="F141" s="105"/>
      <c r="G141" s="105"/>
      <c r="I141" s="55" t="s">
        <v>62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105"/>
      <c r="E142" s="105"/>
      <c r="F142" s="105"/>
      <c r="G142" s="105"/>
      <c r="I142" s="55" t="s">
        <v>53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105"/>
      <c r="E143" s="105"/>
      <c r="F143" s="105"/>
      <c r="G143" s="105"/>
      <c r="I143" s="55" t="s">
        <v>46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105"/>
      <c r="E144" s="105"/>
      <c r="F144" s="105"/>
      <c r="G144" s="105"/>
      <c r="I144" s="55" t="s">
        <v>44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105"/>
      <c r="E145" s="105"/>
      <c r="F145" s="105"/>
      <c r="G145" s="105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105"/>
      <c r="E146" s="105"/>
      <c r="F146" s="105"/>
      <c r="G146" s="105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105"/>
      <c r="E151" s="105"/>
      <c r="F151" s="105"/>
      <c r="G151" s="105"/>
      <c r="I151" s="55" t="s">
        <v>154</v>
      </c>
      <c r="J151" s="56">
        <v>12</v>
      </c>
      <c r="K151" s="55" t="s">
        <v>154</v>
      </c>
      <c r="L151" s="56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105"/>
      <c r="E152" s="105"/>
      <c r="F152" s="105"/>
      <c r="G152" s="105"/>
      <c r="I152" s="55" t="s">
        <v>166</v>
      </c>
      <c r="J152" s="15">
        <f>SUMIFS(章节关卡!$AS$5:$AS$205,章节关卡!$AQ$5:$AQ$205,"="&amp;经验计算!J151)</f>
        <v>19500</v>
      </c>
      <c r="K152" s="55" t="s">
        <v>165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105"/>
      <c r="E153" s="105"/>
      <c r="F153" s="105"/>
      <c r="G153" s="105"/>
      <c r="I153" s="55" t="s">
        <v>160</v>
      </c>
      <c r="J153" s="15">
        <f>SUMIFS(芦花古楼!$D$5:$D$104,芦花古楼!$B$5:$B$104,"="&amp;经验计算!J151)</f>
        <v>0</v>
      </c>
      <c r="K153" s="55" t="s">
        <v>161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105"/>
      <c r="E154" s="105"/>
      <c r="F154" s="105"/>
      <c r="G154" s="105"/>
      <c r="I154" s="55" t="s">
        <v>162</v>
      </c>
      <c r="J154" s="15">
        <f>SUMIFS(芦花古楼!$X$5:$X$104,芦花古楼!$V$5:$V$104,"="&amp;经验计算!J151)</f>
        <v>234000</v>
      </c>
      <c r="K154" s="55" t="s">
        <v>163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105"/>
      <c r="E155" s="105"/>
      <c r="F155" s="105"/>
      <c r="G155" s="105"/>
      <c r="I155" s="55" t="s">
        <v>62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105"/>
      <c r="E156" s="105"/>
      <c r="F156" s="105"/>
      <c r="G156" s="105"/>
      <c r="I156" s="55" t="s">
        <v>53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105"/>
      <c r="E157" s="105"/>
      <c r="F157" s="105"/>
      <c r="G157" s="105"/>
      <c r="I157" s="55" t="s">
        <v>46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105"/>
      <c r="E158" s="105"/>
      <c r="F158" s="105"/>
      <c r="G158" s="105"/>
      <c r="I158" s="55" t="s">
        <v>44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105"/>
      <c r="E159" s="105"/>
      <c r="F159" s="105"/>
      <c r="G159" s="105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105"/>
      <c r="E160" s="105"/>
      <c r="F160" s="105"/>
      <c r="G160" s="105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105"/>
      <c r="E165" s="105"/>
      <c r="F165" s="105"/>
      <c r="G165" s="105"/>
      <c r="I165" s="55" t="s">
        <v>154</v>
      </c>
      <c r="J165" s="56">
        <v>13</v>
      </c>
      <c r="K165" s="55" t="s">
        <v>154</v>
      </c>
      <c r="L165" s="56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105"/>
      <c r="E166" s="105"/>
      <c r="F166" s="105"/>
      <c r="G166" s="105"/>
      <c r="I166" s="55" t="s">
        <v>166</v>
      </c>
      <c r="J166" s="15">
        <f>SUMIFS(章节关卡!$AS$5:$AS$205,章节关卡!$AQ$5:$AQ$205,"="&amp;经验计算!J165)</f>
        <v>24000</v>
      </c>
      <c r="K166" s="55" t="s">
        <v>165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105"/>
      <c r="E167" s="105"/>
      <c r="F167" s="105"/>
      <c r="G167" s="105"/>
      <c r="I167" s="55" t="s">
        <v>160</v>
      </c>
      <c r="J167" s="15">
        <f>SUMIFS(芦花古楼!$D$5:$D$104,芦花古楼!$B$5:$B$104,"="&amp;经验计算!J165)</f>
        <v>0</v>
      </c>
      <c r="K167" s="55" t="s">
        <v>161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105"/>
      <c r="E168" s="105"/>
      <c r="F168" s="105"/>
      <c r="G168" s="105"/>
      <c r="I168" s="55" t="s">
        <v>162</v>
      </c>
      <c r="J168" s="15">
        <f>SUMIFS(芦花古楼!$X$5:$X$104,芦花古楼!$V$5:$V$104,"="&amp;经验计算!J165)</f>
        <v>144000</v>
      </c>
      <c r="K168" s="55" t="s">
        <v>163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105"/>
      <c r="E169" s="105"/>
      <c r="F169" s="105"/>
      <c r="G169" s="105"/>
      <c r="I169" s="55" t="s">
        <v>62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105"/>
      <c r="E170" s="105"/>
      <c r="F170" s="105"/>
      <c r="G170" s="105"/>
      <c r="I170" s="55" t="s">
        <v>53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105"/>
      <c r="E171" s="105"/>
      <c r="F171" s="105"/>
      <c r="G171" s="105"/>
      <c r="I171" s="55" t="s">
        <v>46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105"/>
      <c r="E172" s="105"/>
      <c r="F172" s="105"/>
      <c r="G172" s="105"/>
      <c r="I172" s="55" t="s">
        <v>44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105"/>
      <c r="E173" s="105"/>
      <c r="F173" s="105"/>
      <c r="G173" s="105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105"/>
      <c r="E174" s="105"/>
      <c r="F174" s="105"/>
      <c r="G174" s="105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105"/>
      <c r="E179" s="105"/>
      <c r="F179" s="105"/>
      <c r="G179" s="105"/>
      <c r="I179" s="55" t="s">
        <v>154</v>
      </c>
      <c r="J179" s="56">
        <v>14</v>
      </c>
      <c r="K179" s="55" t="s">
        <v>154</v>
      </c>
      <c r="L179" s="56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105"/>
      <c r="E180" s="105"/>
      <c r="F180" s="105"/>
      <c r="G180" s="105"/>
      <c r="I180" s="55" t="s">
        <v>166</v>
      </c>
      <c r="J180" s="15">
        <f>SUMIFS(章节关卡!$AS$5:$AS$205,章节关卡!$AQ$5:$AQ$205,"="&amp;经验计算!J179)</f>
        <v>30000</v>
      </c>
      <c r="K180" s="55" t="s">
        <v>165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105"/>
      <c r="E181" s="105"/>
      <c r="F181" s="105"/>
      <c r="G181" s="105"/>
      <c r="I181" s="55" t="s">
        <v>160</v>
      </c>
      <c r="J181" s="15">
        <f>SUMIFS(芦花古楼!$D$5:$D$104,芦花古楼!$B$5:$B$104,"="&amp;经验计算!J179)</f>
        <v>0</v>
      </c>
      <c r="K181" s="55" t="s">
        <v>161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105"/>
      <c r="E182" s="105"/>
      <c r="F182" s="105"/>
      <c r="G182" s="105"/>
      <c r="I182" s="55" t="s">
        <v>162</v>
      </c>
      <c r="J182" s="15">
        <f>SUMIFS(芦花古楼!$X$5:$X$104,芦花古楼!$V$5:$V$104,"="&amp;经验计算!J179)</f>
        <v>108000</v>
      </c>
      <c r="K182" s="55" t="s">
        <v>163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105"/>
      <c r="E183" s="105"/>
      <c r="F183" s="105"/>
      <c r="G183" s="105"/>
      <c r="I183" s="55" t="s">
        <v>62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105"/>
      <c r="E184" s="105"/>
      <c r="F184" s="105"/>
      <c r="G184" s="105"/>
      <c r="I184" s="55" t="s">
        <v>53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105"/>
      <c r="E185" s="105"/>
      <c r="F185" s="105"/>
      <c r="G185" s="105"/>
      <c r="I185" s="55" t="s">
        <v>46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105"/>
      <c r="E186" s="105"/>
      <c r="F186" s="105"/>
      <c r="G186" s="105"/>
      <c r="I186" s="55" t="s">
        <v>44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105"/>
      <c r="E187" s="105"/>
      <c r="F187" s="105"/>
      <c r="G187" s="105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105"/>
      <c r="E188" s="105"/>
      <c r="F188" s="105"/>
      <c r="G188" s="105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105"/>
      <c r="E193" s="105"/>
      <c r="F193" s="105"/>
      <c r="G193" s="105"/>
      <c r="I193" s="55" t="s">
        <v>154</v>
      </c>
      <c r="J193" s="56">
        <v>15</v>
      </c>
      <c r="K193" s="55" t="s">
        <v>154</v>
      </c>
      <c r="L193" s="56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105"/>
      <c r="E194" s="105"/>
      <c r="F194" s="105"/>
      <c r="G194" s="105"/>
      <c r="I194" s="55" t="s">
        <v>166</v>
      </c>
      <c r="J194" s="15">
        <f>SUMIFS(章节关卡!$AS$5:$AS$205,章节关卡!$AQ$5:$AQ$205,"="&amp;经验计算!J193)</f>
        <v>37500</v>
      </c>
      <c r="K194" s="55" t="s">
        <v>165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105"/>
      <c r="E195" s="105"/>
      <c r="F195" s="105"/>
      <c r="G195" s="105"/>
      <c r="I195" s="55" t="s">
        <v>160</v>
      </c>
      <c r="J195" s="15">
        <f>SUMIFS(芦花古楼!$D$5:$D$104,芦花古楼!$B$5:$B$104,"="&amp;经验计算!J193)</f>
        <v>0</v>
      </c>
      <c r="K195" s="55" t="s">
        <v>161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105"/>
      <c r="E196" s="105"/>
      <c r="F196" s="105"/>
      <c r="G196" s="105"/>
      <c r="I196" s="55" t="s">
        <v>162</v>
      </c>
      <c r="J196" s="15">
        <f>SUMIFS(芦花古楼!$X$5:$X$104,芦花古楼!$V$5:$V$104,"="&amp;经验计算!J193)</f>
        <v>112500</v>
      </c>
      <c r="K196" s="55" t="s">
        <v>163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105"/>
      <c r="E197" s="105"/>
      <c r="F197" s="105"/>
      <c r="G197" s="105"/>
      <c r="I197" s="55" t="s">
        <v>62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105"/>
      <c r="E198" s="105"/>
      <c r="F198" s="105"/>
      <c r="G198" s="105"/>
      <c r="I198" s="55" t="s">
        <v>53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105"/>
      <c r="E199" s="105"/>
      <c r="F199" s="105"/>
      <c r="G199" s="105"/>
      <c r="I199" s="55" t="s">
        <v>46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105"/>
      <c r="E200" s="105"/>
      <c r="F200" s="105"/>
      <c r="G200" s="105"/>
      <c r="I200" s="55" t="s">
        <v>44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105"/>
      <c r="E201" s="105"/>
      <c r="F201" s="105"/>
      <c r="G201" s="105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105"/>
      <c r="E202" s="105"/>
      <c r="F202" s="105"/>
      <c r="G202" s="105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BM296" sqref="BM296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04" t="s">
        <v>78</v>
      </c>
      <c r="B3" s="104"/>
      <c r="C3" s="104"/>
      <c r="D3" s="104"/>
      <c r="E3" s="104"/>
      <c r="F3" s="104"/>
      <c r="G3" s="104"/>
      <c r="H3" s="104"/>
      <c r="K3" s="104" t="s">
        <v>79</v>
      </c>
      <c r="L3" s="104"/>
      <c r="M3" s="104"/>
      <c r="N3" s="104"/>
      <c r="O3" s="104"/>
      <c r="P3" s="104"/>
      <c r="Q3" s="104"/>
      <c r="R3" s="104"/>
      <c r="U3" s="104" t="s">
        <v>80</v>
      </c>
      <c r="V3" s="104"/>
      <c r="W3" s="104"/>
      <c r="X3" s="104"/>
      <c r="Y3" s="104"/>
      <c r="Z3" s="104"/>
      <c r="AA3" s="104"/>
      <c r="AB3" s="104"/>
      <c r="AE3" s="104" t="s">
        <v>81</v>
      </c>
      <c r="AF3" s="104"/>
      <c r="AG3" s="104"/>
      <c r="AH3" s="104"/>
      <c r="AI3" s="104"/>
      <c r="AJ3" s="104"/>
      <c r="AK3" s="104"/>
      <c r="AL3" s="104"/>
      <c r="AO3" s="116" t="s">
        <v>78</v>
      </c>
      <c r="AP3" s="117"/>
      <c r="AR3" s="116" t="s">
        <v>79</v>
      </c>
      <c r="AS3" s="117"/>
      <c r="AU3" s="116" t="s">
        <v>84</v>
      </c>
      <c r="AV3" s="117"/>
      <c r="AX3" s="116" t="s">
        <v>85</v>
      </c>
      <c r="AY3" s="117"/>
      <c r="BH3">
        <v>2</v>
      </c>
      <c r="BM3" s="115" t="s">
        <v>99</v>
      </c>
      <c r="BN3" s="115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507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507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507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507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701</v>
      </c>
      <c r="BD4" s="12" t="s">
        <v>91</v>
      </c>
      <c r="BE4" s="12" t="s">
        <v>92</v>
      </c>
      <c r="BF4" s="12" t="s">
        <v>703</v>
      </c>
      <c r="BG4" s="12" t="s">
        <v>702</v>
      </c>
      <c r="BH4" s="12" t="s">
        <v>704</v>
      </c>
      <c r="BJ4" s="24" t="s">
        <v>89</v>
      </c>
      <c r="BK4" s="24" t="s">
        <v>90</v>
      </c>
      <c r="BQ4" s="24" t="s">
        <v>610</v>
      </c>
      <c r="BR4" s="24" t="s">
        <v>612</v>
      </c>
      <c r="BS4" s="24" t="s">
        <v>613</v>
      </c>
      <c r="BT4" s="24" t="s">
        <v>614</v>
      </c>
      <c r="BU4" s="24" t="s">
        <v>615</v>
      </c>
      <c r="BV4" s="24" t="s">
        <v>616</v>
      </c>
      <c r="BW4" s="24" t="s">
        <v>617</v>
      </c>
      <c r="BY4" s="24" t="s">
        <v>609</v>
      </c>
      <c r="BZ4" s="24" t="s">
        <v>611</v>
      </c>
      <c r="CA4" s="24" t="s">
        <v>667</v>
      </c>
      <c r="CB4" s="24" t="s">
        <v>668</v>
      </c>
      <c r="CF4" s="53" t="s">
        <v>435</v>
      </c>
      <c r="CG4" s="53" t="s">
        <v>436</v>
      </c>
      <c r="CH4" s="53" t="s">
        <v>437</v>
      </c>
      <c r="CI4" s="53" t="s">
        <v>438</v>
      </c>
      <c r="CJ4" s="53" t="s">
        <v>457</v>
      </c>
      <c r="CK4" s="53" t="s">
        <v>458</v>
      </c>
      <c r="CL4" s="53" t="s">
        <v>459</v>
      </c>
      <c r="CM4" s="53" t="s">
        <v>439</v>
      </c>
      <c r="CN4" s="53" t="s">
        <v>440</v>
      </c>
      <c r="CO4" s="53" t="s">
        <v>441</v>
      </c>
      <c r="CP4" s="53" t="s">
        <v>442</v>
      </c>
      <c r="CQ4" s="53" t="s">
        <v>443</v>
      </c>
      <c r="CR4" s="53" t="s">
        <v>444</v>
      </c>
      <c r="CS4" s="53" t="s">
        <v>445</v>
      </c>
      <c r="CT4" s="53" t="s">
        <v>446</v>
      </c>
      <c r="CU4" s="53" t="s">
        <v>447</v>
      </c>
      <c r="CV4" s="53" t="s">
        <v>448</v>
      </c>
      <c r="CW4" s="53" t="s">
        <v>449</v>
      </c>
      <c r="CX4" s="53" t="s">
        <v>450</v>
      </c>
      <c r="CY4" s="53" t="s">
        <v>451</v>
      </c>
      <c r="CZ4" s="53" t="s">
        <v>452</v>
      </c>
      <c r="DA4" s="53" t="s">
        <v>453</v>
      </c>
      <c r="DB4" s="53" t="s">
        <v>454</v>
      </c>
      <c r="DC4" s="53" t="s">
        <v>455</v>
      </c>
      <c r="DD4" s="53" t="s">
        <v>456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1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Y5" s="70">
        <v>1</v>
      </c>
      <c r="BZ5" s="70">
        <v>101</v>
      </c>
      <c r="CA5" s="70" t="s">
        <v>660</v>
      </c>
      <c r="CB5" s="70">
        <v>1</v>
      </c>
      <c r="CF5" s="52">
        <v>1</v>
      </c>
      <c r="CG5" s="52">
        <v>1</v>
      </c>
      <c r="CH5" s="54" t="s">
        <v>460</v>
      </c>
      <c r="CI5" s="52">
        <v>1</v>
      </c>
      <c r="CJ5" s="52"/>
      <c r="CK5" s="52"/>
      <c r="CL5" s="52"/>
      <c r="CM5" s="52" t="s">
        <v>669</v>
      </c>
      <c r="CN5" s="52">
        <v>600</v>
      </c>
      <c r="CO5" s="52" t="s">
        <v>670</v>
      </c>
      <c r="CP5" s="52">
        <v>5</v>
      </c>
      <c r="CQ5" s="52"/>
      <c r="CR5" s="52"/>
      <c r="CS5" s="52" t="s">
        <v>670</v>
      </c>
      <c r="CT5" s="52">
        <v>20</v>
      </c>
      <c r="CU5" s="52"/>
      <c r="CV5" s="52"/>
      <c r="CW5" s="52"/>
      <c r="CX5" s="52"/>
      <c r="CY5" s="52"/>
      <c r="CZ5" s="52"/>
      <c r="DA5" s="52"/>
      <c r="DB5" s="52"/>
      <c r="DC5" s="52"/>
      <c r="DD5" s="52"/>
    </row>
    <row r="6" spans="1:108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1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70">
        <v>1</v>
      </c>
      <c r="BR6" s="70">
        <v>101</v>
      </c>
      <c r="BS6" s="70">
        <v>1606003</v>
      </c>
      <c r="BT6" s="70" t="s">
        <v>618</v>
      </c>
      <c r="BU6" s="70">
        <v>1</v>
      </c>
      <c r="BV6" s="70">
        <v>15</v>
      </c>
      <c r="BW6" s="70">
        <f>SUM(BV$5:BV6)</f>
        <v>15</v>
      </c>
      <c r="BY6" s="70">
        <v>2</v>
      </c>
      <c r="BZ6" s="70">
        <v>102</v>
      </c>
      <c r="CA6" s="70" t="s">
        <v>661</v>
      </c>
      <c r="CB6" s="70">
        <v>1</v>
      </c>
      <c r="CF6" s="70">
        <v>2</v>
      </c>
      <c r="CG6" s="70">
        <v>1</v>
      </c>
      <c r="CH6" s="70" t="s">
        <v>460</v>
      </c>
      <c r="CI6" s="70">
        <v>2</v>
      </c>
      <c r="CJ6" s="70"/>
      <c r="CK6" s="70"/>
      <c r="CL6" s="70"/>
      <c r="CM6" s="70" t="s">
        <v>669</v>
      </c>
      <c r="CN6" s="70">
        <v>600</v>
      </c>
      <c r="CO6" s="70" t="s">
        <v>670</v>
      </c>
      <c r="CP6" s="70">
        <v>5</v>
      </c>
      <c r="CQ6" s="70" t="s">
        <v>671</v>
      </c>
      <c r="CR6" s="70">
        <v>1</v>
      </c>
      <c r="CS6" s="70" t="s">
        <v>670</v>
      </c>
      <c r="CT6" s="70">
        <v>20</v>
      </c>
      <c r="CU6" s="70"/>
      <c r="CV6" s="70"/>
      <c r="CW6" s="70"/>
      <c r="CX6" s="70"/>
      <c r="CY6" s="70"/>
      <c r="CZ6" s="70"/>
      <c r="DA6" s="70"/>
      <c r="DB6" s="70"/>
      <c r="DC6" s="70"/>
      <c r="DD6" s="70"/>
    </row>
    <row r="7" spans="1:108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1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70">
        <v>2</v>
      </c>
      <c r="BR7" s="70">
        <v>101</v>
      </c>
      <c r="BS7" s="70">
        <v>1606004</v>
      </c>
      <c r="BT7" s="70" t="s">
        <v>619</v>
      </c>
      <c r="BU7" s="70">
        <v>1</v>
      </c>
      <c r="BV7" s="70">
        <v>15</v>
      </c>
      <c r="BW7" s="70">
        <f>SUM(BV$5:BV7)</f>
        <v>30</v>
      </c>
      <c r="BY7" s="70">
        <v>3</v>
      </c>
      <c r="BZ7" s="70">
        <v>201</v>
      </c>
      <c r="CA7" s="70" t="s">
        <v>662</v>
      </c>
      <c r="CB7" s="70">
        <v>2</v>
      </c>
      <c r="CF7" s="70">
        <v>3</v>
      </c>
      <c r="CG7" s="70">
        <v>1</v>
      </c>
      <c r="CH7" s="70" t="s">
        <v>460</v>
      </c>
      <c r="CI7" s="70">
        <v>3</v>
      </c>
      <c r="CJ7" s="70"/>
      <c r="CK7" s="70"/>
      <c r="CL7" s="70"/>
      <c r="CM7" s="70" t="s">
        <v>669</v>
      </c>
      <c r="CN7" s="70">
        <v>900</v>
      </c>
      <c r="CO7" s="70" t="s">
        <v>670</v>
      </c>
      <c r="CP7" s="70">
        <v>5</v>
      </c>
      <c r="CQ7" s="70"/>
      <c r="CR7" s="70"/>
      <c r="CS7" s="70" t="s">
        <v>670</v>
      </c>
      <c r="CT7" s="70">
        <v>20</v>
      </c>
      <c r="CU7" s="70"/>
      <c r="CV7" s="70"/>
      <c r="CW7" s="70"/>
      <c r="CX7" s="70"/>
      <c r="CY7" s="70"/>
      <c r="CZ7" s="70"/>
      <c r="DA7" s="70"/>
      <c r="DB7" s="70"/>
      <c r="DC7" s="70"/>
      <c r="DD7" s="70"/>
    </row>
    <row r="8" spans="1:108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1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70">
        <v>3</v>
      </c>
      <c r="BR8" s="70">
        <v>101</v>
      </c>
      <c r="BS8" s="70">
        <v>1606005</v>
      </c>
      <c r="BT8" s="70" t="s">
        <v>620</v>
      </c>
      <c r="BU8" s="70">
        <v>2</v>
      </c>
      <c r="BV8" s="70">
        <v>15</v>
      </c>
      <c r="BW8" s="70">
        <f>SUM(BV$5:BV8)</f>
        <v>45</v>
      </c>
      <c r="BY8" s="70">
        <v>4</v>
      </c>
      <c r="BZ8" s="70">
        <v>202</v>
      </c>
      <c r="CA8" s="70" t="s">
        <v>663</v>
      </c>
      <c r="CB8" s="70">
        <v>2</v>
      </c>
      <c r="CF8" s="70">
        <v>4</v>
      </c>
      <c r="CG8" s="70">
        <v>1</v>
      </c>
      <c r="CH8" s="70" t="s">
        <v>460</v>
      </c>
      <c r="CI8" s="70">
        <v>4</v>
      </c>
      <c r="CJ8" s="70"/>
      <c r="CK8" s="70"/>
      <c r="CL8" s="70"/>
      <c r="CM8" s="70" t="s">
        <v>669</v>
      </c>
      <c r="CN8" s="70">
        <v>900</v>
      </c>
      <c r="CO8" s="70" t="s">
        <v>670</v>
      </c>
      <c r="CP8" s="70">
        <v>5</v>
      </c>
      <c r="CQ8" s="70" t="s">
        <v>496</v>
      </c>
      <c r="CR8" s="70">
        <v>1</v>
      </c>
      <c r="CS8" s="70" t="s">
        <v>670</v>
      </c>
      <c r="CT8" s="70">
        <v>20</v>
      </c>
      <c r="CU8" s="70"/>
      <c r="CV8" s="70"/>
      <c r="CW8" s="70"/>
      <c r="CX8" s="70"/>
      <c r="CY8" s="70"/>
      <c r="CZ8" s="70"/>
      <c r="DA8" s="70"/>
      <c r="DB8" s="70"/>
      <c r="DC8" s="70"/>
      <c r="DD8" s="70"/>
    </row>
    <row r="9" spans="1:108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1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1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70">
        <v>4</v>
      </c>
      <c r="BR9" s="70">
        <v>102</v>
      </c>
      <c r="BS9" s="70">
        <v>1606006</v>
      </c>
      <c r="BT9" s="70" t="s">
        <v>621</v>
      </c>
      <c r="BU9" s="70">
        <v>1</v>
      </c>
      <c r="BV9" s="70">
        <v>15</v>
      </c>
      <c r="BW9" s="70">
        <f>SUM(BV$5:BV9)</f>
        <v>60</v>
      </c>
      <c r="BY9" s="70">
        <v>5</v>
      </c>
      <c r="BZ9" s="70">
        <v>301</v>
      </c>
      <c r="CA9" s="70" t="s">
        <v>664</v>
      </c>
      <c r="CB9" s="70">
        <v>3</v>
      </c>
      <c r="CF9" s="70">
        <v>5</v>
      </c>
      <c r="CG9" s="70">
        <v>1</v>
      </c>
      <c r="CH9" s="70" t="s">
        <v>460</v>
      </c>
      <c r="CI9" s="70">
        <v>5</v>
      </c>
      <c r="CJ9" s="70"/>
      <c r="CK9" s="70"/>
      <c r="CL9" s="70"/>
      <c r="CM9" s="70" t="s">
        <v>669</v>
      </c>
      <c r="CN9" s="70">
        <v>1200</v>
      </c>
      <c r="CO9" s="70" t="s">
        <v>670</v>
      </c>
      <c r="CP9" s="70">
        <v>5</v>
      </c>
      <c r="CQ9" s="70"/>
      <c r="CR9" s="70"/>
      <c r="CS9" s="70" t="s">
        <v>670</v>
      </c>
      <c r="CT9" s="70">
        <v>25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</row>
    <row r="10" spans="1:108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1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1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70">
        <v>5</v>
      </c>
      <c r="BR10" s="70">
        <v>102</v>
      </c>
      <c r="BS10" s="70">
        <v>1606007</v>
      </c>
      <c r="BT10" s="70" t="s">
        <v>622</v>
      </c>
      <c r="BU10" s="70">
        <v>1</v>
      </c>
      <c r="BV10" s="70">
        <v>15</v>
      </c>
      <c r="BW10" s="70">
        <f>SUM(BV$5:BV10)</f>
        <v>75</v>
      </c>
      <c r="BY10" s="70">
        <v>6</v>
      </c>
      <c r="BZ10" s="70">
        <v>302</v>
      </c>
      <c r="CA10" s="70" t="s">
        <v>665</v>
      </c>
      <c r="CB10" s="70">
        <v>3</v>
      </c>
      <c r="CF10" s="70">
        <v>6</v>
      </c>
      <c r="CG10" s="70">
        <v>1</v>
      </c>
      <c r="CH10" s="70" t="s">
        <v>460</v>
      </c>
      <c r="CI10" s="70">
        <v>6</v>
      </c>
      <c r="CJ10" s="70"/>
      <c r="CK10" s="70"/>
      <c r="CL10" s="70"/>
      <c r="CM10" s="70" t="s">
        <v>669</v>
      </c>
      <c r="CN10" s="70">
        <v>1200</v>
      </c>
      <c r="CO10" s="70" t="s">
        <v>670</v>
      </c>
      <c r="CP10" s="70">
        <v>10</v>
      </c>
      <c r="CQ10" s="70"/>
      <c r="CR10" s="70"/>
      <c r="CS10" s="70" t="s">
        <v>670</v>
      </c>
      <c r="CT10" s="70">
        <v>25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</row>
    <row r="11" spans="1:108" ht="16.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1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1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1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70">
        <v>6</v>
      </c>
      <c r="BR11" s="70">
        <v>102</v>
      </c>
      <c r="BS11" s="70">
        <v>1606008</v>
      </c>
      <c r="BT11" s="70" t="s">
        <v>623</v>
      </c>
      <c r="BU11" s="70">
        <v>1</v>
      </c>
      <c r="BV11" s="70">
        <v>15</v>
      </c>
      <c r="BW11" s="70">
        <f>SUM(BV$5:BV11)</f>
        <v>90</v>
      </c>
      <c r="BY11" s="70">
        <v>7</v>
      </c>
      <c r="BZ11" s="70">
        <v>303</v>
      </c>
      <c r="CA11" s="70" t="s">
        <v>666</v>
      </c>
      <c r="CB11" s="70">
        <v>3</v>
      </c>
      <c r="CF11" s="70">
        <v>7</v>
      </c>
      <c r="CG11" s="70">
        <v>1</v>
      </c>
      <c r="CH11" s="70" t="s">
        <v>460</v>
      </c>
      <c r="CI11" s="70">
        <v>7</v>
      </c>
      <c r="CJ11" s="70"/>
      <c r="CK11" s="70"/>
      <c r="CL11" s="70"/>
      <c r="CM11" s="70" t="s">
        <v>669</v>
      </c>
      <c r="CN11" s="70">
        <v>1200</v>
      </c>
      <c r="CO11" s="70" t="s">
        <v>670</v>
      </c>
      <c r="CP11" s="70">
        <v>10</v>
      </c>
      <c r="CQ11" s="70" t="s">
        <v>671</v>
      </c>
      <c r="CR11" s="70">
        <v>1</v>
      </c>
      <c r="CS11" s="70" t="s">
        <v>670</v>
      </c>
      <c r="CT11" s="70">
        <v>25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</row>
    <row r="12" spans="1:108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1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1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1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70">
        <v>7</v>
      </c>
      <c r="BR12" s="70">
        <v>102</v>
      </c>
      <c r="BS12" s="70">
        <v>1606009</v>
      </c>
      <c r="BT12" s="70" t="s">
        <v>624</v>
      </c>
      <c r="BU12" s="70">
        <v>2</v>
      </c>
      <c r="BV12" s="70">
        <v>15</v>
      </c>
      <c r="BW12" s="70">
        <f>SUM(BV$5:BV12)</f>
        <v>105</v>
      </c>
      <c r="CF12" s="70">
        <v>8</v>
      </c>
      <c r="CG12" s="70">
        <v>1</v>
      </c>
      <c r="CH12" s="70" t="s">
        <v>460</v>
      </c>
      <c r="CI12" s="70">
        <v>8</v>
      </c>
      <c r="CJ12" s="70"/>
      <c r="CK12" s="70"/>
      <c r="CL12" s="70"/>
      <c r="CM12" s="70" t="s">
        <v>669</v>
      </c>
      <c r="CN12" s="70">
        <v>1500</v>
      </c>
      <c r="CO12" s="70" t="s">
        <v>670</v>
      </c>
      <c r="CP12" s="70">
        <v>10</v>
      </c>
      <c r="CQ12" s="70"/>
      <c r="CR12" s="70"/>
      <c r="CS12" s="70" t="s">
        <v>670</v>
      </c>
      <c r="CT12" s="70">
        <v>25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</row>
    <row r="13" spans="1:108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1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1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70">
        <v>8</v>
      </c>
      <c r="BR13" s="70">
        <v>102</v>
      </c>
      <c r="BS13" s="70">
        <v>1606010</v>
      </c>
      <c r="BT13" s="70" t="s">
        <v>625</v>
      </c>
      <c r="BU13" s="70">
        <v>3</v>
      </c>
      <c r="BV13" s="70">
        <v>15</v>
      </c>
      <c r="BW13" s="70">
        <f>SUM(BV$5:BV13)</f>
        <v>120</v>
      </c>
      <c r="CF13" s="70">
        <v>9</v>
      </c>
      <c r="CG13" s="70">
        <v>1</v>
      </c>
      <c r="CH13" s="70" t="s">
        <v>460</v>
      </c>
      <c r="CI13" s="70">
        <v>9</v>
      </c>
      <c r="CJ13" s="70"/>
      <c r="CK13" s="70"/>
      <c r="CL13" s="70"/>
      <c r="CM13" s="70" t="s">
        <v>669</v>
      </c>
      <c r="CN13" s="70">
        <v>1500</v>
      </c>
      <c r="CO13" s="70" t="s">
        <v>670</v>
      </c>
      <c r="CP13" s="70">
        <v>10</v>
      </c>
      <c r="CQ13" s="70"/>
      <c r="CR13" s="70"/>
      <c r="CS13" s="70" t="s">
        <v>670</v>
      </c>
      <c r="CT13" s="70">
        <v>25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</row>
    <row r="14" spans="1:108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1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1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70">
        <v>9</v>
      </c>
      <c r="BR14" s="70">
        <v>103</v>
      </c>
      <c r="BS14" s="70">
        <v>1606011</v>
      </c>
      <c r="BT14" s="70" t="s">
        <v>626</v>
      </c>
      <c r="BU14" s="70">
        <v>1</v>
      </c>
      <c r="BV14" s="70">
        <v>21</v>
      </c>
      <c r="BW14" s="70">
        <f>SUM(BV$5:BV14)</f>
        <v>141</v>
      </c>
      <c r="CF14" s="70">
        <v>10</v>
      </c>
      <c r="CG14" s="70">
        <v>1</v>
      </c>
      <c r="CH14" s="70" t="s">
        <v>460</v>
      </c>
      <c r="CI14" s="70">
        <v>10</v>
      </c>
      <c r="CJ14" s="70"/>
      <c r="CK14" s="70"/>
      <c r="CL14" s="70"/>
      <c r="CM14" s="70" t="s">
        <v>669</v>
      </c>
      <c r="CN14" s="70">
        <v>1500</v>
      </c>
      <c r="CO14" s="70" t="s">
        <v>670</v>
      </c>
      <c r="CP14" s="70">
        <v>10</v>
      </c>
      <c r="CQ14" s="70" t="s">
        <v>496</v>
      </c>
      <c r="CR14" s="70">
        <v>1</v>
      </c>
      <c r="CS14" s="70" t="s">
        <v>670</v>
      </c>
      <c r="CT14" s="70">
        <v>30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</row>
    <row r="15" spans="1:108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1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70">
        <v>10</v>
      </c>
      <c r="BR15" s="70">
        <v>103</v>
      </c>
      <c r="BS15" s="70">
        <v>1606012</v>
      </c>
      <c r="BT15" s="70" t="s">
        <v>627</v>
      </c>
      <c r="BU15" s="70">
        <v>2</v>
      </c>
      <c r="BV15" s="70">
        <v>21</v>
      </c>
      <c r="BW15" s="70">
        <f>SUM(BV$5:BV15)</f>
        <v>162</v>
      </c>
      <c r="CF15" s="70">
        <v>11</v>
      </c>
      <c r="CG15" s="70">
        <v>1</v>
      </c>
      <c r="CH15" s="70" t="s">
        <v>460</v>
      </c>
      <c r="CI15" s="70">
        <v>11</v>
      </c>
      <c r="CJ15" s="70"/>
      <c r="CK15" s="70"/>
      <c r="CL15" s="70"/>
      <c r="CM15" s="70" t="s">
        <v>669</v>
      </c>
      <c r="CN15" s="70">
        <v>1920</v>
      </c>
      <c r="CO15" s="70" t="s">
        <v>670</v>
      </c>
      <c r="CP15" s="70">
        <v>15</v>
      </c>
      <c r="CQ15" s="70"/>
      <c r="CR15" s="70"/>
      <c r="CS15" s="70" t="s">
        <v>670</v>
      </c>
      <c r="CT15" s="70">
        <v>30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</row>
    <row r="16" spans="1:108" ht="16.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1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1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70">
        <v>11</v>
      </c>
      <c r="BR16" s="70">
        <v>103</v>
      </c>
      <c r="BS16" s="70">
        <v>1606013</v>
      </c>
      <c r="BT16" s="70" t="s">
        <v>628</v>
      </c>
      <c r="BU16" s="70">
        <v>2</v>
      </c>
      <c r="BV16" s="70">
        <v>21</v>
      </c>
      <c r="BW16" s="70">
        <f>SUM(BV$5:BV16)</f>
        <v>183</v>
      </c>
      <c r="CF16" s="70">
        <v>12</v>
      </c>
      <c r="CG16" s="70">
        <v>1</v>
      </c>
      <c r="CH16" s="70" t="s">
        <v>460</v>
      </c>
      <c r="CI16" s="70">
        <v>12</v>
      </c>
      <c r="CJ16" s="70"/>
      <c r="CK16" s="70"/>
      <c r="CL16" s="70"/>
      <c r="CM16" s="70" t="s">
        <v>669</v>
      </c>
      <c r="CN16" s="70">
        <v>1920</v>
      </c>
      <c r="CO16" s="70" t="s">
        <v>670</v>
      </c>
      <c r="CP16" s="70">
        <v>15</v>
      </c>
      <c r="CQ16" s="70"/>
      <c r="CR16" s="70"/>
      <c r="CS16" s="70" t="s">
        <v>670</v>
      </c>
      <c r="CT16" s="70">
        <v>30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</row>
    <row r="17" spans="1:108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1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1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70">
        <v>12</v>
      </c>
      <c r="BR17" s="70">
        <v>103</v>
      </c>
      <c r="BS17" s="70">
        <v>1606014</v>
      </c>
      <c r="BT17" s="70" t="s">
        <v>629</v>
      </c>
      <c r="BU17" s="70">
        <v>3</v>
      </c>
      <c r="BV17" s="70">
        <v>21</v>
      </c>
      <c r="BW17" s="70">
        <f>SUM(BV$5:BV17)</f>
        <v>204</v>
      </c>
      <c r="CF17" s="70">
        <v>13</v>
      </c>
      <c r="CG17" s="70">
        <v>1</v>
      </c>
      <c r="CH17" s="70" t="s">
        <v>460</v>
      </c>
      <c r="CI17" s="70">
        <v>13</v>
      </c>
      <c r="CJ17" s="70"/>
      <c r="CK17" s="70"/>
      <c r="CL17" s="70"/>
      <c r="CM17" s="70" t="s">
        <v>669</v>
      </c>
      <c r="CN17" s="70">
        <v>1920</v>
      </c>
      <c r="CO17" s="70" t="s">
        <v>670</v>
      </c>
      <c r="CP17" s="70">
        <v>15</v>
      </c>
      <c r="CQ17" s="70"/>
      <c r="CR17" s="70"/>
      <c r="CS17" s="70" t="s">
        <v>670</v>
      </c>
      <c r="CT17" s="70">
        <v>30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</row>
    <row r="18" spans="1:108" ht="16.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1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1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70">
        <v>13</v>
      </c>
      <c r="BR18" s="70">
        <v>103</v>
      </c>
      <c r="BS18" s="70">
        <v>1606015</v>
      </c>
      <c r="BT18" s="70" t="s">
        <v>630</v>
      </c>
      <c r="BU18" s="70">
        <v>3</v>
      </c>
      <c r="BV18" s="70">
        <v>21</v>
      </c>
      <c r="BW18" s="70">
        <f>SUM(BV$5:BV18)</f>
        <v>225</v>
      </c>
      <c r="CF18" s="70">
        <v>14</v>
      </c>
      <c r="CG18" s="70">
        <v>1</v>
      </c>
      <c r="CH18" s="70" t="s">
        <v>460</v>
      </c>
      <c r="CI18" s="70">
        <v>14</v>
      </c>
      <c r="CJ18" s="70"/>
      <c r="CK18" s="70"/>
      <c r="CL18" s="70"/>
      <c r="CM18" s="70" t="s">
        <v>669</v>
      </c>
      <c r="CN18" s="70">
        <v>1920</v>
      </c>
      <c r="CO18" s="70" t="s">
        <v>670</v>
      </c>
      <c r="CP18" s="70">
        <v>15</v>
      </c>
      <c r="CQ18" s="70"/>
      <c r="CR18" s="70"/>
      <c r="CS18" s="70" t="s">
        <v>670</v>
      </c>
      <c r="CT18" s="70">
        <v>30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</row>
    <row r="19" spans="1:108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1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1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70">
        <v>14</v>
      </c>
      <c r="BR19" s="70">
        <v>103</v>
      </c>
      <c r="BS19" s="70">
        <v>1606016</v>
      </c>
      <c r="BT19" s="70" t="s">
        <v>631</v>
      </c>
      <c r="BU19" s="70">
        <v>4</v>
      </c>
      <c r="BV19" s="70">
        <v>21</v>
      </c>
      <c r="BW19" s="70">
        <f>SUM(BV$5:BV19)</f>
        <v>246</v>
      </c>
      <c r="CF19" s="70">
        <v>15</v>
      </c>
      <c r="CG19" s="70">
        <v>1</v>
      </c>
      <c r="CH19" s="70" t="s">
        <v>460</v>
      </c>
      <c r="CI19" s="70">
        <v>15</v>
      </c>
      <c r="CJ19" s="70"/>
      <c r="CK19" s="70"/>
      <c r="CL19" s="70"/>
      <c r="CM19" s="70" t="s">
        <v>669</v>
      </c>
      <c r="CN19" s="70">
        <v>1920</v>
      </c>
      <c r="CO19" s="70" t="s">
        <v>670</v>
      </c>
      <c r="CP19" s="70">
        <v>15</v>
      </c>
      <c r="CQ19" s="70" t="s">
        <v>671</v>
      </c>
      <c r="CR19" s="70">
        <v>2</v>
      </c>
      <c r="CS19" s="70" t="s">
        <v>670</v>
      </c>
      <c r="CT19" s="70">
        <v>35</v>
      </c>
      <c r="CU19" s="70"/>
      <c r="CV19" s="70"/>
      <c r="CW19" s="70"/>
      <c r="CX19" s="70"/>
      <c r="CY19" s="70"/>
      <c r="CZ19" s="70"/>
      <c r="DA19" s="70"/>
      <c r="DB19" s="70"/>
      <c r="DC19" s="70"/>
      <c r="DD19" s="70"/>
    </row>
    <row r="20" spans="1:108" ht="16.5" x14ac:dyDescent="0.2">
      <c r="A20" s="18">
        <v>16</v>
      </c>
      <c r="B20" s="61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1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1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70">
        <v>15</v>
      </c>
      <c r="BR20" s="70">
        <v>104</v>
      </c>
      <c r="BS20" s="70">
        <v>1606017</v>
      </c>
      <c r="BT20" s="70" t="s">
        <v>632</v>
      </c>
      <c r="BU20" s="70">
        <v>1</v>
      </c>
      <c r="BV20" s="70">
        <v>21</v>
      </c>
      <c r="BW20" s="70">
        <f>SUM(BV$5:BV20)</f>
        <v>267</v>
      </c>
      <c r="CF20" s="70">
        <v>16</v>
      </c>
      <c r="CG20" s="70">
        <v>1</v>
      </c>
      <c r="CH20" s="70" t="s">
        <v>460</v>
      </c>
      <c r="CI20" s="70">
        <v>16</v>
      </c>
      <c r="CJ20" s="70"/>
      <c r="CK20" s="70"/>
      <c r="CL20" s="70"/>
      <c r="CM20" s="70" t="s">
        <v>669</v>
      </c>
      <c r="CN20" s="70">
        <v>1920</v>
      </c>
      <c r="CO20" s="70" t="s">
        <v>670</v>
      </c>
      <c r="CP20" s="70">
        <v>20</v>
      </c>
      <c r="CQ20" s="70"/>
      <c r="CR20" s="70"/>
      <c r="CS20" s="70" t="s">
        <v>670</v>
      </c>
      <c r="CT20" s="70">
        <v>35</v>
      </c>
      <c r="CU20" s="70"/>
      <c r="CV20" s="70"/>
      <c r="CW20" s="70"/>
      <c r="CX20" s="70"/>
      <c r="CY20" s="70"/>
      <c r="CZ20" s="70"/>
      <c r="DA20" s="70"/>
      <c r="DB20" s="70"/>
      <c r="DC20" s="70"/>
      <c r="DD20" s="70"/>
    </row>
    <row r="21" spans="1:108" ht="16.5" x14ac:dyDescent="0.2">
      <c r="A21" s="18">
        <v>17</v>
      </c>
      <c r="B21" s="61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1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1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1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70">
        <v>16</v>
      </c>
      <c r="BR21" s="70">
        <v>104</v>
      </c>
      <c r="BS21" s="70">
        <v>1606018</v>
      </c>
      <c r="BT21" s="70" t="s">
        <v>633</v>
      </c>
      <c r="BU21" s="70">
        <v>1</v>
      </c>
      <c r="BV21" s="70">
        <v>21</v>
      </c>
      <c r="BW21" s="70">
        <f>SUM(BV$5:BV21)</f>
        <v>288</v>
      </c>
      <c r="CF21" s="70">
        <v>17</v>
      </c>
      <c r="CG21" s="70">
        <v>1</v>
      </c>
      <c r="CH21" s="70" t="s">
        <v>460</v>
      </c>
      <c r="CI21" s="70">
        <v>17</v>
      </c>
      <c r="CJ21" s="70"/>
      <c r="CK21" s="70"/>
      <c r="CL21" s="70"/>
      <c r="CM21" s="70" t="s">
        <v>669</v>
      </c>
      <c r="CN21" s="70">
        <v>1920</v>
      </c>
      <c r="CO21" s="70" t="s">
        <v>670</v>
      </c>
      <c r="CP21" s="70">
        <v>20</v>
      </c>
      <c r="CQ21" s="70"/>
      <c r="CR21" s="70"/>
      <c r="CS21" s="70" t="s">
        <v>670</v>
      </c>
      <c r="CT21" s="70">
        <v>35</v>
      </c>
      <c r="CU21" s="70"/>
      <c r="CV21" s="70"/>
      <c r="CW21" s="70"/>
      <c r="CX21" s="70"/>
      <c r="CY21" s="70"/>
      <c r="CZ21" s="70"/>
      <c r="DA21" s="70"/>
      <c r="DB21" s="70"/>
      <c r="DC21" s="70"/>
      <c r="DD21" s="70"/>
    </row>
    <row r="22" spans="1:108" ht="16.5" x14ac:dyDescent="0.2">
      <c r="A22" s="18">
        <v>18</v>
      </c>
      <c r="B22" s="61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1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1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1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70">
        <v>17</v>
      </c>
      <c r="BR22" s="70">
        <v>104</v>
      </c>
      <c r="BS22" s="70">
        <v>1606019</v>
      </c>
      <c r="BT22" s="70" t="s">
        <v>634</v>
      </c>
      <c r="BU22" s="70">
        <v>2</v>
      </c>
      <c r="BV22" s="70">
        <v>21</v>
      </c>
      <c r="BW22" s="70">
        <f>SUM(BV$5:BV22)</f>
        <v>309</v>
      </c>
      <c r="CF22" s="70">
        <v>18</v>
      </c>
      <c r="CG22" s="70">
        <v>1</v>
      </c>
      <c r="CH22" s="70" t="s">
        <v>460</v>
      </c>
      <c r="CI22" s="70">
        <v>18</v>
      </c>
      <c r="CJ22" s="70"/>
      <c r="CK22" s="70"/>
      <c r="CL22" s="70"/>
      <c r="CM22" s="70" t="s">
        <v>669</v>
      </c>
      <c r="CN22" s="70">
        <v>1920</v>
      </c>
      <c r="CO22" s="70" t="s">
        <v>670</v>
      </c>
      <c r="CP22" s="70">
        <v>20</v>
      </c>
      <c r="CQ22" s="70"/>
      <c r="CR22" s="70"/>
      <c r="CS22" s="70" t="s">
        <v>670</v>
      </c>
      <c r="CT22" s="70">
        <v>35</v>
      </c>
      <c r="CU22" s="70"/>
      <c r="CV22" s="70"/>
      <c r="CW22" s="70"/>
      <c r="CX22" s="70"/>
      <c r="CY22" s="70"/>
      <c r="CZ22" s="70"/>
      <c r="DA22" s="70"/>
      <c r="DB22" s="70"/>
      <c r="DC22" s="70"/>
      <c r="DD22" s="70"/>
    </row>
    <row r="23" spans="1:108" ht="16.5" x14ac:dyDescent="0.2">
      <c r="A23" s="18">
        <v>19</v>
      </c>
      <c r="B23" s="61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1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1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1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70">
        <v>18</v>
      </c>
      <c r="BR23" s="70">
        <v>104</v>
      </c>
      <c r="BS23" s="70">
        <v>1606020</v>
      </c>
      <c r="BT23" s="70" t="s">
        <v>635</v>
      </c>
      <c r="BU23" s="70">
        <v>2</v>
      </c>
      <c r="BV23" s="70">
        <v>21</v>
      </c>
      <c r="BW23" s="70">
        <f>SUM(BV$5:BV23)</f>
        <v>330</v>
      </c>
      <c r="CF23" s="70">
        <v>19</v>
      </c>
      <c r="CG23" s="70">
        <v>1</v>
      </c>
      <c r="CH23" s="70" t="s">
        <v>460</v>
      </c>
      <c r="CI23" s="70">
        <v>19</v>
      </c>
      <c r="CJ23" s="70"/>
      <c r="CK23" s="70"/>
      <c r="CL23" s="70"/>
      <c r="CM23" s="70" t="s">
        <v>669</v>
      </c>
      <c r="CN23" s="70">
        <v>1920</v>
      </c>
      <c r="CO23" s="70" t="s">
        <v>670</v>
      </c>
      <c r="CP23" s="70">
        <v>20</v>
      </c>
      <c r="CQ23" s="70"/>
      <c r="CR23" s="70"/>
      <c r="CS23" s="70" t="s">
        <v>670</v>
      </c>
      <c r="CT23" s="70">
        <v>35</v>
      </c>
      <c r="CU23" s="70"/>
      <c r="CV23" s="70"/>
      <c r="CW23" s="70"/>
      <c r="CX23" s="70"/>
      <c r="CY23" s="70"/>
      <c r="CZ23" s="70"/>
      <c r="DA23" s="70"/>
      <c r="DB23" s="70"/>
      <c r="DC23" s="70"/>
      <c r="DD23" s="70"/>
    </row>
    <row r="24" spans="1:108" ht="16.5" x14ac:dyDescent="0.2">
      <c r="A24" s="18">
        <v>20</v>
      </c>
      <c r="B24" s="61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1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1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70">
        <v>19</v>
      </c>
      <c r="BR24" s="70">
        <v>104</v>
      </c>
      <c r="BS24" s="70">
        <v>1606021</v>
      </c>
      <c r="BT24" s="70" t="s">
        <v>636</v>
      </c>
      <c r="BU24" s="70">
        <v>2</v>
      </c>
      <c r="BV24" s="70">
        <v>21</v>
      </c>
      <c r="BW24" s="70">
        <f>SUM(BV$5:BV24)</f>
        <v>351</v>
      </c>
      <c r="CF24" s="70">
        <v>20</v>
      </c>
      <c r="CG24" s="70">
        <v>1</v>
      </c>
      <c r="CH24" s="70" t="s">
        <v>460</v>
      </c>
      <c r="CI24" s="70">
        <v>20</v>
      </c>
      <c r="CJ24" s="70"/>
      <c r="CK24" s="70"/>
      <c r="CL24" s="70"/>
      <c r="CM24" s="70" t="s">
        <v>669</v>
      </c>
      <c r="CN24" s="70">
        <v>1920</v>
      </c>
      <c r="CO24" s="70" t="s">
        <v>670</v>
      </c>
      <c r="CP24" s="70">
        <v>20</v>
      </c>
      <c r="CQ24" s="70" t="s">
        <v>496</v>
      </c>
      <c r="CR24" s="70">
        <v>2</v>
      </c>
      <c r="CS24" s="70" t="s">
        <v>670</v>
      </c>
      <c r="CT24" s="70">
        <v>40</v>
      </c>
      <c r="CU24" s="70"/>
      <c r="CV24" s="70"/>
      <c r="CW24" s="70"/>
      <c r="CX24" s="70"/>
      <c r="CY24" s="70"/>
      <c r="CZ24" s="70"/>
      <c r="DA24" s="70"/>
      <c r="DB24" s="70"/>
      <c r="DC24" s="70"/>
      <c r="DD24" s="70"/>
    </row>
    <row r="25" spans="1:108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1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1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70">
        <v>20</v>
      </c>
      <c r="BR25" s="70">
        <v>104</v>
      </c>
      <c r="BS25" s="70">
        <v>1606022</v>
      </c>
      <c r="BT25" s="70" t="s">
        <v>637</v>
      </c>
      <c r="BU25" s="70">
        <v>3</v>
      </c>
      <c r="BV25" s="70">
        <v>21</v>
      </c>
      <c r="BW25" s="70">
        <f>SUM(BV$5:BV25)</f>
        <v>372</v>
      </c>
      <c r="CF25" s="70">
        <v>21</v>
      </c>
      <c r="CG25" s="70">
        <v>1</v>
      </c>
      <c r="CH25" s="70" t="s">
        <v>460</v>
      </c>
      <c r="CI25" s="70">
        <v>21</v>
      </c>
      <c r="CJ25" s="70"/>
      <c r="CK25" s="70"/>
      <c r="CL25" s="70"/>
      <c r="CM25" s="70" t="s">
        <v>669</v>
      </c>
      <c r="CN25" s="70">
        <v>2400</v>
      </c>
      <c r="CO25" s="70" t="s">
        <v>670</v>
      </c>
      <c r="CP25" s="70">
        <v>25</v>
      </c>
      <c r="CQ25" s="70"/>
      <c r="CR25" s="70"/>
      <c r="CS25" s="70" t="s">
        <v>670</v>
      </c>
      <c r="CT25" s="70">
        <v>40</v>
      </c>
      <c r="CU25" s="70"/>
      <c r="CV25" s="70"/>
      <c r="CW25" s="70"/>
      <c r="CX25" s="70"/>
      <c r="CY25" s="70"/>
      <c r="CZ25" s="70"/>
      <c r="DA25" s="70"/>
      <c r="DB25" s="70"/>
      <c r="DC25" s="70"/>
      <c r="DD25" s="70"/>
    </row>
    <row r="26" spans="1:108" ht="16.5" x14ac:dyDescent="0.2">
      <c r="A26" s="18">
        <v>22</v>
      </c>
      <c r="B26" s="61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1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1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1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70">
        <v>21</v>
      </c>
      <c r="BR26" s="70">
        <v>105</v>
      </c>
      <c r="BS26" s="70">
        <v>1606023</v>
      </c>
      <c r="BT26" s="70" t="s">
        <v>638</v>
      </c>
      <c r="BU26" s="70">
        <v>1</v>
      </c>
      <c r="BV26" s="70">
        <v>21</v>
      </c>
      <c r="BW26" s="70">
        <f>SUM(BV$5:BV26)</f>
        <v>393</v>
      </c>
      <c r="CF26" s="70">
        <v>22</v>
      </c>
      <c r="CG26" s="70">
        <v>1</v>
      </c>
      <c r="CH26" s="70" t="s">
        <v>460</v>
      </c>
      <c r="CI26" s="70">
        <v>22</v>
      </c>
      <c r="CJ26" s="70"/>
      <c r="CK26" s="70"/>
      <c r="CL26" s="70"/>
      <c r="CM26" s="70" t="s">
        <v>669</v>
      </c>
      <c r="CN26" s="70">
        <v>2400</v>
      </c>
      <c r="CO26" s="70" t="s">
        <v>670</v>
      </c>
      <c r="CP26" s="70">
        <v>25</v>
      </c>
      <c r="CQ26" s="70"/>
      <c r="CR26" s="70"/>
      <c r="CS26" s="70" t="s">
        <v>670</v>
      </c>
      <c r="CT26" s="70">
        <v>40</v>
      </c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pans="1:108" ht="16.5" x14ac:dyDescent="0.2">
      <c r="A27" s="18">
        <v>23</v>
      </c>
      <c r="B27" s="61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1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1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1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70">
        <v>22</v>
      </c>
      <c r="BR27" s="70">
        <v>105</v>
      </c>
      <c r="BS27" s="70">
        <v>1606024</v>
      </c>
      <c r="BT27" s="70" t="s">
        <v>639</v>
      </c>
      <c r="BU27" s="70">
        <v>1</v>
      </c>
      <c r="BV27" s="70">
        <v>21</v>
      </c>
      <c r="BW27" s="70">
        <f>SUM(BV$5:BV27)</f>
        <v>414</v>
      </c>
      <c r="CF27" s="70">
        <v>23</v>
      </c>
      <c r="CG27" s="70">
        <v>1</v>
      </c>
      <c r="CH27" s="70" t="s">
        <v>460</v>
      </c>
      <c r="CI27" s="70">
        <v>23</v>
      </c>
      <c r="CJ27" s="70"/>
      <c r="CK27" s="70"/>
      <c r="CL27" s="70"/>
      <c r="CM27" s="70" t="s">
        <v>669</v>
      </c>
      <c r="CN27" s="70">
        <v>2400</v>
      </c>
      <c r="CO27" s="70" t="s">
        <v>670</v>
      </c>
      <c r="CP27" s="70">
        <v>25</v>
      </c>
      <c r="CQ27" s="70"/>
      <c r="CR27" s="70"/>
      <c r="CS27" s="70" t="s">
        <v>670</v>
      </c>
      <c r="CT27" s="70">
        <v>40</v>
      </c>
      <c r="CU27" s="70"/>
      <c r="CV27" s="70"/>
      <c r="CW27" s="70"/>
      <c r="CX27" s="70"/>
      <c r="CY27" s="70"/>
      <c r="CZ27" s="70"/>
      <c r="DA27" s="70"/>
      <c r="DB27" s="70"/>
      <c r="DC27" s="70"/>
      <c r="DD27" s="70"/>
    </row>
    <row r="28" spans="1:108" ht="16.5" x14ac:dyDescent="0.2">
      <c r="A28" s="18">
        <v>24</v>
      </c>
      <c r="B28" s="61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1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1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1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70">
        <v>23</v>
      </c>
      <c r="BR28" s="70">
        <v>105</v>
      </c>
      <c r="BS28" s="70">
        <v>1606025</v>
      </c>
      <c r="BT28" s="70" t="s">
        <v>640</v>
      </c>
      <c r="BU28" s="70">
        <v>2</v>
      </c>
      <c r="BV28" s="70">
        <v>21</v>
      </c>
      <c r="BW28" s="70">
        <f>SUM(BV$5:BV28)</f>
        <v>435</v>
      </c>
      <c r="CF28" s="70">
        <v>24</v>
      </c>
      <c r="CG28" s="70">
        <v>1</v>
      </c>
      <c r="CH28" s="70" t="s">
        <v>460</v>
      </c>
      <c r="CI28" s="70">
        <v>24</v>
      </c>
      <c r="CJ28" s="70"/>
      <c r="CK28" s="70"/>
      <c r="CL28" s="70"/>
      <c r="CM28" s="70" t="s">
        <v>669</v>
      </c>
      <c r="CN28" s="70">
        <v>2400</v>
      </c>
      <c r="CO28" s="70" t="s">
        <v>670</v>
      </c>
      <c r="CP28" s="70">
        <v>25</v>
      </c>
      <c r="CQ28" s="70"/>
      <c r="CR28" s="70"/>
      <c r="CS28" s="70" t="s">
        <v>670</v>
      </c>
      <c r="CT28" s="70">
        <v>40</v>
      </c>
      <c r="CU28" s="70"/>
      <c r="CV28" s="70"/>
      <c r="CW28" s="70"/>
      <c r="CX28" s="70"/>
      <c r="CY28" s="70"/>
      <c r="CZ28" s="70"/>
      <c r="DA28" s="70"/>
      <c r="DB28" s="70"/>
      <c r="DC28" s="70"/>
      <c r="DD28" s="70"/>
    </row>
    <row r="29" spans="1:108" ht="16.5" x14ac:dyDescent="0.2">
      <c r="A29" s="18">
        <v>25</v>
      </c>
      <c r="B29" s="61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1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1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1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70">
        <v>24</v>
      </c>
      <c r="BR29" s="70">
        <v>105</v>
      </c>
      <c r="BS29" s="70">
        <v>1606026</v>
      </c>
      <c r="BT29" s="70" t="s">
        <v>641</v>
      </c>
      <c r="BU29" s="70">
        <v>2</v>
      </c>
      <c r="BV29" s="70">
        <v>21</v>
      </c>
      <c r="BW29" s="70">
        <f>SUM(BV$5:BV29)</f>
        <v>456</v>
      </c>
      <c r="CF29" s="70">
        <v>25</v>
      </c>
      <c r="CG29" s="70">
        <v>1</v>
      </c>
      <c r="CH29" s="70" t="s">
        <v>460</v>
      </c>
      <c r="CI29" s="70">
        <v>25</v>
      </c>
      <c r="CJ29" s="70"/>
      <c r="CK29" s="70"/>
      <c r="CL29" s="70"/>
      <c r="CM29" s="70" t="s">
        <v>669</v>
      </c>
      <c r="CN29" s="70">
        <v>2400</v>
      </c>
      <c r="CO29" s="70" t="s">
        <v>670</v>
      </c>
      <c r="CP29" s="70">
        <v>25</v>
      </c>
      <c r="CQ29" s="70" t="s">
        <v>671</v>
      </c>
      <c r="CR29" s="70">
        <v>2</v>
      </c>
      <c r="CS29" s="70" t="s">
        <v>670</v>
      </c>
      <c r="CT29" s="70">
        <v>45</v>
      </c>
      <c r="CU29" s="70"/>
      <c r="CV29" s="70"/>
      <c r="CW29" s="70"/>
      <c r="CX29" s="70"/>
      <c r="CY29" s="70"/>
      <c r="CZ29" s="70"/>
      <c r="DA29" s="70"/>
      <c r="DB29" s="70"/>
      <c r="DC29" s="70"/>
      <c r="DD29" s="70"/>
    </row>
    <row r="30" spans="1:108" ht="16.5" x14ac:dyDescent="0.2">
      <c r="A30" s="18">
        <v>26</v>
      </c>
      <c r="B30" s="61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1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1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1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70">
        <v>25</v>
      </c>
      <c r="BR30" s="70">
        <v>105</v>
      </c>
      <c r="BS30" s="70">
        <v>1606027</v>
      </c>
      <c r="BT30" s="70" t="s">
        <v>642</v>
      </c>
      <c r="BU30" s="70">
        <v>2</v>
      </c>
      <c r="BV30" s="70">
        <v>21</v>
      </c>
      <c r="BW30" s="70">
        <f>SUM(BV$5:BV30)</f>
        <v>477</v>
      </c>
      <c r="CF30" s="70">
        <v>26</v>
      </c>
      <c r="CG30" s="70">
        <v>1</v>
      </c>
      <c r="CH30" s="70" t="s">
        <v>460</v>
      </c>
      <c r="CI30" s="70">
        <v>26</v>
      </c>
      <c r="CJ30" s="70"/>
      <c r="CK30" s="70"/>
      <c r="CL30" s="70"/>
      <c r="CM30" s="70" t="s">
        <v>669</v>
      </c>
      <c r="CN30" s="70">
        <v>2400</v>
      </c>
      <c r="CO30" s="70" t="s">
        <v>670</v>
      </c>
      <c r="CP30" s="70">
        <v>30</v>
      </c>
      <c r="CQ30" s="70"/>
      <c r="CR30" s="70"/>
      <c r="CS30" s="70" t="s">
        <v>670</v>
      </c>
      <c r="CT30" s="70">
        <v>45</v>
      </c>
      <c r="CU30" s="70"/>
      <c r="CV30" s="70"/>
      <c r="CW30" s="70"/>
      <c r="CX30" s="70"/>
      <c r="CY30" s="70"/>
      <c r="CZ30" s="70"/>
      <c r="DA30" s="70"/>
      <c r="DB30" s="70"/>
      <c r="DC30" s="70"/>
      <c r="DD30" s="70"/>
    </row>
    <row r="31" spans="1:108" ht="16.5" x14ac:dyDescent="0.2">
      <c r="A31" s="18">
        <v>27</v>
      </c>
      <c r="B31" s="61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1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1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1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70">
        <v>26</v>
      </c>
      <c r="BR31" s="70">
        <v>105</v>
      </c>
      <c r="BS31" s="70">
        <v>1606028</v>
      </c>
      <c r="BT31" s="70" t="s">
        <v>643</v>
      </c>
      <c r="BU31" s="70">
        <v>3</v>
      </c>
      <c r="BV31" s="70">
        <v>21</v>
      </c>
      <c r="BW31" s="70">
        <f>SUM(BV$5:BV31)</f>
        <v>498</v>
      </c>
      <c r="CF31" s="70">
        <v>27</v>
      </c>
      <c r="CG31" s="70">
        <v>1</v>
      </c>
      <c r="CH31" s="70" t="s">
        <v>460</v>
      </c>
      <c r="CI31" s="70">
        <v>27</v>
      </c>
      <c r="CJ31" s="70"/>
      <c r="CK31" s="70"/>
      <c r="CL31" s="70"/>
      <c r="CM31" s="70" t="s">
        <v>669</v>
      </c>
      <c r="CN31" s="70">
        <v>2400</v>
      </c>
      <c r="CO31" s="70" t="s">
        <v>670</v>
      </c>
      <c r="CP31" s="70">
        <v>30</v>
      </c>
      <c r="CQ31" s="70"/>
      <c r="CR31" s="70"/>
      <c r="CS31" s="70" t="s">
        <v>670</v>
      </c>
      <c r="CT31" s="70">
        <v>45</v>
      </c>
      <c r="CU31" s="70"/>
      <c r="CV31" s="70"/>
      <c r="CW31" s="70"/>
      <c r="CX31" s="70"/>
      <c r="CY31" s="70"/>
      <c r="CZ31" s="70"/>
      <c r="DA31" s="70"/>
      <c r="DB31" s="70"/>
      <c r="DC31" s="70"/>
      <c r="DD31" s="70"/>
    </row>
    <row r="32" spans="1:108" ht="16.5" x14ac:dyDescent="0.2">
      <c r="A32" s="18">
        <v>28</v>
      </c>
      <c r="B32" s="61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1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1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1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70">
        <v>27</v>
      </c>
      <c r="BR32" s="70">
        <v>106</v>
      </c>
      <c r="BS32" s="70">
        <v>1606029</v>
      </c>
      <c r="BT32" s="70" t="s">
        <v>644</v>
      </c>
      <c r="BU32" s="70">
        <v>2</v>
      </c>
      <c r="BV32" s="70">
        <v>21</v>
      </c>
      <c r="BW32" s="70">
        <f>SUM(BV$5:BV32)</f>
        <v>519</v>
      </c>
      <c r="CF32" s="70">
        <v>28</v>
      </c>
      <c r="CG32" s="70">
        <v>1</v>
      </c>
      <c r="CH32" s="70" t="s">
        <v>460</v>
      </c>
      <c r="CI32" s="70">
        <v>28</v>
      </c>
      <c r="CJ32" s="70"/>
      <c r="CK32" s="70"/>
      <c r="CL32" s="70"/>
      <c r="CM32" s="70" t="s">
        <v>669</v>
      </c>
      <c r="CN32" s="70">
        <v>2400</v>
      </c>
      <c r="CO32" s="70" t="s">
        <v>670</v>
      </c>
      <c r="CP32" s="70">
        <v>30</v>
      </c>
      <c r="CQ32" s="70"/>
      <c r="CR32" s="70"/>
      <c r="CS32" s="70" t="s">
        <v>670</v>
      </c>
      <c r="CT32" s="70">
        <v>45</v>
      </c>
      <c r="CU32" s="70"/>
      <c r="CV32" s="70"/>
      <c r="CW32" s="70"/>
      <c r="CX32" s="70"/>
      <c r="CY32" s="70"/>
      <c r="CZ32" s="70"/>
      <c r="DA32" s="70"/>
      <c r="DB32" s="70"/>
      <c r="DC32" s="70"/>
      <c r="DD32" s="70"/>
    </row>
    <row r="33" spans="1:108" ht="16.5" x14ac:dyDescent="0.2">
      <c r="A33" s="18">
        <v>29</v>
      </c>
      <c r="B33" s="61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1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1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1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70">
        <v>28</v>
      </c>
      <c r="BR33" s="70">
        <v>106</v>
      </c>
      <c r="BS33" s="70">
        <v>1606030</v>
      </c>
      <c r="BT33" s="70" t="s">
        <v>645</v>
      </c>
      <c r="BU33" s="70">
        <v>2</v>
      </c>
      <c r="BV33" s="70">
        <v>21</v>
      </c>
      <c r="BW33" s="70">
        <f>SUM(BV$5:BV33)</f>
        <v>540</v>
      </c>
      <c r="CF33" s="70">
        <v>29</v>
      </c>
      <c r="CG33" s="70">
        <v>1</v>
      </c>
      <c r="CH33" s="70" t="s">
        <v>460</v>
      </c>
      <c r="CI33" s="70">
        <v>29</v>
      </c>
      <c r="CJ33" s="70"/>
      <c r="CK33" s="70"/>
      <c r="CL33" s="70"/>
      <c r="CM33" s="70" t="s">
        <v>669</v>
      </c>
      <c r="CN33" s="70">
        <v>2400</v>
      </c>
      <c r="CO33" s="70" t="s">
        <v>670</v>
      </c>
      <c r="CP33" s="70">
        <v>30</v>
      </c>
      <c r="CQ33" s="70"/>
      <c r="CR33" s="70"/>
      <c r="CS33" s="70" t="s">
        <v>670</v>
      </c>
      <c r="CT33" s="70">
        <v>45</v>
      </c>
      <c r="CU33" s="70"/>
      <c r="CV33" s="70"/>
      <c r="CW33" s="70"/>
      <c r="CX33" s="70"/>
      <c r="CY33" s="70"/>
      <c r="CZ33" s="70"/>
      <c r="DA33" s="70"/>
      <c r="DB33" s="70"/>
      <c r="DC33" s="70"/>
      <c r="DD33" s="70"/>
    </row>
    <row r="34" spans="1:108" ht="16.5" x14ac:dyDescent="0.2">
      <c r="A34" s="18">
        <v>30</v>
      </c>
      <c r="B34" s="61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1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70">
        <v>29</v>
      </c>
      <c r="BR34" s="70">
        <v>106</v>
      </c>
      <c r="BS34" s="70">
        <v>1606031</v>
      </c>
      <c r="BT34" s="70" t="s">
        <v>646</v>
      </c>
      <c r="BU34" s="70">
        <v>2</v>
      </c>
      <c r="BV34" s="70">
        <v>21</v>
      </c>
      <c r="BW34" s="70">
        <f>SUM(BV$5:BV34)</f>
        <v>561</v>
      </c>
      <c r="CF34" s="70">
        <v>30</v>
      </c>
      <c r="CG34" s="70">
        <v>1</v>
      </c>
      <c r="CH34" s="70" t="s">
        <v>460</v>
      </c>
      <c r="CI34" s="70">
        <v>30</v>
      </c>
      <c r="CJ34" s="70"/>
      <c r="CK34" s="70"/>
      <c r="CL34" s="70"/>
      <c r="CM34" s="70" t="s">
        <v>669</v>
      </c>
      <c r="CN34" s="70">
        <v>2400</v>
      </c>
      <c r="CO34" s="70" t="s">
        <v>670</v>
      </c>
      <c r="CP34" s="70">
        <v>30</v>
      </c>
      <c r="CQ34" s="70" t="s">
        <v>496</v>
      </c>
      <c r="CR34" s="70">
        <v>2</v>
      </c>
      <c r="CS34" s="70" t="s">
        <v>670</v>
      </c>
      <c r="CT34" s="70">
        <v>50</v>
      </c>
      <c r="CU34" s="70"/>
      <c r="CV34" s="70"/>
      <c r="CW34" s="70"/>
      <c r="CX34" s="70"/>
      <c r="CY34" s="70"/>
      <c r="CZ34" s="70"/>
      <c r="DA34" s="70"/>
      <c r="DB34" s="70"/>
      <c r="DC34" s="70"/>
      <c r="DD34" s="70"/>
    </row>
    <row r="35" spans="1:108" ht="16.5" x14ac:dyDescent="0.2">
      <c r="A35" s="18">
        <v>31</v>
      </c>
      <c r="B35" s="61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1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1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1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70">
        <v>30</v>
      </c>
      <c r="BR35" s="70">
        <v>106</v>
      </c>
      <c r="BS35" s="70">
        <v>1606032</v>
      </c>
      <c r="BT35" s="70" t="s">
        <v>647</v>
      </c>
      <c r="BU35" s="70">
        <v>3</v>
      </c>
      <c r="BV35" s="70">
        <v>21</v>
      </c>
      <c r="BW35" s="70">
        <f>SUM(BV$5:BV35)</f>
        <v>582</v>
      </c>
      <c r="CF35" s="70">
        <v>31</v>
      </c>
      <c r="CG35" s="70">
        <v>1</v>
      </c>
      <c r="CH35" s="70" t="s">
        <v>460</v>
      </c>
      <c r="CI35" s="70">
        <v>31</v>
      </c>
      <c r="CJ35" s="70"/>
      <c r="CK35" s="70"/>
      <c r="CL35" s="70"/>
      <c r="CM35" s="70" t="s">
        <v>669</v>
      </c>
      <c r="CN35" s="70">
        <v>2400</v>
      </c>
      <c r="CO35" s="70" t="s">
        <v>670</v>
      </c>
      <c r="CP35" s="70">
        <v>35</v>
      </c>
      <c r="CQ35" s="70"/>
      <c r="CR35" s="70"/>
      <c r="CS35" s="70" t="s">
        <v>670</v>
      </c>
      <c r="CT35" s="70">
        <v>50</v>
      </c>
      <c r="CU35" s="70"/>
      <c r="CV35" s="70"/>
      <c r="CW35" s="70"/>
      <c r="CX35" s="70"/>
      <c r="CY35" s="70"/>
      <c r="CZ35" s="70"/>
      <c r="DA35" s="70"/>
      <c r="DB35" s="70"/>
      <c r="DC35" s="70"/>
      <c r="DD35" s="70"/>
    </row>
    <row r="36" spans="1:108" ht="16.5" x14ac:dyDescent="0.2">
      <c r="A36" s="18">
        <v>32</v>
      </c>
      <c r="B36" s="61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1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1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1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70">
        <v>31</v>
      </c>
      <c r="BR36" s="70">
        <v>106</v>
      </c>
      <c r="BS36" s="70">
        <v>1606033</v>
      </c>
      <c r="BT36" s="70" t="s">
        <v>648</v>
      </c>
      <c r="BU36" s="70">
        <v>3</v>
      </c>
      <c r="BV36" s="70">
        <v>21</v>
      </c>
      <c r="BW36" s="70">
        <f>SUM(BV$5:BV36)</f>
        <v>603</v>
      </c>
      <c r="CF36" s="70">
        <v>32</v>
      </c>
      <c r="CG36" s="70">
        <v>1</v>
      </c>
      <c r="CH36" s="70" t="s">
        <v>460</v>
      </c>
      <c r="CI36" s="70">
        <v>32</v>
      </c>
      <c r="CJ36" s="70"/>
      <c r="CK36" s="70"/>
      <c r="CL36" s="70"/>
      <c r="CM36" s="70" t="s">
        <v>669</v>
      </c>
      <c r="CN36" s="70">
        <v>2400</v>
      </c>
      <c r="CO36" s="70" t="s">
        <v>670</v>
      </c>
      <c r="CP36" s="70">
        <v>35</v>
      </c>
      <c r="CQ36" s="70"/>
      <c r="CR36" s="70"/>
      <c r="CS36" s="70" t="s">
        <v>670</v>
      </c>
      <c r="CT36" s="70">
        <v>50</v>
      </c>
      <c r="CU36" s="70"/>
      <c r="CV36" s="70"/>
      <c r="CW36" s="70"/>
      <c r="CX36" s="70"/>
      <c r="CY36" s="70"/>
      <c r="CZ36" s="70"/>
      <c r="DA36" s="70"/>
      <c r="DB36" s="70"/>
      <c r="DC36" s="70"/>
      <c r="DD36" s="70"/>
    </row>
    <row r="37" spans="1:108" ht="16.5" x14ac:dyDescent="0.2">
      <c r="A37" s="18">
        <v>33</v>
      </c>
      <c r="B37" s="61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1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1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1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70">
        <v>32</v>
      </c>
      <c r="BR37" s="70">
        <v>106</v>
      </c>
      <c r="BS37" s="70">
        <v>1606034</v>
      </c>
      <c r="BT37" s="70" t="s">
        <v>649</v>
      </c>
      <c r="BU37" s="70">
        <v>3</v>
      </c>
      <c r="BV37" s="70">
        <v>21</v>
      </c>
      <c r="BW37" s="70">
        <f>SUM(BV$5:BV37)</f>
        <v>624</v>
      </c>
      <c r="CF37" s="70">
        <v>33</v>
      </c>
      <c r="CG37" s="70">
        <v>1</v>
      </c>
      <c r="CH37" s="70" t="s">
        <v>460</v>
      </c>
      <c r="CI37" s="70">
        <v>33</v>
      </c>
      <c r="CJ37" s="70"/>
      <c r="CK37" s="70"/>
      <c r="CL37" s="70"/>
      <c r="CM37" s="70" t="s">
        <v>669</v>
      </c>
      <c r="CN37" s="70">
        <v>2400</v>
      </c>
      <c r="CO37" s="70" t="s">
        <v>670</v>
      </c>
      <c r="CP37" s="70">
        <v>35</v>
      </c>
      <c r="CQ37" s="70"/>
      <c r="CR37" s="70"/>
      <c r="CS37" s="70" t="s">
        <v>670</v>
      </c>
      <c r="CT37" s="70">
        <v>50</v>
      </c>
      <c r="CU37" s="70"/>
      <c r="CV37" s="70"/>
      <c r="CW37" s="70"/>
      <c r="CX37" s="70"/>
      <c r="CY37" s="70"/>
      <c r="CZ37" s="70"/>
      <c r="DA37" s="70"/>
      <c r="DB37" s="70"/>
      <c r="DC37" s="70"/>
      <c r="DD37" s="70"/>
    </row>
    <row r="38" spans="1:108" ht="16.5" x14ac:dyDescent="0.2">
      <c r="A38" s="18">
        <v>34</v>
      </c>
      <c r="B38" s="61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1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1">
        <v>10</v>
      </c>
      <c r="W38" s="39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1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70">
        <v>33</v>
      </c>
      <c r="BR38" s="70">
        <v>106</v>
      </c>
      <c r="BS38" s="70">
        <v>1606035</v>
      </c>
      <c r="BT38" s="70" t="s">
        <v>650</v>
      </c>
      <c r="BU38" s="70">
        <v>4</v>
      </c>
      <c r="BV38" s="70">
        <v>21</v>
      </c>
      <c r="BW38" s="70">
        <f>SUM(BV$5:BV38)</f>
        <v>645</v>
      </c>
      <c r="CF38" s="70">
        <v>34</v>
      </c>
      <c r="CG38" s="70">
        <v>1</v>
      </c>
      <c r="CH38" s="70" t="s">
        <v>460</v>
      </c>
      <c r="CI38" s="70">
        <v>34</v>
      </c>
      <c r="CJ38" s="70"/>
      <c r="CK38" s="70"/>
      <c r="CL38" s="70"/>
      <c r="CM38" s="70" t="s">
        <v>669</v>
      </c>
      <c r="CN38" s="70">
        <v>2400</v>
      </c>
      <c r="CO38" s="70" t="s">
        <v>670</v>
      </c>
      <c r="CP38" s="70">
        <v>35</v>
      </c>
      <c r="CQ38" s="70"/>
      <c r="CR38" s="70"/>
      <c r="CS38" s="70" t="s">
        <v>670</v>
      </c>
      <c r="CT38" s="70">
        <v>50</v>
      </c>
      <c r="CU38" s="70"/>
      <c r="CV38" s="70"/>
      <c r="CW38" s="70"/>
      <c r="CX38" s="70"/>
      <c r="CY38" s="70"/>
      <c r="CZ38" s="70"/>
      <c r="DA38" s="70"/>
      <c r="DB38" s="70"/>
      <c r="DC38" s="70"/>
      <c r="DD38" s="70"/>
    </row>
    <row r="39" spans="1:108" ht="16.5" x14ac:dyDescent="0.2">
      <c r="A39" s="18">
        <v>35</v>
      </c>
      <c r="B39" s="61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1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1">
        <v>10</v>
      </c>
      <c r="W39" s="39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1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70">
        <v>34</v>
      </c>
      <c r="BR39" s="70">
        <v>106</v>
      </c>
      <c r="BS39" s="70">
        <v>1606036</v>
      </c>
      <c r="BT39" s="70" t="s">
        <v>651</v>
      </c>
      <c r="BU39" s="70">
        <v>4</v>
      </c>
      <c r="BV39" s="70">
        <v>21</v>
      </c>
      <c r="BW39" s="70">
        <f>SUM(BV$5:BV39)</f>
        <v>666</v>
      </c>
      <c r="CF39" s="70">
        <v>35</v>
      </c>
      <c r="CG39" s="70">
        <v>1</v>
      </c>
      <c r="CH39" s="70" t="s">
        <v>460</v>
      </c>
      <c r="CI39" s="70">
        <v>35</v>
      </c>
      <c r="CJ39" s="70"/>
      <c r="CK39" s="70"/>
      <c r="CL39" s="70"/>
      <c r="CM39" s="70" t="s">
        <v>669</v>
      </c>
      <c r="CN39" s="70">
        <v>3000</v>
      </c>
      <c r="CO39" s="70" t="s">
        <v>670</v>
      </c>
      <c r="CP39" s="70">
        <v>35</v>
      </c>
      <c r="CQ39" s="70" t="s">
        <v>671</v>
      </c>
      <c r="CR39" s="70">
        <v>2</v>
      </c>
      <c r="CS39" s="70" t="s">
        <v>670</v>
      </c>
      <c r="CT39" s="70">
        <v>55</v>
      </c>
      <c r="CU39" s="70"/>
      <c r="CV39" s="70"/>
      <c r="CW39" s="70"/>
      <c r="CX39" s="70"/>
      <c r="CY39" s="70"/>
      <c r="CZ39" s="70"/>
      <c r="DA39" s="70"/>
      <c r="DB39" s="70"/>
      <c r="DC39" s="70"/>
      <c r="DD39" s="70"/>
    </row>
    <row r="40" spans="1:108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1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1">
        <v>10</v>
      </c>
      <c r="W40" s="39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1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70">
        <v>35</v>
      </c>
      <c r="BR40" s="70">
        <v>107</v>
      </c>
      <c r="BS40" s="70">
        <v>1606037</v>
      </c>
      <c r="BT40" s="70" t="s">
        <v>652</v>
      </c>
      <c r="BU40" s="70">
        <v>2</v>
      </c>
      <c r="BV40" s="70">
        <v>21</v>
      </c>
      <c r="BW40" s="70">
        <f>SUM(BV$5:BV40)</f>
        <v>687</v>
      </c>
      <c r="CF40" s="70">
        <v>36</v>
      </c>
      <c r="CG40" s="70">
        <v>1</v>
      </c>
      <c r="CH40" s="70" t="s">
        <v>460</v>
      </c>
      <c r="CI40" s="70">
        <v>36</v>
      </c>
      <c r="CJ40" s="70"/>
      <c r="CK40" s="70"/>
      <c r="CL40" s="70"/>
      <c r="CM40" s="70" t="s">
        <v>669</v>
      </c>
      <c r="CN40" s="70">
        <v>3000</v>
      </c>
      <c r="CO40" s="70" t="s">
        <v>670</v>
      </c>
      <c r="CP40" s="70">
        <v>40</v>
      </c>
      <c r="CQ40" s="70"/>
      <c r="CR40" s="70"/>
      <c r="CS40" s="70" t="s">
        <v>670</v>
      </c>
      <c r="CT40" s="70">
        <v>55</v>
      </c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pans="1:108" ht="16.5" x14ac:dyDescent="0.2">
      <c r="A41" s="18">
        <v>37</v>
      </c>
      <c r="B41" s="61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1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1">
        <v>10</v>
      </c>
      <c r="W41" s="39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1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70">
        <v>36</v>
      </c>
      <c r="BR41" s="70">
        <v>107</v>
      </c>
      <c r="BS41" s="70">
        <v>1606038</v>
      </c>
      <c r="BT41" s="70" t="s">
        <v>653</v>
      </c>
      <c r="BU41" s="70">
        <v>2</v>
      </c>
      <c r="BV41" s="70">
        <v>21</v>
      </c>
      <c r="BW41" s="70">
        <f>SUM(BV$5:BV41)</f>
        <v>708</v>
      </c>
      <c r="CF41" s="70">
        <v>37</v>
      </c>
      <c r="CG41" s="70">
        <v>1</v>
      </c>
      <c r="CH41" s="70" t="s">
        <v>460</v>
      </c>
      <c r="CI41" s="70">
        <v>37</v>
      </c>
      <c r="CJ41" s="70"/>
      <c r="CK41" s="70"/>
      <c r="CL41" s="70"/>
      <c r="CM41" s="70" t="s">
        <v>669</v>
      </c>
      <c r="CN41" s="70">
        <v>3000</v>
      </c>
      <c r="CO41" s="70" t="s">
        <v>670</v>
      </c>
      <c r="CP41" s="70">
        <v>40</v>
      </c>
      <c r="CQ41" s="70"/>
      <c r="CR41" s="70"/>
      <c r="CS41" s="70" t="s">
        <v>670</v>
      </c>
      <c r="CT41" s="70">
        <v>55</v>
      </c>
      <c r="CU41" s="70"/>
      <c r="CV41" s="70"/>
      <c r="CW41" s="70"/>
      <c r="CX41" s="70"/>
      <c r="CY41" s="70"/>
      <c r="CZ41" s="70"/>
      <c r="DA41" s="70"/>
      <c r="DB41" s="70"/>
      <c r="DC41" s="70"/>
      <c r="DD41" s="70"/>
    </row>
    <row r="42" spans="1:108" ht="16.5" x14ac:dyDescent="0.2">
      <c r="A42" s="18">
        <v>38</v>
      </c>
      <c r="B42" s="61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1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1">
        <v>10</v>
      </c>
      <c r="W42" s="39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1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70">
        <v>37</v>
      </c>
      <c r="BR42" s="70">
        <v>107</v>
      </c>
      <c r="BS42" s="70">
        <v>1606039</v>
      </c>
      <c r="BT42" s="70" t="s">
        <v>654</v>
      </c>
      <c r="BU42" s="70">
        <v>2</v>
      </c>
      <c r="BV42" s="70">
        <v>21</v>
      </c>
      <c r="BW42" s="70">
        <f>SUM(BV$5:BV42)</f>
        <v>729</v>
      </c>
      <c r="CF42" s="70">
        <v>38</v>
      </c>
      <c r="CG42" s="70">
        <v>1</v>
      </c>
      <c r="CH42" s="70" t="s">
        <v>460</v>
      </c>
      <c r="CI42" s="70">
        <v>38</v>
      </c>
      <c r="CJ42" s="70"/>
      <c r="CK42" s="70"/>
      <c r="CL42" s="70"/>
      <c r="CM42" s="70" t="s">
        <v>669</v>
      </c>
      <c r="CN42" s="70">
        <v>3000</v>
      </c>
      <c r="CO42" s="70" t="s">
        <v>670</v>
      </c>
      <c r="CP42" s="70">
        <v>40</v>
      </c>
      <c r="CQ42" s="70"/>
      <c r="CR42" s="70"/>
      <c r="CS42" s="70" t="s">
        <v>670</v>
      </c>
      <c r="CT42" s="70">
        <v>55</v>
      </c>
      <c r="CU42" s="70"/>
      <c r="CV42" s="70"/>
      <c r="CW42" s="70"/>
      <c r="CX42" s="70"/>
      <c r="CY42" s="70"/>
      <c r="CZ42" s="70"/>
      <c r="DA42" s="70"/>
      <c r="DB42" s="70"/>
      <c r="DC42" s="70"/>
      <c r="DD42" s="70"/>
    </row>
    <row r="43" spans="1:108" ht="16.5" x14ac:dyDescent="0.2">
      <c r="A43" s="18">
        <v>39</v>
      </c>
      <c r="B43" s="61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1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1">
        <v>10</v>
      </c>
      <c r="W43" s="39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1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70">
        <v>38</v>
      </c>
      <c r="BR43" s="70">
        <v>107</v>
      </c>
      <c r="BS43" s="70">
        <v>1606040</v>
      </c>
      <c r="BT43" s="70" t="s">
        <v>655</v>
      </c>
      <c r="BU43" s="70">
        <v>3</v>
      </c>
      <c r="BV43" s="70">
        <v>21</v>
      </c>
      <c r="BW43" s="70">
        <f>SUM(BV$5:BV43)</f>
        <v>750</v>
      </c>
      <c r="CF43" s="70">
        <v>39</v>
      </c>
      <c r="CG43" s="70">
        <v>1</v>
      </c>
      <c r="CH43" s="70" t="s">
        <v>460</v>
      </c>
      <c r="CI43" s="70">
        <v>39</v>
      </c>
      <c r="CJ43" s="70"/>
      <c r="CK43" s="70"/>
      <c r="CL43" s="70"/>
      <c r="CM43" s="70" t="s">
        <v>669</v>
      </c>
      <c r="CN43" s="70">
        <v>3000</v>
      </c>
      <c r="CO43" s="70" t="s">
        <v>670</v>
      </c>
      <c r="CP43" s="70">
        <v>40</v>
      </c>
      <c r="CQ43" s="70"/>
      <c r="CR43" s="70"/>
      <c r="CS43" s="70" t="s">
        <v>670</v>
      </c>
      <c r="CT43" s="70">
        <v>55</v>
      </c>
      <c r="CU43" s="70"/>
      <c r="CV43" s="70"/>
      <c r="CW43" s="70"/>
      <c r="CX43" s="70"/>
      <c r="CY43" s="70"/>
      <c r="CZ43" s="70"/>
      <c r="DA43" s="70"/>
      <c r="DB43" s="70"/>
      <c r="DC43" s="70"/>
      <c r="DD43" s="70"/>
    </row>
    <row r="44" spans="1:108" ht="16.5" x14ac:dyDescent="0.2">
      <c r="A44" s="18">
        <v>40</v>
      </c>
      <c r="B44" s="61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1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70">
        <v>39</v>
      </c>
      <c r="BR44" s="70">
        <v>107</v>
      </c>
      <c r="BS44" s="70">
        <v>1606041</v>
      </c>
      <c r="BT44" s="70" t="s">
        <v>656</v>
      </c>
      <c r="BU44" s="70">
        <v>3</v>
      </c>
      <c r="BV44" s="70">
        <v>21</v>
      </c>
      <c r="BW44" s="70">
        <f>SUM(BV$5:BV44)</f>
        <v>771</v>
      </c>
      <c r="CF44" s="70">
        <v>40</v>
      </c>
      <c r="CG44" s="70">
        <v>1</v>
      </c>
      <c r="CH44" s="70" t="s">
        <v>460</v>
      </c>
      <c r="CI44" s="70">
        <v>40</v>
      </c>
      <c r="CJ44" s="70"/>
      <c r="CK44" s="70"/>
      <c r="CL44" s="70"/>
      <c r="CM44" s="70" t="s">
        <v>669</v>
      </c>
      <c r="CN44" s="70">
        <v>3000</v>
      </c>
      <c r="CO44" s="70" t="s">
        <v>670</v>
      </c>
      <c r="CP44" s="70">
        <v>40</v>
      </c>
      <c r="CQ44" s="70" t="s">
        <v>496</v>
      </c>
      <c r="CR44" s="70">
        <v>2</v>
      </c>
      <c r="CS44" s="70" t="s">
        <v>670</v>
      </c>
      <c r="CT44" s="70">
        <v>60</v>
      </c>
      <c r="CU44" s="70"/>
      <c r="CV44" s="70"/>
      <c r="CW44" s="70"/>
      <c r="CX44" s="70"/>
      <c r="CY44" s="70"/>
      <c r="CZ44" s="70"/>
      <c r="DA44" s="70"/>
      <c r="DB44" s="70"/>
      <c r="DC44" s="70"/>
      <c r="DD44" s="70"/>
    </row>
    <row r="45" spans="1:108" ht="16.5" x14ac:dyDescent="0.2">
      <c r="A45" s="18">
        <v>41</v>
      </c>
      <c r="B45" s="61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1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1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70">
        <v>40</v>
      </c>
      <c r="BR45" s="70">
        <v>107</v>
      </c>
      <c r="BS45" s="70">
        <v>1606042</v>
      </c>
      <c r="BT45" s="70" t="s">
        <v>657</v>
      </c>
      <c r="BU45" s="70">
        <v>3</v>
      </c>
      <c r="BV45" s="70">
        <v>21</v>
      </c>
      <c r="BW45" s="70">
        <f>SUM(BV$5:BV45)</f>
        <v>792</v>
      </c>
      <c r="CF45" s="70">
        <v>41</v>
      </c>
      <c r="CG45" s="70">
        <v>1</v>
      </c>
      <c r="CH45" s="70" t="s">
        <v>460</v>
      </c>
      <c r="CI45" s="70">
        <v>41</v>
      </c>
      <c r="CJ45" s="70"/>
      <c r="CK45" s="70"/>
      <c r="CL45" s="70"/>
      <c r="CM45" s="70" t="s">
        <v>669</v>
      </c>
      <c r="CN45" s="70">
        <v>3000</v>
      </c>
      <c r="CO45" s="70" t="s">
        <v>670</v>
      </c>
      <c r="CP45" s="70">
        <v>45</v>
      </c>
      <c r="CQ45" s="70"/>
      <c r="CR45" s="70"/>
      <c r="CS45" s="70" t="s">
        <v>670</v>
      </c>
      <c r="CT45" s="70">
        <v>60</v>
      </c>
      <c r="CU45" s="70"/>
      <c r="CV45" s="70"/>
      <c r="CW45" s="70"/>
      <c r="CX45" s="70"/>
      <c r="CY45" s="70"/>
      <c r="CZ45" s="70"/>
      <c r="DA45" s="70"/>
      <c r="DB45" s="70"/>
      <c r="DC45" s="70"/>
      <c r="DD45" s="70"/>
    </row>
    <row r="46" spans="1:108" ht="16.5" x14ac:dyDescent="0.2">
      <c r="A46" s="18">
        <v>42</v>
      </c>
      <c r="B46" s="61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1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1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70">
        <v>41</v>
      </c>
      <c r="BR46" s="70">
        <v>107</v>
      </c>
      <c r="BS46" s="70">
        <v>1606043</v>
      </c>
      <c r="BT46" s="70" t="s">
        <v>658</v>
      </c>
      <c r="BU46" s="70">
        <v>4</v>
      </c>
      <c r="BV46" s="70">
        <v>21</v>
      </c>
      <c r="BW46" s="70">
        <f>SUM(BV$5:BV46)</f>
        <v>813</v>
      </c>
      <c r="CF46" s="70">
        <v>42</v>
      </c>
      <c r="CG46" s="70">
        <v>1</v>
      </c>
      <c r="CH46" s="70" t="s">
        <v>460</v>
      </c>
      <c r="CI46" s="70">
        <v>42</v>
      </c>
      <c r="CJ46" s="70"/>
      <c r="CK46" s="70"/>
      <c r="CL46" s="70"/>
      <c r="CM46" s="70" t="s">
        <v>669</v>
      </c>
      <c r="CN46" s="70">
        <v>3000</v>
      </c>
      <c r="CO46" s="70" t="s">
        <v>670</v>
      </c>
      <c r="CP46" s="70">
        <v>45</v>
      </c>
      <c r="CQ46" s="70"/>
      <c r="CR46" s="70"/>
      <c r="CS46" s="70" t="s">
        <v>670</v>
      </c>
      <c r="CT46" s="70">
        <v>60</v>
      </c>
      <c r="CU46" s="70"/>
      <c r="CV46" s="70"/>
      <c r="CW46" s="70"/>
      <c r="CX46" s="70"/>
      <c r="CY46" s="70"/>
      <c r="CZ46" s="70"/>
      <c r="DA46" s="70"/>
      <c r="DB46" s="70"/>
      <c r="DC46" s="70"/>
      <c r="DD46" s="70"/>
    </row>
    <row r="47" spans="1:108" ht="16.5" x14ac:dyDescent="0.2">
      <c r="A47" s="18">
        <v>43</v>
      </c>
      <c r="B47" s="61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1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1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70">
        <v>42</v>
      </c>
      <c r="BR47" s="70">
        <v>107</v>
      </c>
      <c r="BS47" s="70">
        <v>1606044</v>
      </c>
      <c r="BT47" s="70" t="s">
        <v>659</v>
      </c>
      <c r="BU47" s="70">
        <v>4</v>
      </c>
      <c r="BV47" s="70">
        <v>21</v>
      </c>
      <c r="BW47" s="70">
        <f>SUM(BV$5:BV47)</f>
        <v>834</v>
      </c>
      <c r="CF47" s="70">
        <v>43</v>
      </c>
      <c r="CG47" s="70">
        <v>1</v>
      </c>
      <c r="CH47" s="70" t="s">
        <v>460</v>
      </c>
      <c r="CI47" s="70">
        <v>43</v>
      </c>
      <c r="CJ47" s="70"/>
      <c r="CK47" s="70"/>
      <c r="CL47" s="70"/>
      <c r="CM47" s="70" t="s">
        <v>669</v>
      </c>
      <c r="CN47" s="70">
        <v>3000</v>
      </c>
      <c r="CO47" s="70" t="s">
        <v>670</v>
      </c>
      <c r="CP47" s="70">
        <v>45</v>
      </c>
      <c r="CQ47" s="70"/>
      <c r="CR47" s="70"/>
      <c r="CS47" s="70" t="s">
        <v>670</v>
      </c>
      <c r="CT47" s="70">
        <v>60</v>
      </c>
      <c r="CU47" s="70"/>
      <c r="CV47" s="70"/>
      <c r="CW47" s="70"/>
      <c r="CX47" s="70"/>
      <c r="CY47" s="70"/>
      <c r="CZ47" s="70"/>
      <c r="DA47" s="70"/>
      <c r="DB47" s="70"/>
      <c r="DC47" s="70"/>
      <c r="DD47" s="70"/>
    </row>
    <row r="48" spans="1:108" ht="16.5" x14ac:dyDescent="0.2">
      <c r="A48" s="18">
        <v>44</v>
      </c>
      <c r="B48" s="61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1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1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70">
        <v>44</v>
      </c>
      <c r="CG48" s="70">
        <v>1</v>
      </c>
      <c r="CH48" s="70" t="s">
        <v>460</v>
      </c>
      <c r="CI48" s="70">
        <v>44</v>
      </c>
      <c r="CJ48" s="70"/>
      <c r="CK48" s="70"/>
      <c r="CL48" s="70"/>
      <c r="CM48" s="70" t="s">
        <v>669</v>
      </c>
      <c r="CN48" s="70">
        <v>3000</v>
      </c>
      <c r="CO48" s="70" t="s">
        <v>670</v>
      </c>
      <c r="CP48" s="70">
        <v>45</v>
      </c>
      <c r="CQ48" s="70"/>
      <c r="CR48" s="70"/>
      <c r="CS48" s="70" t="s">
        <v>670</v>
      </c>
      <c r="CT48" s="70">
        <v>60</v>
      </c>
      <c r="CU48" s="70"/>
      <c r="CV48" s="70"/>
      <c r="CW48" s="70"/>
      <c r="CX48" s="70"/>
      <c r="CY48" s="70"/>
      <c r="CZ48" s="70"/>
      <c r="DA48" s="70"/>
      <c r="DB48" s="70"/>
      <c r="DC48" s="70"/>
      <c r="DD48" s="70"/>
    </row>
    <row r="49" spans="1:108" ht="16.5" x14ac:dyDescent="0.2">
      <c r="A49" s="18">
        <v>45</v>
      </c>
      <c r="B49" s="61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1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1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70">
        <v>45</v>
      </c>
      <c r="CG49" s="70">
        <v>1</v>
      </c>
      <c r="CH49" s="70" t="s">
        <v>460</v>
      </c>
      <c r="CI49" s="70">
        <v>45</v>
      </c>
      <c r="CJ49" s="70"/>
      <c r="CK49" s="70"/>
      <c r="CL49" s="70"/>
      <c r="CM49" s="70" t="s">
        <v>669</v>
      </c>
      <c r="CN49" s="70">
        <v>3000</v>
      </c>
      <c r="CO49" s="70" t="s">
        <v>670</v>
      </c>
      <c r="CP49" s="70">
        <v>45</v>
      </c>
      <c r="CQ49" s="70" t="s">
        <v>671</v>
      </c>
      <c r="CR49" s="70">
        <v>2</v>
      </c>
      <c r="CS49" s="70" t="s">
        <v>670</v>
      </c>
      <c r="CT49" s="70">
        <v>65</v>
      </c>
      <c r="CU49" s="70"/>
      <c r="CV49" s="70"/>
      <c r="CW49" s="70"/>
      <c r="CX49" s="70"/>
      <c r="CY49" s="70"/>
      <c r="CZ49" s="70"/>
      <c r="DA49" s="70"/>
      <c r="DB49" s="70"/>
      <c r="DC49" s="70"/>
      <c r="DD49" s="70"/>
    </row>
    <row r="50" spans="1:108" ht="16.5" x14ac:dyDescent="0.2">
      <c r="A50" s="18">
        <v>46</v>
      </c>
      <c r="B50" s="61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1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1">
        <v>11</v>
      </c>
      <c r="W50" s="39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1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70">
        <v>46</v>
      </c>
      <c r="CG50" s="70">
        <v>1</v>
      </c>
      <c r="CH50" s="70" t="s">
        <v>460</v>
      </c>
      <c r="CI50" s="70">
        <v>46</v>
      </c>
      <c r="CJ50" s="70"/>
      <c r="CK50" s="70"/>
      <c r="CL50" s="70"/>
      <c r="CM50" s="70" t="s">
        <v>669</v>
      </c>
      <c r="CN50" s="70">
        <v>3000</v>
      </c>
      <c r="CO50" s="70" t="s">
        <v>670</v>
      </c>
      <c r="CP50" s="70">
        <v>50</v>
      </c>
      <c r="CQ50" s="70"/>
      <c r="CR50" s="70"/>
      <c r="CS50" s="70" t="s">
        <v>670</v>
      </c>
      <c r="CT50" s="70">
        <v>65</v>
      </c>
      <c r="CU50" s="70"/>
      <c r="CV50" s="70"/>
      <c r="CW50" s="70"/>
      <c r="CX50" s="70"/>
      <c r="CY50" s="70"/>
      <c r="CZ50" s="70"/>
      <c r="DA50" s="70"/>
      <c r="DB50" s="70"/>
      <c r="DC50" s="70"/>
      <c r="DD50" s="70"/>
    </row>
    <row r="51" spans="1:108" ht="16.5" x14ac:dyDescent="0.2">
      <c r="A51" s="18">
        <v>47</v>
      </c>
      <c r="B51" s="61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1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1">
        <v>11</v>
      </c>
      <c r="W51" s="39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1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70">
        <v>47</v>
      </c>
      <c r="CG51" s="70">
        <v>1</v>
      </c>
      <c r="CH51" s="70" t="s">
        <v>460</v>
      </c>
      <c r="CI51" s="70">
        <v>47</v>
      </c>
      <c r="CJ51" s="70"/>
      <c r="CK51" s="70"/>
      <c r="CL51" s="70"/>
      <c r="CM51" s="70" t="s">
        <v>669</v>
      </c>
      <c r="CN51" s="70">
        <v>3000</v>
      </c>
      <c r="CO51" s="70" t="s">
        <v>670</v>
      </c>
      <c r="CP51" s="70">
        <v>50</v>
      </c>
      <c r="CQ51" s="70"/>
      <c r="CR51" s="70"/>
      <c r="CS51" s="70" t="s">
        <v>670</v>
      </c>
      <c r="CT51" s="70">
        <v>65</v>
      </c>
      <c r="CU51" s="70"/>
      <c r="CV51" s="70"/>
      <c r="CW51" s="70"/>
      <c r="CX51" s="70"/>
      <c r="CY51" s="70"/>
      <c r="CZ51" s="70"/>
      <c r="DA51" s="70"/>
      <c r="DB51" s="70"/>
      <c r="DC51" s="70"/>
      <c r="DD51" s="70"/>
    </row>
    <row r="52" spans="1:108" ht="16.5" x14ac:dyDescent="0.2">
      <c r="A52" s="18">
        <v>48</v>
      </c>
      <c r="B52" s="61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1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1">
        <v>11</v>
      </c>
      <c r="W52" s="39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1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70">
        <v>48</v>
      </c>
      <c r="CG52" s="70">
        <v>1</v>
      </c>
      <c r="CH52" s="70" t="s">
        <v>460</v>
      </c>
      <c r="CI52" s="70">
        <v>48</v>
      </c>
      <c r="CJ52" s="70"/>
      <c r="CK52" s="70"/>
      <c r="CL52" s="70"/>
      <c r="CM52" s="70" t="s">
        <v>669</v>
      </c>
      <c r="CN52" s="70">
        <v>3000</v>
      </c>
      <c r="CO52" s="70" t="s">
        <v>670</v>
      </c>
      <c r="CP52" s="70">
        <v>50</v>
      </c>
      <c r="CQ52" s="70"/>
      <c r="CR52" s="70"/>
      <c r="CS52" s="70" t="s">
        <v>670</v>
      </c>
      <c r="CT52" s="70">
        <v>65</v>
      </c>
      <c r="CU52" s="70"/>
      <c r="CV52" s="70"/>
      <c r="CW52" s="70"/>
      <c r="CX52" s="70"/>
      <c r="CY52" s="70"/>
      <c r="CZ52" s="70"/>
      <c r="DA52" s="70"/>
      <c r="DB52" s="70"/>
      <c r="DC52" s="70"/>
      <c r="DD52" s="70"/>
    </row>
    <row r="53" spans="1:108" ht="16.5" x14ac:dyDescent="0.2">
      <c r="A53" s="18">
        <v>49</v>
      </c>
      <c r="B53" s="61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1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1">
        <v>11</v>
      </c>
      <c r="W53" s="39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1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70">
        <v>49</v>
      </c>
      <c r="CG53" s="70">
        <v>1</v>
      </c>
      <c r="CH53" s="70" t="s">
        <v>460</v>
      </c>
      <c r="CI53" s="70">
        <v>49</v>
      </c>
      <c r="CJ53" s="70"/>
      <c r="CK53" s="70"/>
      <c r="CL53" s="70"/>
      <c r="CM53" s="70" t="s">
        <v>669</v>
      </c>
      <c r="CN53" s="70">
        <v>3000</v>
      </c>
      <c r="CO53" s="70" t="s">
        <v>670</v>
      </c>
      <c r="CP53" s="70">
        <v>50</v>
      </c>
      <c r="CQ53" s="70"/>
      <c r="CR53" s="70"/>
      <c r="CS53" s="70" t="s">
        <v>670</v>
      </c>
      <c r="CT53" s="70">
        <v>65</v>
      </c>
      <c r="CU53" s="70"/>
      <c r="CV53" s="70"/>
      <c r="CW53" s="70"/>
      <c r="CX53" s="70"/>
      <c r="CY53" s="70"/>
      <c r="CZ53" s="70"/>
      <c r="DA53" s="70"/>
      <c r="DB53" s="70"/>
      <c r="DC53" s="70"/>
      <c r="DD53" s="70"/>
    </row>
    <row r="54" spans="1:108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1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1">
        <v>11</v>
      </c>
      <c r="W54" s="39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1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70">
        <v>50</v>
      </c>
      <c r="CG54" s="70">
        <v>1</v>
      </c>
      <c r="CH54" s="70" t="s">
        <v>460</v>
      </c>
      <c r="CI54" s="70">
        <v>50</v>
      </c>
      <c r="CJ54" s="70"/>
      <c r="CK54" s="70"/>
      <c r="CL54" s="70"/>
      <c r="CM54" s="70" t="s">
        <v>669</v>
      </c>
      <c r="CN54" s="70">
        <v>3600</v>
      </c>
      <c r="CO54" s="70" t="s">
        <v>670</v>
      </c>
      <c r="CP54" s="70">
        <v>50</v>
      </c>
      <c r="CQ54" s="70" t="s">
        <v>496</v>
      </c>
      <c r="CR54" s="70">
        <v>2</v>
      </c>
      <c r="CS54" s="70" t="s">
        <v>670</v>
      </c>
      <c r="CT54" s="70">
        <v>70</v>
      </c>
      <c r="CU54" s="70"/>
      <c r="CV54" s="70"/>
      <c r="CW54" s="70"/>
      <c r="CX54" s="70"/>
      <c r="CY54" s="70"/>
      <c r="CZ54" s="70"/>
      <c r="DA54" s="70"/>
      <c r="DB54" s="70"/>
      <c r="DC54" s="70"/>
      <c r="DD54" s="70"/>
    </row>
    <row r="55" spans="1:108" ht="16.5" x14ac:dyDescent="0.2">
      <c r="A55" s="18">
        <v>51</v>
      </c>
      <c r="B55" s="61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1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1">
        <v>11</v>
      </c>
      <c r="W55" s="39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1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70">
        <v>51</v>
      </c>
      <c r="CG55" s="70">
        <v>1</v>
      </c>
      <c r="CH55" s="70" t="s">
        <v>460</v>
      </c>
      <c r="CI55" s="70">
        <v>51</v>
      </c>
      <c r="CJ55" s="70"/>
      <c r="CK55" s="70"/>
      <c r="CL55" s="70"/>
      <c r="CM55" s="70" t="s">
        <v>669</v>
      </c>
      <c r="CN55" s="70">
        <v>3600</v>
      </c>
      <c r="CO55" s="70" t="s">
        <v>670</v>
      </c>
      <c r="CP55" s="70">
        <v>55</v>
      </c>
      <c r="CQ55" s="70"/>
      <c r="CR55" s="70"/>
      <c r="CS55" s="70" t="s">
        <v>670</v>
      </c>
      <c r="CT55" s="70">
        <v>70</v>
      </c>
      <c r="CU55" s="70"/>
      <c r="CV55" s="70"/>
      <c r="CW55" s="70"/>
      <c r="CX55" s="70"/>
      <c r="CY55" s="70"/>
      <c r="CZ55" s="70"/>
      <c r="DA55" s="70"/>
      <c r="DB55" s="70"/>
      <c r="DC55" s="70"/>
      <c r="DD55" s="70"/>
    </row>
    <row r="56" spans="1:108" ht="16.5" x14ac:dyDescent="0.2">
      <c r="A56" s="18">
        <v>52</v>
      </c>
      <c r="B56" s="61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1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1">
        <v>11</v>
      </c>
      <c r="W56" s="39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1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70">
        <v>52</v>
      </c>
      <c r="CG56" s="70">
        <v>1</v>
      </c>
      <c r="CH56" s="70" t="s">
        <v>460</v>
      </c>
      <c r="CI56" s="70">
        <v>52</v>
      </c>
      <c r="CJ56" s="70"/>
      <c r="CK56" s="70"/>
      <c r="CL56" s="70"/>
      <c r="CM56" s="70" t="s">
        <v>669</v>
      </c>
      <c r="CN56" s="70">
        <v>3600</v>
      </c>
      <c r="CO56" s="70" t="s">
        <v>670</v>
      </c>
      <c r="CP56" s="70">
        <v>55</v>
      </c>
      <c r="CQ56" s="70"/>
      <c r="CR56" s="70"/>
      <c r="CS56" s="70" t="s">
        <v>670</v>
      </c>
      <c r="CT56" s="70">
        <v>70</v>
      </c>
      <c r="CU56" s="70"/>
      <c r="CV56" s="70"/>
      <c r="CW56" s="70"/>
      <c r="CX56" s="70"/>
      <c r="CY56" s="70"/>
      <c r="CZ56" s="70"/>
      <c r="DA56" s="70"/>
      <c r="DB56" s="70"/>
      <c r="DC56" s="70"/>
      <c r="DD56" s="70"/>
    </row>
    <row r="57" spans="1:108" ht="16.5" x14ac:dyDescent="0.2">
      <c r="A57" s="18">
        <v>53</v>
      </c>
      <c r="B57" s="61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1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1">
        <v>11</v>
      </c>
      <c r="W57" s="39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1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70">
        <v>53</v>
      </c>
      <c r="CG57" s="70">
        <v>1</v>
      </c>
      <c r="CH57" s="70" t="s">
        <v>460</v>
      </c>
      <c r="CI57" s="70">
        <v>53</v>
      </c>
      <c r="CJ57" s="70"/>
      <c r="CK57" s="70"/>
      <c r="CL57" s="70"/>
      <c r="CM57" s="70" t="s">
        <v>669</v>
      </c>
      <c r="CN57" s="70">
        <v>3600</v>
      </c>
      <c r="CO57" s="70" t="s">
        <v>670</v>
      </c>
      <c r="CP57" s="70">
        <v>55</v>
      </c>
      <c r="CQ57" s="70"/>
      <c r="CR57" s="70"/>
      <c r="CS57" s="70" t="s">
        <v>670</v>
      </c>
      <c r="CT57" s="70">
        <v>70</v>
      </c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pans="1:108" ht="16.5" x14ac:dyDescent="0.2">
      <c r="A58" s="18">
        <v>54</v>
      </c>
      <c r="B58" s="61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1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1">
        <v>11</v>
      </c>
      <c r="W58" s="39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1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70">
        <v>54</v>
      </c>
      <c r="CG58" s="70">
        <v>1</v>
      </c>
      <c r="CH58" s="70" t="s">
        <v>460</v>
      </c>
      <c r="CI58" s="70">
        <v>54</v>
      </c>
      <c r="CJ58" s="70"/>
      <c r="CK58" s="70"/>
      <c r="CL58" s="70"/>
      <c r="CM58" s="70" t="s">
        <v>669</v>
      </c>
      <c r="CN58" s="70">
        <v>3600</v>
      </c>
      <c r="CO58" s="70" t="s">
        <v>670</v>
      </c>
      <c r="CP58" s="70">
        <v>55</v>
      </c>
      <c r="CQ58" s="70"/>
      <c r="CR58" s="70"/>
      <c r="CS58" s="70" t="s">
        <v>670</v>
      </c>
      <c r="CT58" s="70">
        <v>70</v>
      </c>
      <c r="CU58" s="70"/>
      <c r="CV58" s="70"/>
      <c r="CW58" s="70"/>
      <c r="CX58" s="70"/>
      <c r="CY58" s="70"/>
      <c r="CZ58" s="70"/>
      <c r="DA58" s="70"/>
      <c r="DB58" s="70"/>
      <c r="DC58" s="70"/>
      <c r="DD58" s="70"/>
    </row>
    <row r="59" spans="1:108" ht="16.5" x14ac:dyDescent="0.2">
      <c r="A59" s="18">
        <v>55</v>
      </c>
      <c r="B59" s="61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1">
        <v>11</v>
      </c>
      <c r="W59" s="39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1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70">
        <v>55</v>
      </c>
      <c r="CG59" s="70">
        <v>1</v>
      </c>
      <c r="CH59" s="70" t="s">
        <v>460</v>
      </c>
      <c r="CI59" s="70">
        <v>55</v>
      </c>
      <c r="CJ59" s="70"/>
      <c r="CK59" s="70"/>
      <c r="CL59" s="70"/>
      <c r="CM59" s="70" t="s">
        <v>669</v>
      </c>
      <c r="CN59" s="70">
        <v>3600</v>
      </c>
      <c r="CO59" s="70" t="s">
        <v>670</v>
      </c>
      <c r="CP59" s="70">
        <v>55</v>
      </c>
      <c r="CQ59" s="70" t="s">
        <v>671</v>
      </c>
      <c r="CR59" s="70">
        <v>2</v>
      </c>
      <c r="CS59" s="70" t="s">
        <v>670</v>
      </c>
      <c r="CT59" s="70">
        <v>75</v>
      </c>
      <c r="CU59" s="70"/>
      <c r="CV59" s="70"/>
      <c r="CW59" s="70"/>
      <c r="CX59" s="70"/>
      <c r="CY59" s="70"/>
      <c r="CZ59" s="70"/>
      <c r="DA59" s="70"/>
      <c r="DB59" s="70"/>
      <c r="DC59" s="70"/>
      <c r="DD59" s="70"/>
    </row>
    <row r="60" spans="1:108" ht="16.5" x14ac:dyDescent="0.2">
      <c r="A60" s="18">
        <v>56</v>
      </c>
      <c r="B60" s="61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1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1">
        <v>11</v>
      </c>
      <c r="W60" s="39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1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70">
        <v>56</v>
      </c>
      <c r="CG60" s="70">
        <v>1</v>
      </c>
      <c r="CH60" s="70" t="s">
        <v>460</v>
      </c>
      <c r="CI60" s="70">
        <v>56</v>
      </c>
      <c r="CJ60" s="70"/>
      <c r="CK60" s="70"/>
      <c r="CL60" s="70"/>
      <c r="CM60" s="70" t="s">
        <v>669</v>
      </c>
      <c r="CN60" s="70">
        <v>3600</v>
      </c>
      <c r="CO60" s="70" t="s">
        <v>670</v>
      </c>
      <c r="CP60" s="70">
        <v>60</v>
      </c>
      <c r="CQ60" s="70"/>
      <c r="CR60" s="70"/>
      <c r="CS60" s="70" t="s">
        <v>670</v>
      </c>
      <c r="CT60" s="70">
        <v>75</v>
      </c>
      <c r="CU60" s="70"/>
      <c r="CV60" s="70"/>
      <c r="CW60" s="70"/>
      <c r="CX60" s="70"/>
      <c r="CY60" s="70"/>
      <c r="CZ60" s="70"/>
      <c r="DA60" s="70"/>
      <c r="DB60" s="70"/>
      <c r="DC60" s="70"/>
      <c r="DD60" s="70"/>
    </row>
    <row r="61" spans="1:108" ht="16.5" x14ac:dyDescent="0.2">
      <c r="A61" s="18">
        <v>57</v>
      </c>
      <c r="B61" s="61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1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1">
        <v>11</v>
      </c>
      <c r="W61" s="39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1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70">
        <v>57</v>
      </c>
      <c r="CG61" s="70">
        <v>1</v>
      </c>
      <c r="CH61" s="70" t="s">
        <v>460</v>
      </c>
      <c r="CI61" s="70">
        <v>57</v>
      </c>
      <c r="CJ61" s="70"/>
      <c r="CK61" s="70"/>
      <c r="CL61" s="70"/>
      <c r="CM61" s="70" t="s">
        <v>669</v>
      </c>
      <c r="CN61" s="70">
        <v>3600</v>
      </c>
      <c r="CO61" s="70" t="s">
        <v>670</v>
      </c>
      <c r="CP61" s="70">
        <v>60</v>
      </c>
      <c r="CQ61" s="70"/>
      <c r="CR61" s="70"/>
      <c r="CS61" s="70" t="s">
        <v>670</v>
      </c>
      <c r="CT61" s="70">
        <v>75</v>
      </c>
      <c r="CU61" s="70"/>
      <c r="CV61" s="70"/>
      <c r="CW61" s="70"/>
      <c r="CX61" s="70"/>
      <c r="CY61" s="70"/>
      <c r="CZ61" s="70"/>
      <c r="DA61" s="70"/>
      <c r="DB61" s="70"/>
      <c r="DC61" s="70"/>
      <c r="DD61" s="70"/>
    </row>
    <row r="62" spans="1:108" ht="16.5" x14ac:dyDescent="0.2">
      <c r="A62" s="18">
        <v>58</v>
      </c>
      <c r="B62" s="61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1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1">
        <v>11</v>
      </c>
      <c r="W62" s="39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1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70">
        <v>58</v>
      </c>
      <c r="CG62" s="70">
        <v>1</v>
      </c>
      <c r="CH62" s="70" t="s">
        <v>460</v>
      </c>
      <c r="CI62" s="70">
        <v>58</v>
      </c>
      <c r="CJ62" s="70"/>
      <c r="CK62" s="70"/>
      <c r="CL62" s="70"/>
      <c r="CM62" s="70" t="s">
        <v>669</v>
      </c>
      <c r="CN62" s="70">
        <v>3600</v>
      </c>
      <c r="CO62" s="70" t="s">
        <v>670</v>
      </c>
      <c r="CP62" s="70">
        <v>60</v>
      </c>
      <c r="CQ62" s="70"/>
      <c r="CR62" s="70"/>
      <c r="CS62" s="70" t="s">
        <v>670</v>
      </c>
      <c r="CT62" s="70">
        <v>75</v>
      </c>
      <c r="CU62" s="70"/>
      <c r="CV62" s="70"/>
      <c r="CW62" s="70"/>
      <c r="CX62" s="70"/>
      <c r="CY62" s="70"/>
      <c r="CZ62" s="70"/>
      <c r="DA62" s="70"/>
      <c r="DB62" s="70"/>
      <c r="DC62" s="70"/>
      <c r="DD62" s="70"/>
    </row>
    <row r="63" spans="1:108" ht="16.5" x14ac:dyDescent="0.2">
      <c r="A63" s="18">
        <v>59</v>
      </c>
      <c r="B63" s="61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1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1">
        <v>11</v>
      </c>
      <c r="W63" s="39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1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70">
        <v>59</v>
      </c>
      <c r="CG63" s="70">
        <v>1</v>
      </c>
      <c r="CH63" s="70" t="s">
        <v>460</v>
      </c>
      <c r="CI63" s="70">
        <v>59</v>
      </c>
      <c r="CJ63" s="70"/>
      <c r="CK63" s="70"/>
      <c r="CL63" s="70"/>
      <c r="CM63" s="70" t="s">
        <v>669</v>
      </c>
      <c r="CN63" s="70">
        <v>3600</v>
      </c>
      <c r="CO63" s="70" t="s">
        <v>670</v>
      </c>
      <c r="CP63" s="70">
        <v>60</v>
      </c>
      <c r="CQ63" s="70"/>
      <c r="CR63" s="70"/>
      <c r="CS63" s="70" t="s">
        <v>670</v>
      </c>
      <c r="CT63" s="70">
        <v>75</v>
      </c>
      <c r="CU63" s="70"/>
      <c r="CV63" s="70"/>
      <c r="CW63" s="70"/>
      <c r="CX63" s="70"/>
      <c r="CY63" s="70"/>
      <c r="CZ63" s="70"/>
      <c r="DA63" s="70"/>
      <c r="DB63" s="70"/>
      <c r="DC63" s="70"/>
      <c r="DD63" s="70"/>
    </row>
    <row r="64" spans="1:108" ht="16.5" x14ac:dyDescent="0.2">
      <c r="A64" s="18">
        <v>60</v>
      </c>
      <c r="B64" s="61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1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1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70">
        <v>60</v>
      </c>
      <c r="CG64" s="70">
        <v>1</v>
      </c>
      <c r="CH64" s="70" t="s">
        <v>460</v>
      </c>
      <c r="CI64" s="70">
        <v>60</v>
      </c>
      <c r="CJ64" s="70"/>
      <c r="CK64" s="70"/>
      <c r="CL64" s="70"/>
      <c r="CM64" s="70" t="s">
        <v>669</v>
      </c>
      <c r="CN64" s="70">
        <v>3600</v>
      </c>
      <c r="CO64" s="70" t="s">
        <v>670</v>
      </c>
      <c r="CP64" s="70">
        <v>60</v>
      </c>
      <c r="CQ64" s="70" t="s">
        <v>496</v>
      </c>
      <c r="CR64" s="70">
        <v>2</v>
      </c>
      <c r="CS64" s="70" t="s">
        <v>670</v>
      </c>
      <c r="CT64" s="70">
        <v>80</v>
      </c>
      <c r="CU64" s="70"/>
      <c r="CV64" s="70"/>
      <c r="CW64" s="70"/>
      <c r="CX64" s="70"/>
      <c r="CY64" s="70"/>
      <c r="CZ64" s="70"/>
      <c r="DA64" s="70"/>
      <c r="DB64" s="70"/>
      <c r="DC64" s="70"/>
      <c r="DD64" s="70"/>
    </row>
    <row r="65" spans="1:108" ht="16.5" x14ac:dyDescent="0.2">
      <c r="A65" s="18">
        <v>61</v>
      </c>
      <c r="B65" s="61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1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1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70">
        <v>61</v>
      </c>
      <c r="CG65" s="70">
        <v>1</v>
      </c>
      <c r="CH65" s="70" t="s">
        <v>460</v>
      </c>
      <c r="CI65" s="70">
        <v>61</v>
      </c>
      <c r="CJ65" s="70"/>
      <c r="CK65" s="70"/>
      <c r="CL65" s="70"/>
      <c r="CM65" s="70" t="s">
        <v>669</v>
      </c>
      <c r="CN65" s="70">
        <v>3600</v>
      </c>
      <c r="CO65" s="70" t="s">
        <v>670</v>
      </c>
      <c r="CP65" s="70">
        <v>65</v>
      </c>
      <c r="CQ65" s="70"/>
      <c r="CR65" s="70"/>
      <c r="CS65" s="70" t="s">
        <v>670</v>
      </c>
      <c r="CT65" s="70">
        <v>80</v>
      </c>
      <c r="CU65" s="70"/>
      <c r="CV65" s="70"/>
      <c r="CW65" s="70"/>
      <c r="CX65" s="70"/>
      <c r="CY65" s="70"/>
      <c r="CZ65" s="70"/>
      <c r="DA65" s="70"/>
      <c r="DB65" s="70"/>
      <c r="DC65" s="70"/>
      <c r="DD65" s="70"/>
    </row>
    <row r="66" spans="1:108" ht="16.5" x14ac:dyDescent="0.2">
      <c r="A66" s="18">
        <v>62</v>
      </c>
      <c r="B66" s="61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1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1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70">
        <v>62</v>
      </c>
      <c r="CG66" s="70">
        <v>1</v>
      </c>
      <c r="CH66" s="70" t="s">
        <v>460</v>
      </c>
      <c r="CI66" s="70">
        <v>62</v>
      </c>
      <c r="CJ66" s="70"/>
      <c r="CK66" s="70"/>
      <c r="CL66" s="70"/>
      <c r="CM66" s="70" t="s">
        <v>669</v>
      </c>
      <c r="CN66" s="70">
        <v>3600</v>
      </c>
      <c r="CO66" s="70" t="s">
        <v>670</v>
      </c>
      <c r="CP66" s="70">
        <v>65</v>
      </c>
      <c r="CQ66" s="70"/>
      <c r="CR66" s="70"/>
      <c r="CS66" s="70" t="s">
        <v>670</v>
      </c>
      <c r="CT66" s="70">
        <v>80</v>
      </c>
      <c r="CU66" s="70"/>
      <c r="CV66" s="70"/>
      <c r="CW66" s="70"/>
      <c r="CX66" s="70"/>
      <c r="CY66" s="70"/>
      <c r="CZ66" s="70"/>
      <c r="DA66" s="70"/>
      <c r="DB66" s="70"/>
      <c r="DC66" s="70"/>
      <c r="DD66" s="70"/>
    </row>
    <row r="67" spans="1:108" ht="16.5" x14ac:dyDescent="0.2">
      <c r="A67" s="18">
        <v>63</v>
      </c>
      <c r="B67" s="61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1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1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70">
        <v>63</v>
      </c>
      <c r="CG67" s="70">
        <v>1</v>
      </c>
      <c r="CH67" s="70" t="s">
        <v>460</v>
      </c>
      <c r="CI67" s="70">
        <v>63</v>
      </c>
      <c r="CJ67" s="70"/>
      <c r="CK67" s="70"/>
      <c r="CL67" s="70"/>
      <c r="CM67" s="70" t="s">
        <v>669</v>
      </c>
      <c r="CN67" s="70">
        <v>3600</v>
      </c>
      <c r="CO67" s="70" t="s">
        <v>670</v>
      </c>
      <c r="CP67" s="70">
        <v>65</v>
      </c>
      <c r="CQ67" s="70"/>
      <c r="CR67" s="70"/>
      <c r="CS67" s="70" t="s">
        <v>670</v>
      </c>
      <c r="CT67" s="70">
        <v>80</v>
      </c>
      <c r="CU67" s="70"/>
      <c r="CV67" s="70"/>
      <c r="CW67" s="70"/>
      <c r="CX67" s="70"/>
      <c r="CY67" s="70"/>
      <c r="CZ67" s="70"/>
      <c r="DA67" s="70"/>
      <c r="DB67" s="70"/>
      <c r="DC67" s="70"/>
      <c r="DD67" s="70"/>
    </row>
    <row r="68" spans="1:108" ht="16.5" x14ac:dyDescent="0.2">
      <c r="A68" s="18">
        <v>64</v>
      </c>
      <c r="B68" s="61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1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1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70">
        <v>64</v>
      </c>
      <c r="CG68" s="70">
        <v>1</v>
      </c>
      <c r="CH68" s="70" t="s">
        <v>460</v>
      </c>
      <c r="CI68" s="70">
        <v>64</v>
      </c>
      <c r="CJ68" s="70"/>
      <c r="CK68" s="70"/>
      <c r="CL68" s="70"/>
      <c r="CM68" s="70" t="s">
        <v>669</v>
      </c>
      <c r="CN68" s="70">
        <v>3600</v>
      </c>
      <c r="CO68" s="70" t="s">
        <v>670</v>
      </c>
      <c r="CP68" s="70">
        <v>65</v>
      </c>
      <c r="CQ68" s="70"/>
      <c r="CR68" s="70"/>
      <c r="CS68" s="70" t="s">
        <v>670</v>
      </c>
      <c r="CT68" s="70">
        <v>80</v>
      </c>
      <c r="CU68" s="70"/>
      <c r="CV68" s="70"/>
      <c r="CW68" s="70"/>
      <c r="CX68" s="70"/>
      <c r="CY68" s="70"/>
      <c r="CZ68" s="70"/>
      <c r="DA68" s="70"/>
      <c r="DB68" s="70"/>
      <c r="DC68" s="70"/>
      <c r="DD68" s="70"/>
    </row>
    <row r="69" spans="1:108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1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1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70">
        <v>65</v>
      </c>
      <c r="CG69" s="70">
        <v>1</v>
      </c>
      <c r="CH69" s="70" t="s">
        <v>460</v>
      </c>
      <c r="CI69" s="70">
        <v>65</v>
      </c>
      <c r="CJ69" s="70"/>
      <c r="CK69" s="70"/>
      <c r="CL69" s="70"/>
      <c r="CM69" s="70" t="s">
        <v>669</v>
      </c>
      <c r="CN69" s="70">
        <v>4320</v>
      </c>
      <c r="CO69" s="70" t="s">
        <v>670</v>
      </c>
      <c r="CP69" s="70">
        <v>65</v>
      </c>
      <c r="CQ69" s="70" t="s">
        <v>671</v>
      </c>
      <c r="CR69" s="70">
        <v>2</v>
      </c>
      <c r="CS69" s="70" t="s">
        <v>670</v>
      </c>
      <c r="CT69" s="70">
        <v>85</v>
      </c>
      <c r="CU69" s="70"/>
      <c r="CV69" s="70"/>
      <c r="CW69" s="70"/>
      <c r="CX69" s="70"/>
      <c r="CY69" s="70"/>
      <c r="CZ69" s="70"/>
      <c r="DA69" s="70"/>
      <c r="DB69" s="70"/>
      <c r="DC69" s="70"/>
      <c r="DD69" s="70"/>
    </row>
    <row r="70" spans="1:108" ht="16.5" x14ac:dyDescent="0.2">
      <c r="A70" s="18">
        <v>66</v>
      </c>
      <c r="B70" s="61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1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1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70">
        <v>66</v>
      </c>
      <c r="CG70" s="70">
        <v>1</v>
      </c>
      <c r="CH70" s="70" t="s">
        <v>460</v>
      </c>
      <c r="CI70" s="70">
        <v>66</v>
      </c>
      <c r="CJ70" s="70"/>
      <c r="CK70" s="70"/>
      <c r="CL70" s="70"/>
      <c r="CM70" s="70" t="s">
        <v>669</v>
      </c>
      <c r="CN70" s="70">
        <v>4320</v>
      </c>
      <c r="CO70" s="70" t="s">
        <v>670</v>
      </c>
      <c r="CP70" s="70">
        <v>70</v>
      </c>
      <c r="CQ70" s="70"/>
      <c r="CR70" s="70"/>
      <c r="CS70" s="70" t="s">
        <v>670</v>
      </c>
      <c r="CT70" s="70">
        <v>85</v>
      </c>
      <c r="CU70" s="70"/>
      <c r="CV70" s="70"/>
      <c r="CW70" s="70"/>
      <c r="CX70" s="70"/>
      <c r="CY70" s="70"/>
      <c r="CZ70" s="70"/>
      <c r="DA70" s="70"/>
      <c r="DB70" s="70"/>
      <c r="DC70" s="70"/>
      <c r="DD70" s="70"/>
    </row>
    <row r="71" spans="1:108" ht="16.5" x14ac:dyDescent="0.2">
      <c r="A71" s="18">
        <v>67</v>
      </c>
      <c r="B71" s="61">
        <v>9</v>
      </c>
      <c r="C71" s="39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1">
        <v>10</v>
      </c>
      <c r="M71" s="39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1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70">
        <v>67</v>
      </c>
      <c r="CG71" s="70">
        <v>1</v>
      </c>
      <c r="CH71" s="70" t="s">
        <v>460</v>
      </c>
      <c r="CI71" s="70">
        <v>67</v>
      </c>
      <c r="CJ71" s="70"/>
      <c r="CK71" s="70"/>
      <c r="CL71" s="70"/>
      <c r="CM71" s="70" t="s">
        <v>669</v>
      </c>
      <c r="CN71" s="70">
        <v>4320</v>
      </c>
      <c r="CO71" s="70" t="s">
        <v>670</v>
      </c>
      <c r="CP71" s="70">
        <v>70</v>
      </c>
      <c r="CQ71" s="70"/>
      <c r="CR71" s="70"/>
      <c r="CS71" s="70" t="s">
        <v>670</v>
      </c>
      <c r="CT71" s="70">
        <v>85</v>
      </c>
      <c r="CU71" s="70"/>
      <c r="CV71" s="70"/>
      <c r="CW71" s="70"/>
      <c r="CX71" s="70"/>
      <c r="CY71" s="70"/>
      <c r="CZ71" s="70"/>
      <c r="DA71" s="70"/>
      <c r="DB71" s="70"/>
      <c r="DC71" s="70"/>
      <c r="DD71" s="70"/>
    </row>
    <row r="72" spans="1:108" ht="16.5" x14ac:dyDescent="0.2">
      <c r="A72" s="18">
        <v>68</v>
      </c>
      <c r="B72" s="61">
        <v>9</v>
      </c>
      <c r="C72" s="39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1">
        <v>10</v>
      </c>
      <c r="M72" s="39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1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70">
        <v>68</v>
      </c>
      <c r="CG72" s="70">
        <v>1</v>
      </c>
      <c r="CH72" s="70" t="s">
        <v>460</v>
      </c>
      <c r="CI72" s="70">
        <v>68</v>
      </c>
      <c r="CJ72" s="70"/>
      <c r="CK72" s="70"/>
      <c r="CL72" s="70"/>
      <c r="CM72" s="70" t="s">
        <v>669</v>
      </c>
      <c r="CN72" s="70">
        <v>4320</v>
      </c>
      <c r="CO72" s="70" t="s">
        <v>670</v>
      </c>
      <c r="CP72" s="70">
        <v>70</v>
      </c>
      <c r="CQ72" s="70"/>
      <c r="CR72" s="70"/>
      <c r="CS72" s="70" t="s">
        <v>670</v>
      </c>
      <c r="CT72" s="70">
        <v>85</v>
      </c>
      <c r="CU72" s="70"/>
      <c r="CV72" s="70"/>
      <c r="CW72" s="70"/>
      <c r="CX72" s="70"/>
      <c r="CY72" s="70"/>
      <c r="CZ72" s="70"/>
      <c r="DA72" s="70"/>
      <c r="DB72" s="70"/>
      <c r="DC72" s="70"/>
      <c r="DD72" s="70"/>
    </row>
    <row r="73" spans="1:108" ht="16.5" x14ac:dyDescent="0.2">
      <c r="A73" s="18">
        <v>69</v>
      </c>
      <c r="B73" s="61">
        <v>9</v>
      </c>
      <c r="C73" s="39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1">
        <v>10</v>
      </c>
      <c r="M73" s="39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1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70">
        <v>69</v>
      </c>
      <c r="CG73" s="70">
        <v>1</v>
      </c>
      <c r="CH73" s="70" t="s">
        <v>460</v>
      </c>
      <c r="CI73" s="70">
        <v>69</v>
      </c>
      <c r="CJ73" s="70"/>
      <c r="CK73" s="70"/>
      <c r="CL73" s="70"/>
      <c r="CM73" s="70" t="s">
        <v>669</v>
      </c>
      <c r="CN73" s="70">
        <v>4320</v>
      </c>
      <c r="CO73" s="70" t="s">
        <v>670</v>
      </c>
      <c r="CP73" s="70">
        <v>70</v>
      </c>
      <c r="CQ73" s="70"/>
      <c r="CR73" s="70"/>
      <c r="CS73" s="70" t="s">
        <v>670</v>
      </c>
      <c r="CT73" s="70">
        <v>85</v>
      </c>
      <c r="CU73" s="70"/>
      <c r="CV73" s="70"/>
      <c r="CW73" s="70"/>
      <c r="CX73" s="70"/>
      <c r="CY73" s="70"/>
      <c r="CZ73" s="70"/>
      <c r="DA73" s="70"/>
      <c r="DB73" s="70"/>
      <c r="DC73" s="70"/>
      <c r="DD73" s="70"/>
    </row>
    <row r="74" spans="1:108" ht="16.5" x14ac:dyDescent="0.2">
      <c r="A74" s="18">
        <v>70</v>
      </c>
      <c r="B74" s="61">
        <v>9</v>
      </c>
      <c r="C74" s="39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1">
        <v>12</v>
      </c>
      <c r="W74" s="39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1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70">
        <v>70</v>
      </c>
      <c r="CG74" s="70">
        <v>1</v>
      </c>
      <c r="CH74" s="70" t="s">
        <v>460</v>
      </c>
      <c r="CI74" s="70">
        <v>70</v>
      </c>
      <c r="CJ74" s="70"/>
      <c r="CK74" s="70"/>
      <c r="CL74" s="70"/>
      <c r="CM74" s="70" t="s">
        <v>669</v>
      </c>
      <c r="CN74" s="70">
        <v>4320</v>
      </c>
      <c r="CO74" s="70" t="s">
        <v>670</v>
      </c>
      <c r="CP74" s="70">
        <v>70</v>
      </c>
      <c r="CQ74" s="70" t="s">
        <v>496</v>
      </c>
      <c r="CR74" s="70">
        <v>2</v>
      </c>
      <c r="CS74" s="70" t="s">
        <v>670</v>
      </c>
      <c r="CT74" s="70">
        <v>90</v>
      </c>
      <c r="CU74" s="70"/>
      <c r="CV74" s="70"/>
      <c r="CW74" s="70"/>
      <c r="CX74" s="70"/>
      <c r="CY74" s="70"/>
      <c r="CZ74" s="70"/>
      <c r="DA74" s="70"/>
      <c r="DB74" s="70"/>
      <c r="DC74" s="70"/>
      <c r="DD74" s="70"/>
    </row>
    <row r="75" spans="1:108" ht="16.5" x14ac:dyDescent="0.2">
      <c r="A75" s="23">
        <v>71</v>
      </c>
      <c r="B75" s="61">
        <v>9</v>
      </c>
      <c r="C75" s="39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1">
        <v>11</v>
      </c>
      <c r="M75" s="39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1">
        <v>12</v>
      </c>
      <c r="W75" s="39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1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70">
        <v>71</v>
      </c>
      <c r="CG75" s="70">
        <v>1</v>
      </c>
      <c r="CH75" s="70" t="s">
        <v>460</v>
      </c>
      <c r="CI75" s="70">
        <v>71</v>
      </c>
      <c r="CJ75" s="70"/>
      <c r="CK75" s="70"/>
      <c r="CL75" s="70"/>
      <c r="CM75" s="70" t="s">
        <v>669</v>
      </c>
      <c r="CN75" s="70">
        <v>4320</v>
      </c>
      <c r="CO75" s="70" t="s">
        <v>670</v>
      </c>
      <c r="CP75" s="70">
        <v>75</v>
      </c>
      <c r="CQ75" s="70"/>
      <c r="CR75" s="70"/>
      <c r="CS75" s="70" t="s">
        <v>670</v>
      </c>
      <c r="CT75" s="70">
        <v>90</v>
      </c>
      <c r="CU75" s="70"/>
      <c r="CV75" s="70"/>
      <c r="CW75" s="70"/>
      <c r="CX75" s="70"/>
      <c r="CY75" s="70"/>
      <c r="CZ75" s="70"/>
      <c r="DA75" s="70"/>
      <c r="DB75" s="70"/>
      <c r="DC75" s="70"/>
      <c r="DD75" s="70"/>
    </row>
    <row r="76" spans="1:108" ht="16.5" x14ac:dyDescent="0.2">
      <c r="A76" s="23">
        <v>72</v>
      </c>
      <c r="B76" s="61">
        <v>9</v>
      </c>
      <c r="C76" s="39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1">
        <v>11</v>
      </c>
      <c r="M76" s="39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1">
        <v>12</v>
      </c>
      <c r="W76" s="39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1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70">
        <v>72</v>
      </c>
      <c r="CG76" s="70">
        <v>1</v>
      </c>
      <c r="CH76" s="70" t="s">
        <v>460</v>
      </c>
      <c r="CI76" s="70">
        <v>72</v>
      </c>
      <c r="CJ76" s="70"/>
      <c r="CK76" s="70"/>
      <c r="CL76" s="70"/>
      <c r="CM76" s="70" t="s">
        <v>669</v>
      </c>
      <c r="CN76" s="70">
        <v>4320</v>
      </c>
      <c r="CO76" s="70" t="s">
        <v>670</v>
      </c>
      <c r="CP76" s="70">
        <v>75</v>
      </c>
      <c r="CQ76" s="70"/>
      <c r="CR76" s="70"/>
      <c r="CS76" s="70" t="s">
        <v>670</v>
      </c>
      <c r="CT76" s="70">
        <v>90</v>
      </c>
      <c r="CU76" s="70"/>
      <c r="CV76" s="70"/>
      <c r="CW76" s="70"/>
      <c r="CX76" s="70"/>
      <c r="CY76" s="70"/>
      <c r="CZ76" s="70"/>
      <c r="DA76" s="70"/>
      <c r="DB76" s="70"/>
      <c r="DC76" s="70"/>
      <c r="DD76" s="70"/>
    </row>
    <row r="77" spans="1:108" ht="16.5" x14ac:dyDescent="0.2">
      <c r="A77" s="23">
        <v>73</v>
      </c>
      <c r="B77" s="61">
        <v>9</v>
      </c>
      <c r="C77" s="39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1">
        <v>11</v>
      </c>
      <c r="M77" s="39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1">
        <v>12</v>
      </c>
      <c r="W77" s="39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1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70">
        <v>73</v>
      </c>
      <c r="CG77" s="70">
        <v>1</v>
      </c>
      <c r="CH77" s="70" t="s">
        <v>460</v>
      </c>
      <c r="CI77" s="70">
        <v>73</v>
      </c>
      <c r="CJ77" s="70"/>
      <c r="CK77" s="70"/>
      <c r="CL77" s="70"/>
      <c r="CM77" s="70" t="s">
        <v>669</v>
      </c>
      <c r="CN77" s="70">
        <v>4320</v>
      </c>
      <c r="CO77" s="70" t="s">
        <v>670</v>
      </c>
      <c r="CP77" s="70">
        <v>75</v>
      </c>
      <c r="CQ77" s="70"/>
      <c r="CR77" s="70"/>
      <c r="CS77" s="70" t="s">
        <v>670</v>
      </c>
      <c r="CT77" s="70">
        <v>90</v>
      </c>
      <c r="CU77" s="70"/>
      <c r="CV77" s="70"/>
      <c r="CW77" s="70"/>
      <c r="CX77" s="70"/>
      <c r="CY77" s="70"/>
      <c r="CZ77" s="70"/>
      <c r="DA77" s="70"/>
      <c r="DB77" s="70"/>
      <c r="DC77" s="70"/>
      <c r="DD77" s="70"/>
    </row>
    <row r="78" spans="1:108" ht="16.5" x14ac:dyDescent="0.2">
      <c r="A78" s="23">
        <v>74</v>
      </c>
      <c r="B78" s="61">
        <v>9</v>
      </c>
      <c r="C78" s="39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1">
        <v>11</v>
      </c>
      <c r="M78" s="39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1">
        <v>12</v>
      </c>
      <c r="W78" s="39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1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70">
        <v>74</v>
      </c>
      <c r="CG78" s="70">
        <v>1</v>
      </c>
      <c r="CH78" s="70" t="s">
        <v>460</v>
      </c>
      <c r="CI78" s="70">
        <v>74</v>
      </c>
      <c r="CJ78" s="70"/>
      <c r="CK78" s="70"/>
      <c r="CL78" s="70"/>
      <c r="CM78" s="70" t="s">
        <v>669</v>
      </c>
      <c r="CN78" s="70">
        <v>4320</v>
      </c>
      <c r="CO78" s="70" t="s">
        <v>670</v>
      </c>
      <c r="CP78" s="70">
        <v>75</v>
      </c>
      <c r="CQ78" s="70"/>
      <c r="CR78" s="70"/>
      <c r="CS78" s="70" t="s">
        <v>670</v>
      </c>
      <c r="CT78" s="70">
        <v>90</v>
      </c>
      <c r="CU78" s="70"/>
      <c r="CV78" s="70"/>
      <c r="CW78" s="70"/>
      <c r="CX78" s="70"/>
      <c r="CY78" s="70"/>
      <c r="CZ78" s="70"/>
      <c r="DA78" s="70"/>
      <c r="DB78" s="70"/>
      <c r="DC78" s="70"/>
      <c r="DD78" s="70"/>
    </row>
    <row r="79" spans="1:108" ht="16.5" x14ac:dyDescent="0.2">
      <c r="A79" s="23">
        <v>75</v>
      </c>
      <c r="B79" s="61">
        <v>9</v>
      </c>
      <c r="C79" s="39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1">
        <v>11</v>
      </c>
      <c r="M79" s="39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1">
        <v>12</v>
      </c>
      <c r="W79" s="39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1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70">
        <v>75</v>
      </c>
      <c r="CG79" s="70">
        <v>1</v>
      </c>
      <c r="CH79" s="70" t="s">
        <v>460</v>
      </c>
      <c r="CI79" s="70">
        <v>75</v>
      </c>
      <c r="CJ79" s="70"/>
      <c r="CK79" s="70"/>
      <c r="CL79" s="70"/>
      <c r="CM79" s="70" t="s">
        <v>669</v>
      </c>
      <c r="CN79" s="70">
        <v>4320</v>
      </c>
      <c r="CO79" s="70" t="s">
        <v>670</v>
      </c>
      <c r="CP79" s="70">
        <v>75</v>
      </c>
      <c r="CQ79" s="70" t="s">
        <v>671</v>
      </c>
      <c r="CR79" s="70">
        <v>2</v>
      </c>
      <c r="CS79" s="70" t="s">
        <v>670</v>
      </c>
      <c r="CT79" s="70">
        <v>95</v>
      </c>
      <c r="CU79" s="70"/>
      <c r="CV79" s="70"/>
      <c r="CW79" s="70"/>
      <c r="CX79" s="70"/>
      <c r="CY79" s="70"/>
      <c r="CZ79" s="70"/>
      <c r="DA79" s="70"/>
      <c r="DB79" s="70"/>
      <c r="DC79" s="70"/>
      <c r="DD79" s="70"/>
    </row>
    <row r="80" spans="1:108" ht="16.5" x14ac:dyDescent="0.2">
      <c r="A80" s="23">
        <v>76</v>
      </c>
      <c r="B80" s="61">
        <v>9</v>
      </c>
      <c r="C80" s="39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1">
        <v>11</v>
      </c>
      <c r="M80" s="39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1">
        <v>12</v>
      </c>
      <c r="W80" s="39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1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70">
        <v>76</v>
      </c>
      <c r="CG80" s="70">
        <v>1</v>
      </c>
      <c r="CH80" s="70" t="s">
        <v>460</v>
      </c>
      <c r="CI80" s="70">
        <v>76</v>
      </c>
      <c r="CJ80" s="70"/>
      <c r="CK80" s="70"/>
      <c r="CL80" s="70"/>
      <c r="CM80" s="70" t="s">
        <v>669</v>
      </c>
      <c r="CN80" s="70">
        <v>4320</v>
      </c>
      <c r="CO80" s="70" t="s">
        <v>670</v>
      </c>
      <c r="CP80" s="70">
        <v>80</v>
      </c>
      <c r="CQ80" s="70"/>
      <c r="CR80" s="70"/>
      <c r="CS80" s="70" t="s">
        <v>670</v>
      </c>
      <c r="CT80" s="70">
        <v>95</v>
      </c>
      <c r="CU80" s="70"/>
      <c r="CV80" s="70"/>
      <c r="CW80" s="70"/>
      <c r="CX80" s="70"/>
      <c r="CY80" s="70"/>
      <c r="CZ80" s="70"/>
      <c r="DA80" s="70"/>
      <c r="DB80" s="70"/>
      <c r="DC80" s="70"/>
      <c r="DD80" s="70"/>
    </row>
    <row r="81" spans="1:108" ht="16.5" x14ac:dyDescent="0.2">
      <c r="A81" s="23">
        <v>77</v>
      </c>
      <c r="B81" s="61">
        <v>9</v>
      </c>
      <c r="C81" s="39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1">
        <v>11</v>
      </c>
      <c r="M81" s="39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1">
        <v>12</v>
      </c>
      <c r="W81" s="39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1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70">
        <v>77</v>
      </c>
      <c r="CG81" s="70">
        <v>1</v>
      </c>
      <c r="CH81" s="70" t="s">
        <v>460</v>
      </c>
      <c r="CI81" s="70">
        <v>77</v>
      </c>
      <c r="CJ81" s="70"/>
      <c r="CK81" s="70"/>
      <c r="CL81" s="70"/>
      <c r="CM81" s="70" t="s">
        <v>669</v>
      </c>
      <c r="CN81" s="70">
        <v>4320</v>
      </c>
      <c r="CO81" s="70" t="s">
        <v>670</v>
      </c>
      <c r="CP81" s="70">
        <v>80</v>
      </c>
      <c r="CQ81" s="70"/>
      <c r="CR81" s="70"/>
      <c r="CS81" s="70" t="s">
        <v>670</v>
      </c>
      <c r="CT81" s="70">
        <v>95</v>
      </c>
      <c r="CU81" s="70"/>
      <c r="CV81" s="70"/>
      <c r="CW81" s="70"/>
      <c r="CX81" s="70"/>
      <c r="CY81" s="70"/>
      <c r="CZ81" s="70"/>
      <c r="DA81" s="70"/>
      <c r="DB81" s="70"/>
      <c r="DC81" s="70"/>
      <c r="DD81" s="70"/>
    </row>
    <row r="82" spans="1:108" ht="16.5" x14ac:dyDescent="0.2">
      <c r="A82" s="23">
        <v>78</v>
      </c>
      <c r="B82" s="61">
        <v>9</v>
      </c>
      <c r="C82" s="39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1">
        <v>11</v>
      </c>
      <c r="M82" s="39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1">
        <v>12</v>
      </c>
      <c r="W82" s="39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1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70">
        <v>78</v>
      </c>
      <c r="CG82" s="70">
        <v>1</v>
      </c>
      <c r="CH82" s="70" t="s">
        <v>460</v>
      </c>
      <c r="CI82" s="70">
        <v>78</v>
      </c>
      <c r="CJ82" s="70"/>
      <c r="CK82" s="70"/>
      <c r="CL82" s="70"/>
      <c r="CM82" s="70" t="s">
        <v>669</v>
      </c>
      <c r="CN82" s="70">
        <v>4320</v>
      </c>
      <c r="CO82" s="70" t="s">
        <v>670</v>
      </c>
      <c r="CP82" s="70">
        <v>80</v>
      </c>
      <c r="CQ82" s="70"/>
      <c r="CR82" s="70"/>
      <c r="CS82" s="70" t="s">
        <v>670</v>
      </c>
      <c r="CT82" s="70">
        <v>95</v>
      </c>
      <c r="CU82" s="70"/>
      <c r="CV82" s="70"/>
      <c r="CW82" s="70"/>
      <c r="CX82" s="70"/>
      <c r="CY82" s="70"/>
      <c r="CZ82" s="70"/>
      <c r="DA82" s="70"/>
      <c r="DB82" s="70"/>
      <c r="DC82" s="70"/>
      <c r="DD82" s="70"/>
    </row>
    <row r="83" spans="1:108" ht="16.5" x14ac:dyDescent="0.2">
      <c r="A83" s="23">
        <v>79</v>
      </c>
      <c r="B83" s="61">
        <v>9</v>
      </c>
      <c r="C83" s="39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1">
        <v>11</v>
      </c>
      <c r="M83" s="39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1">
        <v>12</v>
      </c>
      <c r="W83" s="39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1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70">
        <v>79</v>
      </c>
      <c r="CG83" s="70">
        <v>1</v>
      </c>
      <c r="CH83" s="70" t="s">
        <v>460</v>
      </c>
      <c r="CI83" s="70">
        <v>79</v>
      </c>
      <c r="CJ83" s="70"/>
      <c r="CK83" s="70"/>
      <c r="CL83" s="70"/>
      <c r="CM83" s="70" t="s">
        <v>669</v>
      </c>
      <c r="CN83" s="70">
        <v>4320</v>
      </c>
      <c r="CO83" s="70" t="s">
        <v>670</v>
      </c>
      <c r="CP83" s="70">
        <v>80</v>
      </c>
      <c r="CQ83" s="70"/>
      <c r="CR83" s="70"/>
      <c r="CS83" s="70" t="s">
        <v>670</v>
      </c>
      <c r="CT83" s="70">
        <v>95</v>
      </c>
      <c r="CU83" s="70"/>
      <c r="CV83" s="70"/>
      <c r="CW83" s="70"/>
      <c r="CX83" s="70"/>
      <c r="CY83" s="70"/>
      <c r="CZ83" s="70"/>
      <c r="DA83" s="70"/>
      <c r="DB83" s="70"/>
      <c r="DC83" s="70"/>
      <c r="DD83" s="70"/>
    </row>
    <row r="84" spans="1:108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1">
        <v>11</v>
      </c>
      <c r="M84" s="39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1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70">
        <v>80</v>
      </c>
      <c r="CG84" s="70">
        <v>1</v>
      </c>
      <c r="CH84" s="70" t="s">
        <v>460</v>
      </c>
      <c r="CI84" s="70">
        <v>80</v>
      </c>
      <c r="CJ84" s="70"/>
      <c r="CK84" s="70"/>
      <c r="CL84" s="70"/>
      <c r="CM84" s="70" t="s">
        <v>669</v>
      </c>
      <c r="CN84" s="70">
        <v>5400</v>
      </c>
      <c r="CO84" s="70" t="s">
        <v>670</v>
      </c>
      <c r="CP84" s="70">
        <v>80</v>
      </c>
      <c r="CQ84" s="70" t="s">
        <v>496</v>
      </c>
      <c r="CR84" s="70">
        <v>2</v>
      </c>
      <c r="CS84" s="70" t="s">
        <v>670</v>
      </c>
      <c r="CT84" s="70">
        <v>100</v>
      </c>
      <c r="CU84" s="70"/>
      <c r="CV84" s="70"/>
      <c r="CW84" s="70"/>
      <c r="CX84" s="70"/>
      <c r="CY84" s="70"/>
      <c r="CZ84" s="70"/>
      <c r="DA84" s="70"/>
      <c r="DB84" s="70"/>
      <c r="DC84" s="70"/>
      <c r="DD84" s="70"/>
    </row>
    <row r="85" spans="1:108" ht="16.5" x14ac:dyDescent="0.2">
      <c r="A85" s="23">
        <v>81</v>
      </c>
      <c r="B85" s="61">
        <v>10</v>
      </c>
      <c r="C85" s="39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1">
        <v>11</v>
      </c>
      <c r="M85" s="39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1">
        <v>13</v>
      </c>
      <c r="W85" s="39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1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70">
        <v>81</v>
      </c>
      <c r="CG85" s="70">
        <v>1</v>
      </c>
      <c r="CH85" s="70" t="s">
        <v>460</v>
      </c>
      <c r="CI85" s="70">
        <v>81</v>
      </c>
      <c r="CJ85" s="70"/>
      <c r="CK85" s="70"/>
      <c r="CL85" s="70"/>
      <c r="CM85" s="70" t="s">
        <v>669</v>
      </c>
      <c r="CN85" s="70">
        <v>5400</v>
      </c>
      <c r="CO85" s="70" t="s">
        <v>670</v>
      </c>
      <c r="CP85" s="70">
        <v>85</v>
      </c>
      <c r="CQ85" s="70"/>
      <c r="CR85" s="70"/>
      <c r="CS85" s="70" t="s">
        <v>670</v>
      </c>
      <c r="CT85" s="70">
        <v>100</v>
      </c>
      <c r="CU85" s="70"/>
      <c r="CV85" s="70"/>
      <c r="CW85" s="70"/>
      <c r="CX85" s="70"/>
      <c r="CY85" s="70"/>
      <c r="CZ85" s="70"/>
      <c r="DA85" s="70"/>
      <c r="DB85" s="70"/>
      <c r="DC85" s="70"/>
      <c r="DD85" s="70"/>
    </row>
    <row r="86" spans="1:108" ht="16.5" x14ac:dyDescent="0.2">
      <c r="A86" s="23">
        <v>82</v>
      </c>
      <c r="B86" s="61">
        <v>10</v>
      </c>
      <c r="C86" s="39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1">
        <v>11</v>
      </c>
      <c r="M86" s="39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1">
        <v>13</v>
      </c>
      <c r="W86" s="39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1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70">
        <v>82</v>
      </c>
      <c r="CG86" s="70">
        <v>1</v>
      </c>
      <c r="CH86" s="70" t="s">
        <v>460</v>
      </c>
      <c r="CI86" s="70">
        <v>82</v>
      </c>
      <c r="CJ86" s="70"/>
      <c r="CK86" s="70"/>
      <c r="CL86" s="70"/>
      <c r="CM86" s="70" t="s">
        <v>669</v>
      </c>
      <c r="CN86" s="70">
        <v>5400</v>
      </c>
      <c r="CO86" s="70" t="s">
        <v>670</v>
      </c>
      <c r="CP86" s="70">
        <v>85</v>
      </c>
      <c r="CQ86" s="70"/>
      <c r="CR86" s="70"/>
      <c r="CS86" s="70" t="s">
        <v>670</v>
      </c>
      <c r="CT86" s="70">
        <v>100</v>
      </c>
      <c r="CU86" s="70"/>
      <c r="CV86" s="70"/>
      <c r="CW86" s="70"/>
      <c r="CX86" s="70"/>
      <c r="CY86" s="70"/>
      <c r="CZ86" s="70"/>
      <c r="DA86" s="70"/>
      <c r="DB86" s="70"/>
      <c r="DC86" s="70"/>
      <c r="DD86" s="70"/>
    </row>
    <row r="87" spans="1:108" ht="16.5" x14ac:dyDescent="0.2">
      <c r="A87" s="23">
        <v>83</v>
      </c>
      <c r="B87" s="61">
        <v>10</v>
      </c>
      <c r="C87" s="39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1">
        <v>11</v>
      </c>
      <c r="M87" s="39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1">
        <v>13</v>
      </c>
      <c r="W87" s="39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1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70">
        <v>83</v>
      </c>
      <c r="CG87" s="70">
        <v>1</v>
      </c>
      <c r="CH87" s="70" t="s">
        <v>460</v>
      </c>
      <c r="CI87" s="70">
        <v>83</v>
      </c>
      <c r="CJ87" s="70"/>
      <c r="CK87" s="70"/>
      <c r="CL87" s="70"/>
      <c r="CM87" s="70" t="s">
        <v>669</v>
      </c>
      <c r="CN87" s="70">
        <v>5400</v>
      </c>
      <c r="CO87" s="70" t="s">
        <v>670</v>
      </c>
      <c r="CP87" s="70">
        <v>85</v>
      </c>
      <c r="CQ87" s="70"/>
      <c r="CR87" s="70"/>
      <c r="CS87" s="70" t="s">
        <v>670</v>
      </c>
      <c r="CT87" s="70">
        <v>100</v>
      </c>
      <c r="CU87" s="70"/>
      <c r="CV87" s="70"/>
      <c r="CW87" s="70"/>
      <c r="CX87" s="70"/>
      <c r="CY87" s="70"/>
      <c r="CZ87" s="70"/>
      <c r="DA87" s="70"/>
      <c r="DB87" s="70"/>
      <c r="DC87" s="70"/>
      <c r="DD87" s="70"/>
    </row>
    <row r="88" spans="1:108" ht="16.5" x14ac:dyDescent="0.2">
      <c r="A88" s="23">
        <v>84</v>
      </c>
      <c r="B88" s="61">
        <v>10</v>
      </c>
      <c r="C88" s="39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1">
        <v>11</v>
      </c>
      <c r="M88" s="39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1">
        <v>13</v>
      </c>
      <c r="W88" s="39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1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70">
        <v>84</v>
      </c>
      <c r="CG88" s="70">
        <v>1</v>
      </c>
      <c r="CH88" s="70" t="s">
        <v>460</v>
      </c>
      <c r="CI88" s="70">
        <v>84</v>
      </c>
      <c r="CJ88" s="70"/>
      <c r="CK88" s="70"/>
      <c r="CL88" s="70"/>
      <c r="CM88" s="70" t="s">
        <v>669</v>
      </c>
      <c r="CN88" s="70">
        <v>5400</v>
      </c>
      <c r="CO88" s="70" t="s">
        <v>670</v>
      </c>
      <c r="CP88" s="70">
        <v>85</v>
      </c>
      <c r="CQ88" s="70"/>
      <c r="CR88" s="70"/>
      <c r="CS88" s="70" t="s">
        <v>670</v>
      </c>
      <c r="CT88" s="70">
        <v>100</v>
      </c>
      <c r="CU88" s="70"/>
      <c r="CV88" s="70"/>
      <c r="CW88" s="70"/>
      <c r="CX88" s="70"/>
      <c r="CY88" s="70"/>
      <c r="CZ88" s="70"/>
      <c r="DA88" s="70"/>
      <c r="DB88" s="70"/>
      <c r="DC88" s="70"/>
      <c r="DD88" s="70"/>
    </row>
    <row r="89" spans="1:108" ht="16.5" x14ac:dyDescent="0.2">
      <c r="A89" s="23">
        <v>85</v>
      </c>
      <c r="B89" s="61">
        <v>10</v>
      </c>
      <c r="C89" s="39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1">
        <v>13</v>
      </c>
      <c r="W89" s="39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1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70">
        <v>85</v>
      </c>
      <c r="CG89" s="70">
        <v>1</v>
      </c>
      <c r="CH89" s="70" t="s">
        <v>460</v>
      </c>
      <c r="CI89" s="70">
        <v>85</v>
      </c>
      <c r="CJ89" s="70"/>
      <c r="CK89" s="70"/>
      <c r="CL89" s="70"/>
      <c r="CM89" s="70" t="s">
        <v>669</v>
      </c>
      <c r="CN89" s="70">
        <v>5400</v>
      </c>
      <c r="CO89" s="70" t="s">
        <v>670</v>
      </c>
      <c r="CP89" s="70">
        <v>85</v>
      </c>
      <c r="CQ89" s="70" t="s">
        <v>671</v>
      </c>
      <c r="CR89" s="70">
        <v>2</v>
      </c>
      <c r="CS89" s="70" t="s">
        <v>670</v>
      </c>
      <c r="CT89" s="70">
        <v>105</v>
      </c>
      <c r="CU89" s="70"/>
      <c r="CV89" s="70"/>
      <c r="CW89" s="70"/>
      <c r="CX89" s="70"/>
      <c r="CY89" s="70"/>
      <c r="CZ89" s="70"/>
      <c r="DA89" s="70"/>
      <c r="DB89" s="70"/>
      <c r="DC89" s="70"/>
      <c r="DD89" s="70"/>
    </row>
    <row r="90" spans="1:108" ht="16.5" x14ac:dyDescent="0.2">
      <c r="A90" s="23">
        <v>86</v>
      </c>
      <c r="B90" s="61">
        <v>10</v>
      </c>
      <c r="C90" s="39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1">
        <v>12</v>
      </c>
      <c r="M90" s="39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1">
        <v>13</v>
      </c>
      <c r="W90" s="39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1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70">
        <v>86</v>
      </c>
      <c r="CG90" s="70">
        <v>1</v>
      </c>
      <c r="CH90" s="70" t="s">
        <v>460</v>
      </c>
      <c r="CI90" s="70">
        <v>86</v>
      </c>
      <c r="CJ90" s="70"/>
      <c r="CK90" s="70"/>
      <c r="CL90" s="70"/>
      <c r="CM90" s="70" t="s">
        <v>669</v>
      </c>
      <c r="CN90" s="70">
        <v>5400</v>
      </c>
      <c r="CO90" s="70" t="s">
        <v>670</v>
      </c>
      <c r="CP90" s="70">
        <v>90</v>
      </c>
      <c r="CQ90" s="70"/>
      <c r="CR90" s="70"/>
      <c r="CS90" s="70" t="s">
        <v>670</v>
      </c>
      <c r="CT90" s="70">
        <v>105</v>
      </c>
      <c r="CU90" s="70"/>
      <c r="CV90" s="70"/>
      <c r="CW90" s="70"/>
      <c r="CX90" s="70"/>
      <c r="CY90" s="70"/>
      <c r="CZ90" s="70"/>
      <c r="DA90" s="70"/>
      <c r="DB90" s="70"/>
      <c r="DC90" s="70"/>
      <c r="DD90" s="70"/>
    </row>
    <row r="91" spans="1:108" ht="16.5" x14ac:dyDescent="0.2">
      <c r="A91" s="23">
        <v>87</v>
      </c>
      <c r="B91" s="61">
        <v>10</v>
      </c>
      <c r="C91" s="39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1">
        <v>12</v>
      </c>
      <c r="M91" s="39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1">
        <v>13</v>
      </c>
      <c r="W91" s="39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1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70">
        <v>87</v>
      </c>
      <c r="CG91" s="70">
        <v>1</v>
      </c>
      <c r="CH91" s="70" t="s">
        <v>460</v>
      </c>
      <c r="CI91" s="70">
        <v>87</v>
      </c>
      <c r="CJ91" s="70"/>
      <c r="CK91" s="70"/>
      <c r="CL91" s="70"/>
      <c r="CM91" s="70" t="s">
        <v>669</v>
      </c>
      <c r="CN91" s="70">
        <v>5400</v>
      </c>
      <c r="CO91" s="70" t="s">
        <v>670</v>
      </c>
      <c r="CP91" s="70">
        <v>90</v>
      </c>
      <c r="CQ91" s="70"/>
      <c r="CR91" s="70"/>
      <c r="CS91" s="70" t="s">
        <v>670</v>
      </c>
      <c r="CT91" s="70">
        <v>105</v>
      </c>
      <c r="CU91" s="70"/>
      <c r="CV91" s="70"/>
      <c r="CW91" s="70"/>
      <c r="CX91" s="70"/>
      <c r="CY91" s="70"/>
      <c r="CZ91" s="70"/>
      <c r="DA91" s="70"/>
      <c r="DB91" s="70"/>
      <c r="DC91" s="70"/>
      <c r="DD91" s="70"/>
    </row>
    <row r="92" spans="1:108" ht="16.5" x14ac:dyDescent="0.2">
      <c r="A92" s="23">
        <v>88</v>
      </c>
      <c r="B92" s="61">
        <v>10</v>
      </c>
      <c r="C92" s="39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1">
        <v>12</v>
      </c>
      <c r="M92" s="39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1">
        <v>13</v>
      </c>
      <c r="W92" s="39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1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70">
        <v>88</v>
      </c>
      <c r="CG92" s="70">
        <v>1</v>
      </c>
      <c r="CH92" s="70" t="s">
        <v>460</v>
      </c>
      <c r="CI92" s="70">
        <v>88</v>
      </c>
      <c r="CJ92" s="70"/>
      <c r="CK92" s="70"/>
      <c r="CL92" s="70"/>
      <c r="CM92" s="70" t="s">
        <v>669</v>
      </c>
      <c r="CN92" s="70">
        <v>5400</v>
      </c>
      <c r="CO92" s="70" t="s">
        <v>670</v>
      </c>
      <c r="CP92" s="70">
        <v>90</v>
      </c>
      <c r="CQ92" s="70"/>
      <c r="CR92" s="70"/>
      <c r="CS92" s="70" t="s">
        <v>670</v>
      </c>
      <c r="CT92" s="70">
        <v>105</v>
      </c>
      <c r="CU92" s="70"/>
      <c r="CV92" s="70"/>
      <c r="CW92" s="70"/>
      <c r="CX92" s="70"/>
      <c r="CY92" s="70"/>
      <c r="CZ92" s="70"/>
      <c r="DA92" s="70"/>
      <c r="DB92" s="70"/>
      <c r="DC92" s="70"/>
      <c r="DD92" s="70"/>
    </row>
    <row r="93" spans="1:108" ht="16.5" x14ac:dyDescent="0.2">
      <c r="A93" s="23">
        <v>89</v>
      </c>
      <c r="B93" s="61">
        <v>10</v>
      </c>
      <c r="C93" s="39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1">
        <v>12</v>
      </c>
      <c r="M93" s="39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1">
        <v>13</v>
      </c>
      <c r="W93" s="39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1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70">
        <v>89</v>
      </c>
      <c r="CG93" s="70">
        <v>1</v>
      </c>
      <c r="CH93" s="70" t="s">
        <v>460</v>
      </c>
      <c r="CI93" s="70">
        <v>89</v>
      </c>
      <c r="CJ93" s="70"/>
      <c r="CK93" s="70"/>
      <c r="CL93" s="70"/>
      <c r="CM93" s="70" t="s">
        <v>669</v>
      </c>
      <c r="CN93" s="70">
        <v>5400</v>
      </c>
      <c r="CO93" s="70" t="s">
        <v>670</v>
      </c>
      <c r="CP93" s="70">
        <v>90</v>
      </c>
      <c r="CQ93" s="70"/>
      <c r="CR93" s="70"/>
      <c r="CS93" s="70" t="s">
        <v>670</v>
      </c>
      <c r="CT93" s="70">
        <v>105</v>
      </c>
      <c r="CU93" s="70"/>
      <c r="CV93" s="70"/>
      <c r="CW93" s="70"/>
      <c r="CX93" s="70"/>
      <c r="CY93" s="70"/>
      <c r="CZ93" s="70"/>
      <c r="DA93" s="70"/>
      <c r="DB93" s="70"/>
      <c r="DC93" s="70"/>
      <c r="DD93" s="70"/>
    </row>
    <row r="94" spans="1:108" ht="16.5" x14ac:dyDescent="0.2">
      <c r="A94" s="23">
        <v>90</v>
      </c>
      <c r="B94" s="61">
        <v>10</v>
      </c>
      <c r="C94" s="39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1">
        <v>12</v>
      </c>
      <c r="M94" s="39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1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70">
        <v>90</v>
      </c>
      <c r="CG94" s="70">
        <v>1</v>
      </c>
      <c r="CH94" s="70" t="s">
        <v>460</v>
      </c>
      <c r="CI94" s="70">
        <v>90</v>
      </c>
      <c r="CJ94" s="70"/>
      <c r="CK94" s="70"/>
      <c r="CL94" s="70"/>
      <c r="CM94" s="70" t="s">
        <v>669</v>
      </c>
      <c r="CN94" s="70">
        <v>5400</v>
      </c>
      <c r="CO94" s="70" t="s">
        <v>670</v>
      </c>
      <c r="CP94" s="70">
        <v>90</v>
      </c>
      <c r="CQ94" s="70" t="s">
        <v>496</v>
      </c>
      <c r="CR94" s="70">
        <v>2</v>
      </c>
      <c r="CS94" s="70" t="s">
        <v>670</v>
      </c>
      <c r="CT94" s="70">
        <v>110</v>
      </c>
      <c r="CU94" s="70"/>
      <c r="CV94" s="70"/>
      <c r="CW94" s="70"/>
      <c r="CX94" s="70"/>
      <c r="CY94" s="70"/>
      <c r="CZ94" s="70"/>
      <c r="DA94" s="70"/>
      <c r="DB94" s="70"/>
      <c r="DC94" s="70"/>
      <c r="DD94" s="70"/>
    </row>
    <row r="95" spans="1:108" ht="16.5" x14ac:dyDescent="0.2">
      <c r="A95" s="23">
        <v>91</v>
      </c>
      <c r="B95" s="61">
        <v>10</v>
      </c>
      <c r="C95" s="39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1">
        <v>12</v>
      </c>
      <c r="M95" s="39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1">
        <v>14</v>
      </c>
      <c r="W95" s="39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1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70">
        <v>91</v>
      </c>
      <c r="CG95" s="70">
        <v>1</v>
      </c>
      <c r="CH95" s="70" t="s">
        <v>460</v>
      </c>
      <c r="CI95" s="70">
        <v>91</v>
      </c>
      <c r="CJ95" s="70"/>
      <c r="CK95" s="70"/>
      <c r="CL95" s="70"/>
      <c r="CM95" s="70" t="s">
        <v>669</v>
      </c>
      <c r="CN95" s="70">
        <v>5400</v>
      </c>
      <c r="CO95" s="70" t="s">
        <v>670</v>
      </c>
      <c r="CP95" s="70">
        <v>95</v>
      </c>
      <c r="CQ95" s="70"/>
      <c r="CR95" s="70"/>
      <c r="CS95" s="70" t="s">
        <v>670</v>
      </c>
      <c r="CT95" s="70">
        <v>110</v>
      </c>
      <c r="CU95" s="70"/>
      <c r="CV95" s="70"/>
      <c r="CW95" s="70"/>
      <c r="CX95" s="70"/>
      <c r="CY95" s="70"/>
      <c r="CZ95" s="70"/>
      <c r="DA95" s="70"/>
      <c r="DB95" s="70"/>
      <c r="DC95" s="70"/>
      <c r="DD95" s="70"/>
    </row>
    <row r="96" spans="1:108" ht="16.5" x14ac:dyDescent="0.2">
      <c r="A96" s="23">
        <v>92</v>
      </c>
      <c r="B96" s="61">
        <v>10</v>
      </c>
      <c r="C96" s="39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1">
        <v>12</v>
      </c>
      <c r="M96" s="39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1">
        <v>14</v>
      </c>
      <c r="W96" s="39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1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70">
        <v>92</v>
      </c>
      <c r="CG96" s="70">
        <v>1</v>
      </c>
      <c r="CH96" s="70" t="s">
        <v>460</v>
      </c>
      <c r="CI96" s="70">
        <v>92</v>
      </c>
      <c r="CJ96" s="70"/>
      <c r="CK96" s="70"/>
      <c r="CL96" s="70"/>
      <c r="CM96" s="70" t="s">
        <v>669</v>
      </c>
      <c r="CN96" s="70">
        <v>5400</v>
      </c>
      <c r="CO96" s="70" t="s">
        <v>670</v>
      </c>
      <c r="CP96" s="70">
        <v>95</v>
      </c>
      <c r="CQ96" s="70"/>
      <c r="CR96" s="70"/>
      <c r="CS96" s="70" t="s">
        <v>670</v>
      </c>
      <c r="CT96" s="70">
        <v>110</v>
      </c>
      <c r="CU96" s="70"/>
      <c r="CV96" s="70"/>
      <c r="CW96" s="70"/>
      <c r="CX96" s="70"/>
      <c r="CY96" s="70"/>
      <c r="CZ96" s="70"/>
      <c r="DA96" s="70"/>
      <c r="DB96" s="70"/>
      <c r="DC96" s="70"/>
      <c r="DD96" s="70"/>
    </row>
    <row r="97" spans="1:108" ht="16.5" x14ac:dyDescent="0.2">
      <c r="A97" s="23">
        <v>93</v>
      </c>
      <c r="B97" s="61">
        <v>10</v>
      </c>
      <c r="C97" s="39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1">
        <v>12</v>
      </c>
      <c r="M97" s="39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1">
        <v>14</v>
      </c>
      <c r="W97" s="39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1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70">
        <v>93</v>
      </c>
      <c r="CG97" s="70">
        <v>1</v>
      </c>
      <c r="CH97" s="70" t="s">
        <v>460</v>
      </c>
      <c r="CI97" s="70">
        <v>93</v>
      </c>
      <c r="CJ97" s="70"/>
      <c r="CK97" s="70"/>
      <c r="CL97" s="70"/>
      <c r="CM97" s="70" t="s">
        <v>669</v>
      </c>
      <c r="CN97" s="70">
        <v>5400</v>
      </c>
      <c r="CO97" s="70" t="s">
        <v>670</v>
      </c>
      <c r="CP97" s="70">
        <v>95</v>
      </c>
      <c r="CQ97" s="70"/>
      <c r="CR97" s="70"/>
      <c r="CS97" s="70" t="s">
        <v>670</v>
      </c>
      <c r="CT97" s="70">
        <v>110</v>
      </c>
      <c r="CU97" s="70"/>
      <c r="CV97" s="70"/>
      <c r="CW97" s="70"/>
      <c r="CX97" s="70"/>
      <c r="CY97" s="70"/>
      <c r="CZ97" s="70"/>
      <c r="DA97" s="70"/>
      <c r="DB97" s="70"/>
      <c r="DC97" s="70"/>
      <c r="DD97" s="70"/>
    </row>
    <row r="98" spans="1:108" ht="16.5" x14ac:dyDescent="0.2">
      <c r="A98" s="23">
        <v>94</v>
      </c>
      <c r="B98" s="61">
        <v>10</v>
      </c>
      <c r="C98" s="39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1">
        <v>12</v>
      </c>
      <c r="M98" s="39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1">
        <v>14</v>
      </c>
      <c r="W98" s="39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1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70">
        <v>94</v>
      </c>
      <c r="CG98" s="70">
        <v>1</v>
      </c>
      <c r="CH98" s="70" t="s">
        <v>460</v>
      </c>
      <c r="CI98" s="70">
        <v>94</v>
      </c>
      <c r="CJ98" s="70"/>
      <c r="CK98" s="70"/>
      <c r="CL98" s="70"/>
      <c r="CM98" s="70" t="s">
        <v>669</v>
      </c>
      <c r="CN98" s="70">
        <v>5400</v>
      </c>
      <c r="CO98" s="70" t="s">
        <v>670</v>
      </c>
      <c r="CP98" s="70">
        <v>95</v>
      </c>
      <c r="CQ98" s="70"/>
      <c r="CR98" s="70"/>
      <c r="CS98" s="70" t="s">
        <v>670</v>
      </c>
      <c r="CT98" s="70">
        <v>110</v>
      </c>
      <c r="CU98" s="70"/>
      <c r="CV98" s="70"/>
      <c r="CW98" s="70"/>
      <c r="CX98" s="70"/>
      <c r="CY98" s="70"/>
      <c r="CZ98" s="70"/>
      <c r="DA98" s="70"/>
      <c r="DB98" s="70"/>
      <c r="DC98" s="70"/>
      <c r="DD98" s="70"/>
    </row>
    <row r="99" spans="1:108" ht="16.5" x14ac:dyDescent="0.2">
      <c r="A99" s="23">
        <v>95</v>
      </c>
      <c r="B99" s="61">
        <v>10</v>
      </c>
      <c r="C99" s="39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1">
        <v>12</v>
      </c>
      <c r="M99" s="39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1">
        <v>14</v>
      </c>
      <c r="W99" s="39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1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70">
        <v>95</v>
      </c>
      <c r="CG99" s="70">
        <v>1</v>
      </c>
      <c r="CH99" s="70" t="s">
        <v>460</v>
      </c>
      <c r="CI99" s="70">
        <v>95</v>
      </c>
      <c r="CJ99" s="70"/>
      <c r="CK99" s="70"/>
      <c r="CL99" s="70"/>
      <c r="CM99" s="70" t="s">
        <v>669</v>
      </c>
      <c r="CN99" s="70">
        <v>5400</v>
      </c>
      <c r="CO99" s="70" t="s">
        <v>670</v>
      </c>
      <c r="CP99" s="70">
        <v>95</v>
      </c>
      <c r="CQ99" s="70" t="s">
        <v>671</v>
      </c>
      <c r="CR99" s="70">
        <v>2</v>
      </c>
      <c r="CS99" s="70" t="s">
        <v>670</v>
      </c>
      <c r="CT99" s="70">
        <v>115</v>
      </c>
      <c r="CU99" s="70"/>
      <c r="CV99" s="70"/>
      <c r="CW99" s="70"/>
      <c r="CX99" s="70"/>
      <c r="CY99" s="70"/>
      <c r="CZ99" s="70"/>
      <c r="DA99" s="70"/>
      <c r="DB99" s="70"/>
      <c r="DC99" s="70"/>
      <c r="DD99" s="70"/>
    </row>
    <row r="100" spans="1:108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1">
        <v>12</v>
      </c>
      <c r="M100" s="39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1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70">
        <v>96</v>
      </c>
      <c r="CG100" s="70">
        <v>1</v>
      </c>
      <c r="CH100" s="70" t="s">
        <v>460</v>
      </c>
      <c r="CI100" s="70">
        <v>96</v>
      </c>
      <c r="CJ100" s="70"/>
      <c r="CK100" s="70"/>
      <c r="CL100" s="70"/>
      <c r="CM100" s="70" t="s">
        <v>669</v>
      </c>
      <c r="CN100" s="70">
        <v>6600</v>
      </c>
      <c r="CO100" s="70" t="s">
        <v>670</v>
      </c>
      <c r="CP100" s="70">
        <v>100</v>
      </c>
      <c r="CQ100" s="70"/>
      <c r="CR100" s="70"/>
      <c r="CS100" s="70" t="s">
        <v>670</v>
      </c>
      <c r="CT100" s="70">
        <v>115</v>
      </c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</row>
    <row r="101" spans="1:108" ht="16.5" x14ac:dyDescent="0.2">
      <c r="A101" s="23">
        <v>97</v>
      </c>
      <c r="B101" s="61">
        <v>11</v>
      </c>
      <c r="C101" s="39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1">
        <v>12</v>
      </c>
      <c r="M101" s="39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1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70">
        <v>97</v>
      </c>
      <c r="CG101" s="70">
        <v>1</v>
      </c>
      <c r="CH101" s="70" t="s">
        <v>460</v>
      </c>
      <c r="CI101" s="70">
        <v>97</v>
      </c>
      <c r="CJ101" s="70"/>
      <c r="CK101" s="70"/>
      <c r="CL101" s="70"/>
      <c r="CM101" s="70" t="s">
        <v>669</v>
      </c>
      <c r="CN101" s="70">
        <v>6600</v>
      </c>
      <c r="CO101" s="70" t="s">
        <v>670</v>
      </c>
      <c r="CP101" s="70">
        <v>100</v>
      </c>
      <c r="CQ101" s="70"/>
      <c r="CR101" s="70"/>
      <c r="CS101" s="70" t="s">
        <v>670</v>
      </c>
      <c r="CT101" s="70">
        <v>115</v>
      </c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</row>
    <row r="102" spans="1:108" ht="16.5" x14ac:dyDescent="0.2">
      <c r="A102" s="23">
        <v>98</v>
      </c>
      <c r="B102" s="61">
        <v>11</v>
      </c>
      <c r="C102" s="39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1">
        <v>12</v>
      </c>
      <c r="M102" s="39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1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70">
        <v>98</v>
      </c>
      <c r="CG102" s="70">
        <v>1</v>
      </c>
      <c r="CH102" s="70" t="s">
        <v>460</v>
      </c>
      <c r="CI102" s="70">
        <v>98</v>
      </c>
      <c r="CJ102" s="70"/>
      <c r="CK102" s="70"/>
      <c r="CL102" s="70"/>
      <c r="CM102" s="70" t="s">
        <v>669</v>
      </c>
      <c r="CN102" s="70">
        <v>6600</v>
      </c>
      <c r="CO102" s="70" t="s">
        <v>670</v>
      </c>
      <c r="CP102" s="70">
        <v>100</v>
      </c>
      <c r="CQ102" s="70"/>
      <c r="CR102" s="70"/>
      <c r="CS102" s="70" t="s">
        <v>670</v>
      </c>
      <c r="CT102" s="70">
        <v>115</v>
      </c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</row>
    <row r="103" spans="1:108" ht="16.5" x14ac:dyDescent="0.2">
      <c r="A103" s="23">
        <v>99</v>
      </c>
      <c r="B103" s="61">
        <v>11</v>
      </c>
      <c r="C103" s="39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1">
        <v>12</v>
      </c>
      <c r="M103" s="39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1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70">
        <v>99</v>
      </c>
      <c r="CG103" s="70">
        <v>1</v>
      </c>
      <c r="CH103" s="70" t="s">
        <v>460</v>
      </c>
      <c r="CI103" s="70">
        <v>99</v>
      </c>
      <c r="CJ103" s="70"/>
      <c r="CK103" s="70"/>
      <c r="CL103" s="70"/>
      <c r="CM103" s="70" t="s">
        <v>669</v>
      </c>
      <c r="CN103" s="70">
        <v>6600</v>
      </c>
      <c r="CO103" s="70" t="s">
        <v>670</v>
      </c>
      <c r="CP103" s="70">
        <v>100</v>
      </c>
      <c r="CQ103" s="70"/>
      <c r="CR103" s="70"/>
      <c r="CS103" s="70" t="s">
        <v>670</v>
      </c>
      <c r="CT103" s="70">
        <v>115</v>
      </c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</row>
    <row r="104" spans="1:108" ht="16.5" x14ac:dyDescent="0.2">
      <c r="A104" s="23">
        <v>100</v>
      </c>
      <c r="B104" s="61">
        <v>11</v>
      </c>
      <c r="C104" s="39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1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70">
        <v>100</v>
      </c>
      <c r="CG104" s="70">
        <v>1</v>
      </c>
      <c r="CH104" s="70" t="s">
        <v>460</v>
      </c>
      <c r="CI104" s="70">
        <v>100</v>
      </c>
      <c r="CJ104" s="70"/>
      <c r="CK104" s="70"/>
      <c r="CL104" s="70"/>
      <c r="CM104" s="70" t="s">
        <v>669</v>
      </c>
      <c r="CN104" s="70">
        <v>6600</v>
      </c>
      <c r="CO104" s="70" t="s">
        <v>670</v>
      </c>
      <c r="CP104" s="70">
        <v>100</v>
      </c>
      <c r="CQ104" s="70" t="s">
        <v>496</v>
      </c>
      <c r="CR104" s="70">
        <v>2</v>
      </c>
      <c r="CS104" s="70" t="s">
        <v>670</v>
      </c>
      <c r="CT104" s="70">
        <v>120</v>
      </c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70">
        <v>101</v>
      </c>
      <c r="CG105" s="70">
        <v>2</v>
      </c>
      <c r="CH105" s="70" t="s">
        <v>460</v>
      </c>
      <c r="CI105" s="70">
        <v>1</v>
      </c>
      <c r="CJ105" s="70"/>
      <c r="CK105" s="70"/>
      <c r="CL105" s="70"/>
      <c r="CM105" s="70" t="s">
        <v>669</v>
      </c>
      <c r="CN105" s="70">
        <v>3000</v>
      </c>
      <c r="CO105" s="70" t="s">
        <v>670</v>
      </c>
      <c r="CP105" s="70">
        <v>10</v>
      </c>
      <c r="CQ105" s="70"/>
      <c r="CR105" s="70"/>
      <c r="CS105" s="70" t="s">
        <v>670</v>
      </c>
      <c r="CT105" s="70">
        <v>20</v>
      </c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</row>
    <row r="106" spans="1:108" ht="16.5" x14ac:dyDescent="0.2">
      <c r="BB106" s="70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70">
        <v>102</v>
      </c>
      <c r="CG106" s="70">
        <v>2</v>
      </c>
      <c r="CH106" s="70" t="s">
        <v>460</v>
      </c>
      <c r="CI106" s="70">
        <v>2</v>
      </c>
      <c r="CJ106" s="70"/>
      <c r="CK106" s="70"/>
      <c r="CL106" s="70"/>
      <c r="CM106" s="70" t="s">
        <v>669</v>
      </c>
      <c r="CN106" s="70">
        <v>3000</v>
      </c>
      <c r="CO106" s="70" t="s">
        <v>670</v>
      </c>
      <c r="CP106" s="70">
        <v>10</v>
      </c>
      <c r="CQ106" s="70" t="s">
        <v>497</v>
      </c>
      <c r="CR106" s="70">
        <v>1</v>
      </c>
      <c r="CS106" s="70" t="s">
        <v>670</v>
      </c>
      <c r="CT106" s="70">
        <v>20</v>
      </c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</row>
    <row r="107" spans="1:108" ht="16.5" x14ac:dyDescent="0.2">
      <c r="BB107" s="70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70">
        <v>103</v>
      </c>
      <c r="CG107" s="70">
        <v>2</v>
      </c>
      <c r="CH107" s="70" t="s">
        <v>460</v>
      </c>
      <c r="CI107" s="70">
        <v>3</v>
      </c>
      <c r="CJ107" s="70"/>
      <c r="CK107" s="70"/>
      <c r="CL107" s="70"/>
      <c r="CM107" s="70" t="s">
        <v>669</v>
      </c>
      <c r="CN107" s="70">
        <v>3000</v>
      </c>
      <c r="CO107" s="70" t="s">
        <v>670</v>
      </c>
      <c r="CP107" s="70">
        <v>10</v>
      </c>
      <c r="CQ107" s="70"/>
      <c r="CR107" s="70"/>
      <c r="CS107" s="70" t="s">
        <v>670</v>
      </c>
      <c r="CT107" s="70">
        <v>20</v>
      </c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</row>
    <row r="108" spans="1:108" ht="16.5" x14ac:dyDescent="0.2">
      <c r="BB108" s="70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70">
        <v>104</v>
      </c>
      <c r="CG108" s="70">
        <v>2</v>
      </c>
      <c r="CH108" s="70" t="s">
        <v>460</v>
      </c>
      <c r="CI108" s="70">
        <v>4</v>
      </c>
      <c r="CJ108" s="70"/>
      <c r="CK108" s="70"/>
      <c r="CL108" s="70"/>
      <c r="CM108" s="70" t="s">
        <v>669</v>
      </c>
      <c r="CN108" s="70">
        <v>3000</v>
      </c>
      <c r="CO108" s="70" t="s">
        <v>670</v>
      </c>
      <c r="CP108" s="70">
        <v>10</v>
      </c>
      <c r="CQ108" s="70" t="s">
        <v>498</v>
      </c>
      <c r="CR108" s="70">
        <v>1</v>
      </c>
      <c r="CS108" s="70" t="s">
        <v>670</v>
      </c>
      <c r="CT108" s="70">
        <v>20</v>
      </c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</row>
    <row r="109" spans="1:108" ht="16.5" x14ac:dyDescent="0.2">
      <c r="BB109" s="70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70">
        <v>105</v>
      </c>
      <c r="CG109" s="70">
        <v>2</v>
      </c>
      <c r="CH109" s="70" t="s">
        <v>460</v>
      </c>
      <c r="CI109" s="70">
        <v>5</v>
      </c>
      <c r="CJ109" s="70"/>
      <c r="CK109" s="70"/>
      <c r="CL109" s="70"/>
      <c r="CM109" s="70" t="s">
        <v>669</v>
      </c>
      <c r="CN109" s="70">
        <v>3840</v>
      </c>
      <c r="CO109" s="70" t="s">
        <v>670</v>
      </c>
      <c r="CP109" s="70">
        <v>10</v>
      </c>
      <c r="CQ109" s="70"/>
      <c r="CR109" s="70"/>
      <c r="CS109" s="70" t="s">
        <v>670</v>
      </c>
      <c r="CT109" s="70">
        <v>25</v>
      </c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</row>
    <row r="110" spans="1:108" ht="16.5" x14ac:dyDescent="0.2">
      <c r="BB110" s="70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70">
        <v>106</v>
      </c>
      <c r="CG110" s="70">
        <v>2</v>
      </c>
      <c r="CH110" s="70" t="s">
        <v>460</v>
      </c>
      <c r="CI110" s="70">
        <v>6</v>
      </c>
      <c r="CJ110" s="70"/>
      <c r="CK110" s="70"/>
      <c r="CL110" s="70"/>
      <c r="CM110" s="70" t="s">
        <v>669</v>
      </c>
      <c r="CN110" s="70">
        <v>3840</v>
      </c>
      <c r="CO110" s="70" t="s">
        <v>670</v>
      </c>
      <c r="CP110" s="70">
        <v>15</v>
      </c>
      <c r="CQ110" s="70"/>
      <c r="CR110" s="70"/>
      <c r="CS110" s="70" t="s">
        <v>670</v>
      </c>
      <c r="CT110" s="70">
        <v>25</v>
      </c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</row>
    <row r="111" spans="1:108" ht="16.5" x14ac:dyDescent="0.2">
      <c r="BB111" s="70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70">
        <v>107</v>
      </c>
      <c r="CG111" s="70">
        <v>2</v>
      </c>
      <c r="CH111" s="70" t="s">
        <v>460</v>
      </c>
      <c r="CI111" s="70">
        <v>7</v>
      </c>
      <c r="CJ111" s="70"/>
      <c r="CK111" s="70"/>
      <c r="CL111" s="70"/>
      <c r="CM111" s="70" t="s">
        <v>669</v>
      </c>
      <c r="CN111" s="70">
        <v>3840</v>
      </c>
      <c r="CO111" s="70" t="s">
        <v>670</v>
      </c>
      <c r="CP111" s="70">
        <v>15</v>
      </c>
      <c r="CQ111" s="70" t="s">
        <v>497</v>
      </c>
      <c r="CR111" s="70">
        <v>1</v>
      </c>
      <c r="CS111" s="70" t="s">
        <v>670</v>
      </c>
      <c r="CT111" s="70">
        <v>25</v>
      </c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</row>
    <row r="112" spans="1:108" ht="16.5" x14ac:dyDescent="0.2">
      <c r="BB112" s="70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70">
        <v>108</v>
      </c>
      <c r="CG112" s="70">
        <v>2</v>
      </c>
      <c r="CH112" s="70" t="s">
        <v>460</v>
      </c>
      <c r="CI112" s="70">
        <v>8</v>
      </c>
      <c r="CJ112" s="70"/>
      <c r="CK112" s="70"/>
      <c r="CL112" s="70"/>
      <c r="CM112" s="70" t="s">
        <v>669</v>
      </c>
      <c r="CN112" s="70">
        <v>3840</v>
      </c>
      <c r="CO112" s="70" t="s">
        <v>670</v>
      </c>
      <c r="CP112" s="70">
        <v>15</v>
      </c>
      <c r="CQ112" s="70"/>
      <c r="CR112" s="70"/>
      <c r="CS112" s="70" t="s">
        <v>670</v>
      </c>
      <c r="CT112" s="70">
        <v>25</v>
      </c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</row>
    <row r="113" spans="54:108" ht="16.5" x14ac:dyDescent="0.2">
      <c r="BB113" s="70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70">
        <v>109</v>
      </c>
      <c r="CG113" s="70">
        <v>2</v>
      </c>
      <c r="CH113" s="70" t="s">
        <v>460</v>
      </c>
      <c r="CI113" s="70">
        <v>9</v>
      </c>
      <c r="CJ113" s="70"/>
      <c r="CK113" s="70"/>
      <c r="CL113" s="70"/>
      <c r="CM113" s="70" t="s">
        <v>669</v>
      </c>
      <c r="CN113" s="70">
        <v>3840</v>
      </c>
      <c r="CO113" s="70" t="s">
        <v>670</v>
      </c>
      <c r="CP113" s="70">
        <v>15</v>
      </c>
      <c r="CQ113" s="70"/>
      <c r="CR113" s="70"/>
      <c r="CS113" s="70" t="s">
        <v>670</v>
      </c>
      <c r="CT113" s="70">
        <v>25</v>
      </c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</row>
    <row r="114" spans="54:108" ht="16.5" x14ac:dyDescent="0.2">
      <c r="BB114" s="70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70">
        <v>110</v>
      </c>
      <c r="CG114" s="70">
        <v>2</v>
      </c>
      <c r="CH114" s="70" t="s">
        <v>460</v>
      </c>
      <c r="CI114" s="70">
        <v>10</v>
      </c>
      <c r="CJ114" s="70"/>
      <c r="CK114" s="70"/>
      <c r="CL114" s="70"/>
      <c r="CM114" s="70" t="s">
        <v>669</v>
      </c>
      <c r="CN114" s="70">
        <v>3840</v>
      </c>
      <c r="CO114" s="70" t="s">
        <v>670</v>
      </c>
      <c r="CP114" s="70">
        <v>15</v>
      </c>
      <c r="CQ114" s="70" t="s">
        <v>498</v>
      </c>
      <c r="CR114" s="70">
        <v>1</v>
      </c>
      <c r="CS114" s="70" t="s">
        <v>670</v>
      </c>
      <c r="CT114" s="70">
        <v>30</v>
      </c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</row>
    <row r="115" spans="54:108" ht="16.5" x14ac:dyDescent="0.2">
      <c r="BB115" s="70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70">
        <v>111</v>
      </c>
      <c r="CG115" s="70">
        <v>2</v>
      </c>
      <c r="CH115" s="70" t="s">
        <v>460</v>
      </c>
      <c r="CI115" s="70">
        <v>11</v>
      </c>
      <c r="CJ115" s="70"/>
      <c r="CK115" s="70"/>
      <c r="CL115" s="70"/>
      <c r="CM115" s="70" t="s">
        <v>669</v>
      </c>
      <c r="CN115" s="70">
        <v>4800</v>
      </c>
      <c r="CO115" s="70" t="s">
        <v>670</v>
      </c>
      <c r="CP115" s="70">
        <v>20</v>
      </c>
      <c r="CQ115" s="70"/>
      <c r="CR115" s="70"/>
      <c r="CS115" s="70" t="s">
        <v>670</v>
      </c>
      <c r="CT115" s="70">
        <v>30</v>
      </c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</row>
    <row r="116" spans="54:108" ht="16.5" x14ac:dyDescent="0.2">
      <c r="BB116" s="70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70">
        <v>112</v>
      </c>
      <c r="CG116" s="70">
        <v>2</v>
      </c>
      <c r="CH116" s="70" t="s">
        <v>460</v>
      </c>
      <c r="CI116" s="70">
        <v>12</v>
      </c>
      <c r="CJ116" s="70"/>
      <c r="CK116" s="70"/>
      <c r="CL116" s="70"/>
      <c r="CM116" s="70" t="s">
        <v>669</v>
      </c>
      <c r="CN116" s="70">
        <v>4800</v>
      </c>
      <c r="CO116" s="70" t="s">
        <v>670</v>
      </c>
      <c r="CP116" s="70">
        <v>20</v>
      </c>
      <c r="CQ116" s="70"/>
      <c r="CR116" s="70"/>
      <c r="CS116" s="70" t="s">
        <v>670</v>
      </c>
      <c r="CT116" s="70">
        <v>30</v>
      </c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</row>
    <row r="117" spans="54:108" ht="16.5" x14ac:dyDescent="0.2">
      <c r="BB117" s="70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70">
        <v>113</v>
      </c>
      <c r="CG117" s="70">
        <v>2</v>
      </c>
      <c r="CH117" s="70" t="s">
        <v>460</v>
      </c>
      <c r="CI117" s="70">
        <v>13</v>
      </c>
      <c r="CJ117" s="70"/>
      <c r="CK117" s="70"/>
      <c r="CL117" s="70"/>
      <c r="CM117" s="70" t="s">
        <v>669</v>
      </c>
      <c r="CN117" s="70">
        <v>4800</v>
      </c>
      <c r="CO117" s="70" t="s">
        <v>670</v>
      </c>
      <c r="CP117" s="70">
        <v>20</v>
      </c>
      <c r="CQ117" s="70"/>
      <c r="CR117" s="70"/>
      <c r="CS117" s="70" t="s">
        <v>670</v>
      </c>
      <c r="CT117" s="70">
        <v>30</v>
      </c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</row>
    <row r="118" spans="54:108" ht="16.5" x14ac:dyDescent="0.2">
      <c r="BB118" s="70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70">
        <v>114</v>
      </c>
      <c r="CG118" s="70">
        <v>2</v>
      </c>
      <c r="CH118" s="70" t="s">
        <v>460</v>
      </c>
      <c r="CI118" s="70">
        <v>14</v>
      </c>
      <c r="CJ118" s="70"/>
      <c r="CK118" s="70"/>
      <c r="CL118" s="70"/>
      <c r="CM118" s="70" t="s">
        <v>669</v>
      </c>
      <c r="CN118" s="70">
        <v>4800</v>
      </c>
      <c r="CO118" s="70" t="s">
        <v>670</v>
      </c>
      <c r="CP118" s="70">
        <v>20</v>
      </c>
      <c r="CQ118" s="70"/>
      <c r="CR118" s="70"/>
      <c r="CS118" s="70" t="s">
        <v>670</v>
      </c>
      <c r="CT118" s="70">
        <v>30</v>
      </c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</row>
    <row r="119" spans="54:108" ht="16.5" x14ac:dyDescent="0.2">
      <c r="BB119" s="70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70">
        <v>115</v>
      </c>
      <c r="CG119" s="70">
        <v>2</v>
      </c>
      <c r="CH119" s="70" t="s">
        <v>460</v>
      </c>
      <c r="CI119" s="70">
        <v>15</v>
      </c>
      <c r="CJ119" s="70"/>
      <c r="CK119" s="70"/>
      <c r="CL119" s="70"/>
      <c r="CM119" s="70" t="s">
        <v>669</v>
      </c>
      <c r="CN119" s="70">
        <v>4800</v>
      </c>
      <c r="CO119" s="70" t="s">
        <v>670</v>
      </c>
      <c r="CP119" s="70">
        <v>20</v>
      </c>
      <c r="CQ119" s="70" t="s">
        <v>497</v>
      </c>
      <c r="CR119" s="70">
        <v>2</v>
      </c>
      <c r="CS119" s="70" t="s">
        <v>670</v>
      </c>
      <c r="CT119" s="70">
        <v>35</v>
      </c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</row>
    <row r="120" spans="54:108" ht="16.5" x14ac:dyDescent="0.2">
      <c r="BB120" s="70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70">
        <v>116</v>
      </c>
      <c r="CG120" s="70">
        <v>2</v>
      </c>
      <c r="CH120" s="70" t="s">
        <v>460</v>
      </c>
      <c r="CI120" s="70">
        <v>16</v>
      </c>
      <c r="CJ120" s="70"/>
      <c r="CK120" s="70"/>
      <c r="CL120" s="70"/>
      <c r="CM120" s="70" t="s">
        <v>669</v>
      </c>
      <c r="CN120" s="70">
        <v>4800</v>
      </c>
      <c r="CO120" s="70" t="s">
        <v>670</v>
      </c>
      <c r="CP120" s="70">
        <v>25</v>
      </c>
      <c r="CQ120" s="70"/>
      <c r="CR120" s="70"/>
      <c r="CS120" s="70" t="s">
        <v>670</v>
      </c>
      <c r="CT120" s="70">
        <v>35</v>
      </c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</row>
    <row r="121" spans="54:108" ht="16.5" x14ac:dyDescent="0.2">
      <c r="BB121" s="70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70">
        <v>117</v>
      </c>
      <c r="CG121" s="70">
        <v>2</v>
      </c>
      <c r="CH121" s="70" t="s">
        <v>460</v>
      </c>
      <c r="CI121" s="70">
        <v>17</v>
      </c>
      <c r="CJ121" s="70"/>
      <c r="CK121" s="70"/>
      <c r="CL121" s="70"/>
      <c r="CM121" s="70" t="s">
        <v>669</v>
      </c>
      <c r="CN121" s="70">
        <v>4800</v>
      </c>
      <c r="CO121" s="70" t="s">
        <v>670</v>
      </c>
      <c r="CP121" s="70">
        <v>25</v>
      </c>
      <c r="CQ121" s="70"/>
      <c r="CR121" s="70"/>
      <c r="CS121" s="70" t="s">
        <v>670</v>
      </c>
      <c r="CT121" s="70">
        <v>35</v>
      </c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</row>
    <row r="122" spans="54:108" ht="16.5" x14ac:dyDescent="0.2">
      <c r="BB122" s="70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70">
        <v>118</v>
      </c>
      <c r="CG122" s="70">
        <v>2</v>
      </c>
      <c r="CH122" s="70" t="s">
        <v>460</v>
      </c>
      <c r="CI122" s="70">
        <v>18</v>
      </c>
      <c r="CJ122" s="70"/>
      <c r="CK122" s="70"/>
      <c r="CL122" s="70"/>
      <c r="CM122" s="70" t="s">
        <v>669</v>
      </c>
      <c r="CN122" s="70">
        <v>4800</v>
      </c>
      <c r="CO122" s="70" t="s">
        <v>670</v>
      </c>
      <c r="CP122" s="70">
        <v>25</v>
      </c>
      <c r="CQ122" s="70"/>
      <c r="CR122" s="70"/>
      <c r="CS122" s="70" t="s">
        <v>670</v>
      </c>
      <c r="CT122" s="70">
        <v>35</v>
      </c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</row>
    <row r="123" spans="54:108" ht="16.5" x14ac:dyDescent="0.2">
      <c r="BB123" s="70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70">
        <v>119</v>
      </c>
      <c r="CG123" s="70">
        <v>2</v>
      </c>
      <c r="CH123" s="70" t="s">
        <v>460</v>
      </c>
      <c r="CI123" s="70">
        <v>19</v>
      </c>
      <c r="CJ123" s="70"/>
      <c r="CK123" s="70"/>
      <c r="CL123" s="70"/>
      <c r="CM123" s="70" t="s">
        <v>669</v>
      </c>
      <c r="CN123" s="70">
        <v>4800</v>
      </c>
      <c r="CO123" s="70" t="s">
        <v>670</v>
      </c>
      <c r="CP123" s="70">
        <v>25</v>
      </c>
      <c r="CQ123" s="70"/>
      <c r="CR123" s="70"/>
      <c r="CS123" s="70" t="s">
        <v>670</v>
      </c>
      <c r="CT123" s="70">
        <v>35</v>
      </c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</row>
    <row r="124" spans="54:108" ht="16.5" x14ac:dyDescent="0.2">
      <c r="BB124" s="70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70">
        <v>120</v>
      </c>
      <c r="CG124" s="70">
        <v>2</v>
      </c>
      <c r="CH124" s="70" t="s">
        <v>460</v>
      </c>
      <c r="CI124" s="70">
        <v>20</v>
      </c>
      <c r="CJ124" s="70"/>
      <c r="CK124" s="70"/>
      <c r="CL124" s="70"/>
      <c r="CM124" s="70" t="s">
        <v>669</v>
      </c>
      <c r="CN124" s="70">
        <v>6000</v>
      </c>
      <c r="CO124" s="70" t="s">
        <v>670</v>
      </c>
      <c r="CP124" s="70">
        <v>25</v>
      </c>
      <c r="CQ124" s="70" t="s">
        <v>498</v>
      </c>
      <c r="CR124" s="70">
        <v>2</v>
      </c>
      <c r="CS124" s="70" t="s">
        <v>670</v>
      </c>
      <c r="CT124" s="70">
        <v>40</v>
      </c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</row>
    <row r="125" spans="54:108" ht="16.5" x14ac:dyDescent="0.2">
      <c r="BB125" s="70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70">
        <v>121</v>
      </c>
      <c r="CG125" s="70">
        <v>2</v>
      </c>
      <c r="CH125" s="70" t="s">
        <v>460</v>
      </c>
      <c r="CI125" s="70">
        <v>21</v>
      </c>
      <c r="CJ125" s="70"/>
      <c r="CK125" s="70"/>
      <c r="CL125" s="70"/>
      <c r="CM125" s="70" t="s">
        <v>669</v>
      </c>
      <c r="CN125" s="70">
        <v>6000</v>
      </c>
      <c r="CO125" s="70" t="s">
        <v>670</v>
      </c>
      <c r="CP125" s="70">
        <v>30</v>
      </c>
      <c r="CQ125" s="70"/>
      <c r="CR125" s="70"/>
      <c r="CS125" s="70" t="s">
        <v>670</v>
      </c>
      <c r="CT125" s="70">
        <v>40</v>
      </c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</row>
    <row r="126" spans="54:108" ht="16.5" x14ac:dyDescent="0.2">
      <c r="BB126" s="70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70">
        <v>122</v>
      </c>
      <c r="CG126" s="70">
        <v>2</v>
      </c>
      <c r="CH126" s="70" t="s">
        <v>460</v>
      </c>
      <c r="CI126" s="70">
        <v>22</v>
      </c>
      <c r="CJ126" s="70"/>
      <c r="CK126" s="70"/>
      <c r="CL126" s="70"/>
      <c r="CM126" s="70" t="s">
        <v>669</v>
      </c>
      <c r="CN126" s="70">
        <v>6000</v>
      </c>
      <c r="CO126" s="70" t="s">
        <v>670</v>
      </c>
      <c r="CP126" s="70">
        <v>30</v>
      </c>
      <c r="CQ126" s="70"/>
      <c r="CR126" s="70"/>
      <c r="CS126" s="70" t="s">
        <v>670</v>
      </c>
      <c r="CT126" s="70">
        <v>40</v>
      </c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</row>
    <row r="127" spans="54:108" ht="16.5" x14ac:dyDescent="0.2">
      <c r="BB127" s="70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70">
        <v>123</v>
      </c>
      <c r="CG127" s="70">
        <v>2</v>
      </c>
      <c r="CH127" s="70" t="s">
        <v>460</v>
      </c>
      <c r="CI127" s="70">
        <v>23</v>
      </c>
      <c r="CJ127" s="70"/>
      <c r="CK127" s="70"/>
      <c r="CL127" s="70"/>
      <c r="CM127" s="70" t="s">
        <v>669</v>
      </c>
      <c r="CN127" s="70">
        <v>6000</v>
      </c>
      <c r="CO127" s="70" t="s">
        <v>670</v>
      </c>
      <c r="CP127" s="70">
        <v>30</v>
      </c>
      <c r="CQ127" s="70"/>
      <c r="CR127" s="70"/>
      <c r="CS127" s="70" t="s">
        <v>670</v>
      </c>
      <c r="CT127" s="70">
        <v>40</v>
      </c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</row>
    <row r="128" spans="54:108" ht="16.5" x14ac:dyDescent="0.2">
      <c r="BB128" s="70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70">
        <v>124</v>
      </c>
      <c r="CG128" s="70">
        <v>2</v>
      </c>
      <c r="CH128" s="70" t="s">
        <v>460</v>
      </c>
      <c r="CI128" s="70">
        <v>24</v>
      </c>
      <c r="CJ128" s="70"/>
      <c r="CK128" s="70"/>
      <c r="CL128" s="70"/>
      <c r="CM128" s="70" t="s">
        <v>669</v>
      </c>
      <c r="CN128" s="70">
        <v>6000</v>
      </c>
      <c r="CO128" s="70" t="s">
        <v>670</v>
      </c>
      <c r="CP128" s="70">
        <v>30</v>
      </c>
      <c r="CQ128" s="70"/>
      <c r="CR128" s="70"/>
      <c r="CS128" s="70" t="s">
        <v>670</v>
      </c>
      <c r="CT128" s="70">
        <v>40</v>
      </c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</row>
    <row r="129" spans="54:108" ht="16.5" x14ac:dyDescent="0.2">
      <c r="BB129" s="70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70">
        <v>125</v>
      </c>
      <c r="CG129" s="70">
        <v>2</v>
      </c>
      <c r="CH129" s="70" t="s">
        <v>460</v>
      </c>
      <c r="CI129" s="70">
        <v>25</v>
      </c>
      <c r="CJ129" s="70"/>
      <c r="CK129" s="70"/>
      <c r="CL129" s="70"/>
      <c r="CM129" s="70" t="s">
        <v>669</v>
      </c>
      <c r="CN129" s="70">
        <v>6000</v>
      </c>
      <c r="CO129" s="70" t="s">
        <v>670</v>
      </c>
      <c r="CP129" s="70">
        <v>30</v>
      </c>
      <c r="CQ129" s="70" t="s">
        <v>497</v>
      </c>
      <c r="CR129" s="70">
        <v>2</v>
      </c>
      <c r="CS129" s="70" t="s">
        <v>670</v>
      </c>
      <c r="CT129" s="70">
        <v>45</v>
      </c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</row>
    <row r="130" spans="54:108" ht="16.5" x14ac:dyDescent="0.2">
      <c r="BB130" s="70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70">
        <v>126</v>
      </c>
      <c r="CG130" s="70">
        <v>2</v>
      </c>
      <c r="CH130" s="70" t="s">
        <v>460</v>
      </c>
      <c r="CI130" s="70">
        <v>26</v>
      </c>
      <c r="CJ130" s="70"/>
      <c r="CK130" s="70"/>
      <c r="CL130" s="70"/>
      <c r="CM130" s="70" t="s">
        <v>669</v>
      </c>
      <c r="CN130" s="70">
        <v>6000</v>
      </c>
      <c r="CO130" s="70" t="s">
        <v>670</v>
      </c>
      <c r="CP130" s="70">
        <v>35</v>
      </c>
      <c r="CQ130" s="70"/>
      <c r="CR130" s="70"/>
      <c r="CS130" s="70" t="s">
        <v>670</v>
      </c>
      <c r="CT130" s="70">
        <v>45</v>
      </c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</row>
    <row r="131" spans="54:108" ht="16.5" x14ac:dyDescent="0.2">
      <c r="BB131" s="70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70">
        <v>127</v>
      </c>
      <c r="CG131" s="70">
        <v>2</v>
      </c>
      <c r="CH131" s="70" t="s">
        <v>460</v>
      </c>
      <c r="CI131" s="70">
        <v>27</v>
      </c>
      <c r="CJ131" s="70"/>
      <c r="CK131" s="70"/>
      <c r="CL131" s="70"/>
      <c r="CM131" s="70" t="s">
        <v>669</v>
      </c>
      <c r="CN131" s="70">
        <v>6000</v>
      </c>
      <c r="CO131" s="70" t="s">
        <v>670</v>
      </c>
      <c r="CP131" s="70">
        <v>35</v>
      </c>
      <c r="CQ131" s="70"/>
      <c r="CR131" s="70"/>
      <c r="CS131" s="70" t="s">
        <v>670</v>
      </c>
      <c r="CT131" s="70">
        <v>45</v>
      </c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</row>
    <row r="132" spans="54:108" ht="16.5" x14ac:dyDescent="0.2">
      <c r="BB132" s="70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70">
        <v>128</v>
      </c>
      <c r="CG132" s="70">
        <v>2</v>
      </c>
      <c r="CH132" s="70" t="s">
        <v>460</v>
      </c>
      <c r="CI132" s="70">
        <v>28</v>
      </c>
      <c r="CJ132" s="70"/>
      <c r="CK132" s="70"/>
      <c r="CL132" s="70"/>
      <c r="CM132" s="70" t="s">
        <v>669</v>
      </c>
      <c r="CN132" s="70">
        <v>6000</v>
      </c>
      <c r="CO132" s="70" t="s">
        <v>670</v>
      </c>
      <c r="CP132" s="70">
        <v>35</v>
      </c>
      <c r="CQ132" s="70"/>
      <c r="CR132" s="70"/>
      <c r="CS132" s="70" t="s">
        <v>670</v>
      </c>
      <c r="CT132" s="70">
        <v>45</v>
      </c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</row>
    <row r="133" spans="54:108" ht="16.5" x14ac:dyDescent="0.2">
      <c r="BB133" s="70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70">
        <v>129</v>
      </c>
      <c r="CG133" s="70">
        <v>2</v>
      </c>
      <c r="CH133" s="70" t="s">
        <v>460</v>
      </c>
      <c r="CI133" s="70">
        <v>29</v>
      </c>
      <c r="CJ133" s="70"/>
      <c r="CK133" s="70"/>
      <c r="CL133" s="70"/>
      <c r="CM133" s="70" t="s">
        <v>669</v>
      </c>
      <c r="CN133" s="70">
        <v>6000</v>
      </c>
      <c r="CO133" s="70" t="s">
        <v>670</v>
      </c>
      <c r="CP133" s="70">
        <v>35</v>
      </c>
      <c r="CQ133" s="70"/>
      <c r="CR133" s="70"/>
      <c r="CS133" s="70" t="s">
        <v>670</v>
      </c>
      <c r="CT133" s="70">
        <v>45</v>
      </c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</row>
    <row r="134" spans="54:108" ht="16.5" x14ac:dyDescent="0.2">
      <c r="BB134" s="70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70">
        <v>130</v>
      </c>
      <c r="CG134" s="70">
        <v>2</v>
      </c>
      <c r="CH134" s="70" t="s">
        <v>460</v>
      </c>
      <c r="CI134" s="70">
        <v>30</v>
      </c>
      <c r="CJ134" s="70"/>
      <c r="CK134" s="70"/>
      <c r="CL134" s="70"/>
      <c r="CM134" s="70" t="s">
        <v>669</v>
      </c>
      <c r="CN134" s="70">
        <v>7200</v>
      </c>
      <c r="CO134" s="70" t="s">
        <v>670</v>
      </c>
      <c r="CP134" s="70">
        <v>35</v>
      </c>
      <c r="CQ134" s="70" t="s">
        <v>497</v>
      </c>
      <c r="CR134" s="70">
        <v>2</v>
      </c>
      <c r="CS134" s="70" t="s">
        <v>670</v>
      </c>
      <c r="CT134" s="70">
        <v>50</v>
      </c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</row>
    <row r="135" spans="54:108" ht="16.5" x14ac:dyDescent="0.2">
      <c r="BB135" s="70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70">
        <v>131</v>
      </c>
      <c r="CG135" s="70">
        <v>2</v>
      </c>
      <c r="CH135" s="70" t="s">
        <v>460</v>
      </c>
      <c r="CI135" s="70">
        <v>31</v>
      </c>
      <c r="CJ135" s="70"/>
      <c r="CK135" s="70"/>
      <c r="CL135" s="70"/>
      <c r="CM135" s="70" t="s">
        <v>669</v>
      </c>
      <c r="CN135" s="70">
        <v>7200</v>
      </c>
      <c r="CO135" s="70" t="s">
        <v>670</v>
      </c>
      <c r="CP135" s="70">
        <v>40</v>
      </c>
      <c r="CQ135" s="70"/>
      <c r="CR135" s="70"/>
      <c r="CS135" s="70" t="s">
        <v>670</v>
      </c>
      <c r="CT135" s="70">
        <v>50</v>
      </c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</row>
    <row r="136" spans="54:108" ht="16.5" x14ac:dyDescent="0.2">
      <c r="BB136" s="70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70">
        <v>132</v>
      </c>
      <c r="CG136" s="70">
        <v>2</v>
      </c>
      <c r="CH136" s="70" t="s">
        <v>460</v>
      </c>
      <c r="CI136" s="70">
        <v>32</v>
      </c>
      <c r="CJ136" s="70"/>
      <c r="CK136" s="70"/>
      <c r="CL136" s="70"/>
      <c r="CM136" s="70" t="s">
        <v>669</v>
      </c>
      <c r="CN136" s="70">
        <v>7200</v>
      </c>
      <c r="CO136" s="70" t="s">
        <v>670</v>
      </c>
      <c r="CP136" s="70">
        <v>40</v>
      </c>
      <c r="CQ136" s="70"/>
      <c r="CR136" s="70"/>
      <c r="CS136" s="70" t="s">
        <v>670</v>
      </c>
      <c r="CT136" s="70">
        <v>50</v>
      </c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</row>
    <row r="137" spans="54:108" ht="16.5" x14ac:dyDescent="0.2">
      <c r="BB137" s="70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70">
        <v>133</v>
      </c>
      <c r="CG137" s="70">
        <v>2</v>
      </c>
      <c r="CH137" s="70" t="s">
        <v>460</v>
      </c>
      <c r="CI137" s="70">
        <v>33</v>
      </c>
      <c r="CJ137" s="70"/>
      <c r="CK137" s="70"/>
      <c r="CL137" s="70"/>
      <c r="CM137" s="70" t="s">
        <v>669</v>
      </c>
      <c r="CN137" s="70">
        <v>7200</v>
      </c>
      <c r="CO137" s="70" t="s">
        <v>670</v>
      </c>
      <c r="CP137" s="70">
        <v>40</v>
      </c>
      <c r="CQ137" s="70"/>
      <c r="CR137" s="70"/>
      <c r="CS137" s="70" t="s">
        <v>670</v>
      </c>
      <c r="CT137" s="70">
        <v>50</v>
      </c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</row>
    <row r="138" spans="54:108" ht="16.5" x14ac:dyDescent="0.2">
      <c r="BB138" s="70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70">
        <v>134</v>
      </c>
      <c r="CG138" s="70">
        <v>2</v>
      </c>
      <c r="CH138" s="70" t="s">
        <v>460</v>
      </c>
      <c r="CI138" s="70">
        <v>34</v>
      </c>
      <c r="CJ138" s="70"/>
      <c r="CK138" s="70"/>
      <c r="CL138" s="70"/>
      <c r="CM138" s="70" t="s">
        <v>669</v>
      </c>
      <c r="CN138" s="70">
        <v>7200</v>
      </c>
      <c r="CO138" s="70" t="s">
        <v>670</v>
      </c>
      <c r="CP138" s="70">
        <v>40</v>
      </c>
      <c r="CQ138" s="70"/>
      <c r="CR138" s="70"/>
      <c r="CS138" s="70" t="s">
        <v>670</v>
      </c>
      <c r="CT138" s="70">
        <v>50</v>
      </c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</row>
    <row r="139" spans="54:108" ht="16.5" x14ac:dyDescent="0.2">
      <c r="BB139" s="70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70">
        <v>135</v>
      </c>
      <c r="CG139" s="70">
        <v>2</v>
      </c>
      <c r="CH139" s="70" t="s">
        <v>460</v>
      </c>
      <c r="CI139" s="70">
        <v>35</v>
      </c>
      <c r="CJ139" s="70"/>
      <c r="CK139" s="70"/>
      <c r="CL139" s="70"/>
      <c r="CM139" s="70" t="s">
        <v>669</v>
      </c>
      <c r="CN139" s="70">
        <v>7200</v>
      </c>
      <c r="CO139" s="70" t="s">
        <v>670</v>
      </c>
      <c r="CP139" s="70">
        <v>40</v>
      </c>
      <c r="CQ139" s="70" t="s">
        <v>498</v>
      </c>
      <c r="CR139" s="70">
        <v>2</v>
      </c>
      <c r="CS139" s="70" t="s">
        <v>670</v>
      </c>
      <c r="CT139" s="70">
        <v>55</v>
      </c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</row>
    <row r="140" spans="54:108" ht="16.5" x14ac:dyDescent="0.2">
      <c r="BB140" s="70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70">
        <v>136</v>
      </c>
      <c r="CG140" s="70">
        <v>2</v>
      </c>
      <c r="CH140" s="70" t="s">
        <v>460</v>
      </c>
      <c r="CI140" s="70">
        <v>36</v>
      </c>
      <c r="CJ140" s="70"/>
      <c r="CK140" s="70"/>
      <c r="CL140" s="70"/>
      <c r="CM140" s="70" t="s">
        <v>669</v>
      </c>
      <c r="CN140" s="70">
        <v>7200</v>
      </c>
      <c r="CO140" s="70" t="s">
        <v>670</v>
      </c>
      <c r="CP140" s="70">
        <v>45</v>
      </c>
      <c r="CQ140" s="70"/>
      <c r="CR140" s="70"/>
      <c r="CS140" s="70" t="s">
        <v>670</v>
      </c>
      <c r="CT140" s="70">
        <v>55</v>
      </c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</row>
    <row r="141" spans="54:108" ht="16.5" x14ac:dyDescent="0.2">
      <c r="BB141" s="70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70">
        <v>137</v>
      </c>
      <c r="CG141" s="70">
        <v>2</v>
      </c>
      <c r="CH141" s="70" t="s">
        <v>460</v>
      </c>
      <c r="CI141" s="70">
        <v>37</v>
      </c>
      <c r="CJ141" s="70"/>
      <c r="CK141" s="70"/>
      <c r="CL141" s="70"/>
      <c r="CM141" s="70" t="s">
        <v>669</v>
      </c>
      <c r="CN141" s="70">
        <v>7200</v>
      </c>
      <c r="CO141" s="70" t="s">
        <v>670</v>
      </c>
      <c r="CP141" s="70">
        <v>45</v>
      </c>
      <c r="CQ141" s="70"/>
      <c r="CR141" s="70"/>
      <c r="CS141" s="70" t="s">
        <v>670</v>
      </c>
      <c r="CT141" s="70">
        <v>55</v>
      </c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</row>
    <row r="142" spans="54:108" ht="16.5" x14ac:dyDescent="0.2">
      <c r="BB142" s="70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70">
        <v>138</v>
      </c>
      <c r="CG142" s="70">
        <v>2</v>
      </c>
      <c r="CH142" s="70" t="s">
        <v>460</v>
      </c>
      <c r="CI142" s="70">
        <v>38</v>
      </c>
      <c r="CJ142" s="70"/>
      <c r="CK142" s="70"/>
      <c r="CL142" s="70"/>
      <c r="CM142" s="70" t="s">
        <v>669</v>
      </c>
      <c r="CN142" s="70">
        <v>7200</v>
      </c>
      <c r="CO142" s="70" t="s">
        <v>670</v>
      </c>
      <c r="CP142" s="70">
        <v>45</v>
      </c>
      <c r="CQ142" s="70"/>
      <c r="CR142" s="70"/>
      <c r="CS142" s="70" t="s">
        <v>670</v>
      </c>
      <c r="CT142" s="70">
        <v>55</v>
      </c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</row>
    <row r="143" spans="54:108" ht="16.5" x14ac:dyDescent="0.2">
      <c r="BB143" s="70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70">
        <v>139</v>
      </c>
      <c r="CG143" s="70">
        <v>2</v>
      </c>
      <c r="CH143" s="70" t="s">
        <v>460</v>
      </c>
      <c r="CI143" s="70">
        <v>39</v>
      </c>
      <c r="CJ143" s="70"/>
      <c r="CK143" s="70"/>
      <c r="CL143" s="70"/>
      <c r="CM143" s="70" t="s">
        <v>669</v>
      </c>
      <c r="CN143" s="70">
        <v>7200</v>
      </c>
      <c r="CO143" s="70" t="s">
        <v>670</v>
      </c>
      <c r="CP143" s="70">
        <v>45</v>
      </c>
      <c r="CQ143" s="70"/>
      <c r="CR143" s="70"/>
      <c r="CS143" s="70" t="s">
        <v>670</v>
      </c>
      <c r="CT143" s="70">
        <v>55</v>
      </c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</row>
    <row r="144" spans="54:108" ht="16.5" x14ac:dyDescent="0.2">
      <c r="BB144" s="70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70">
        <v>140</v>
      </c>
      <c r="CG144" s="70">
        <v>2</v>
      </c>
      <c r="CH144" s="70" t="s">
        <v>460</v>
      </c>
      <c r="CI144" s="70">
        <v>40</v>
      </c>
      <c r="CJ144" s="70"/>
      <c r="CK144" s="70"/>
      <c r="CL144" s="70"/>
      <c r="CM144" s="70" t="s">
        <v>669</v>
      </c>
      <c r="CN144" s="70">
        <v>8640</v>
      </c>
      <c r="CO144" s="70" t="s">
        <v>670</v>
      </c>
      <c r="CP144" s="70">
        <v>45</v>
      </c>
      <c r="CQ144" s="70" t="s">
        <v>497</v>
      </c>
      <c r="CR144" s="70">
        <v>2</v>
      </c>
      <c r="CS144" s="70" t="s">
        <v>670</v>
      </c>
      <c r="CT144" s="70">
        <v>60</v>
      </c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</row>
    <row r="145" spans="54:108" ht="16.5" x14ac:dyDescent="0.2">
      <c r="BB145" s="70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70">
        <v>141</v>
      </c>
      <c r="CG145" s="70">
        <v>2</v>
      </c>
      <c r="CH145" s="70" t="s">
        <v>460</v>
      </c>
      <c r="CI145" s="70">
        <v>41</v>
      </c>
      <c r="CJ145" s="70"/>
      <c r="CK145" s="70"/>
      <c r="CL145" s="70"/>
      <c r="CM145" s="70" t="s">
        <v>669</v>
      </c>
      <c r="CN145" s="70">
        <v>8640</v>
      </c>
      <c r="CO145" s="70" t="s">
        <v>670</v>
      </c>
      <c r="CP145" s="70">
        <v>50</v>
      </c>
      <c r="CQ145" s="70"/>
      <c r="CR145" s="70"/>
      <c r="CS145" s="70" t="s">
        <v>670</v>
      </c>
      <c r="CT145" s="70">
        <v>60</v>
      </c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</row>
    <row r="146" spans="54:108" ht="16.5" x14ac:dyDescent="0.2">
      <c r="BB146" s="70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70">
        <v>142</v>
      </c>
      <c r="CG146" s="70">
        <v>2</v>
      </c>
      <c r="CH146" s="70" t="s">
        <v>460</v>
      </c>
      <c r="CI146" s="70">
        <v>42</v>
      </c>
      <c r="CJ146" s="70"/>
      <c r="CK146" s="70"/>
      <c r="CL146" s="70"/>
      <c r="CM146" s="70" t="s">
        <v>669</v>
      </c>
      <c r="CN146" s="70">
        <v>8640</v>
      </c>
      <c r="CO146" s="70" t="s">
        <v>670</v>
      </c>
      <c r="CP146" s="70">
        <v>50</v>
      </c>
      <c r="CQ146" s="70"/>
      <c r="CR146" s="70"/>
      <c r="CS146" s="70" t="s">
        <v>670</v>
      </c>
      <c r="CT146" s="70">
        <v>60</v>
      </c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</row>
    <row r="147" spans="54:108" ht="16.5" x14ac:dyDescent="0.2">
      <c r="BB147" s="70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70">
        <v>143</v>
      </c>
      <c r="CG147" s="70">
        <v>2</v>
      </c>
      <c r="CH147" s="70" t="s">
        <v>460</v>
      </c>
      <c r="CI147" s="70">
        <v>43</v>
      </c>
      <c r="CJ147" s="70"/>
      <c r="CK147" s="70"/>
      <c r="CL147" s="70"/>
      <c r="CM147" s="70" t="s">
        <v>669</v>
      </c>
      <c r="CN147" s="70">
        <v>8640</v>
      </c>
      <c r="CO147" s="70" t="s">
        <v>670</v>
      </c>
      <c r="CP147" s="70">
        <v>50</v>
      </c>
      <c r="CQ147" s="70"/>
      <c r="CR147" s="70"/>
      <c r="CS147" s="70" t="s">
        <v>670</v>
      </c>
      <c r="CT147" s="70">
        <v>60</v>
      </c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</row>
    <row r="148" spans="54:108" ht="16.5" x14ac:dyDescent="0.2">
      <c r="BB148" s="70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70">
        <v>144</v>
      </c>
      <c r="CG148" s="70">
        <v>2</v>
      </c>
      <c r="CH148" s="70" t="s">
        <v>460</v>
      </c>
      <c r="CI148" s="70">
        <v>44</v>
      </c>
      <c r="CJ148" s="70"/>
      <c r="CK148" s="70"/>
      <c r="CL148" s="70"/>
      <c r="CM148" s="70" t="s">
        <v>669</v>
      </c>
      <c r="CN148" s="70">
        <v>8640</v>
      </c>
      <c r="CO148" s="70" t="s">
        <v>670</v>
      </c>
      <c r="CP148" s="70">
        <v>50</v>
      </c>
      <c r="CQ148" s="70"/>
      <c r="CR148" s="70"/>
      <c r="CS148" s="70" t="s">
        <v>670</v>
      </c>
      <c r="CT148" s="70">
        <v>60</v>
      </c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</row>
    <row r="149" spans="54:108" ht="16.5" x14ac:dyDescent="0.2">
      <c r="BB149" s="70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70">
        <v>145</v>
      </c>
      <c r="CG149" s="70">
        <v>2</v>
      </c>
      <c r="CH149" s="70" t="s">
        <v>460</v>
      </c>
      <c r="CI149" s="70">
        <v>45</v>
      </c>
      <c r="CJ149" s="70"/>
      <c r="CK149" s="70"/>
      <c r="CL149" s="70"/>
      <c r="CM149" s="70" t="s">
        <v>669</v>
      </c>
      <c r="CN149" s="70">
        <v>8640</v>
      </c>
      <c r="CO149" s="70" t="s">
        <v>670</v>
      </c>
      <c r="CP149" s="70">
        <v>50</v>
      </c>
      <c r="CQ149" s="70" t="s">
        <v>498</v>
      </c>
      <c r="CR149" s="70">
        <v>2</v>
      </c>
      <c r="CS149" s="70" t="s">
        <v>670</v>
      </c>
      <c r="CT149" s="70">
        <v>65</v>
      </c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</row>
    <row r="150" spans="54:108" ht="16.5" x14ac:dyDescent="0.2">
      <c r="BB150" s="70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70">
        <v>146</v>
      </c>
      <c r="CG150" s="70">
        <v>2</v>
      </c>
      <c r="CH150" s="70" t="s">
        <v>460</v>
      </c>
      <c r="CI150" s="70">
        <v>46</v>
      </c>
      <c r="CJ150" s="70"/>
      <c r="CK150" s="70"/>
      <c r="CL150" s="70"/>
      <c r="CM150" s="70" t="s">
        <v>669</v>
      </c>
      <c r="CN150" s="70">
        <v>8640</v>
      </c>
      <c r="CO150" s="70" t="s">
        <v>670</v>
      </c>
      <c r="CP150" s="70">
        <v>55</v>
      </c>
      <c r="CQ150" s="70"/>
      <c r="CR150" s="70"/>
      <c r="CS150" s="70" t="s">
        <v>670</v>
      </c>
      <c r="CT150" s="70">
        <v>65</v>
      </c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</row>
    <row r="151" spans="54:108" ht="16.5" x14ac:dyDescent="0.2">
      <c r="BB151" s="70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70">
        <v>147</v>
      </c>
      <c r="CG151" s="70">
        <v>2</v>
      </c>
      <c r="CH151" s="70" t="s">
        <v>460</v>
      </c>
      <c r="CI151" s="70">
        <v>47</v>
      </c>
      <c r="CJ151" s="70"/>
      <c r="CK151" s="70"/>
      <c r="CL151" s="70"/>
      <c r="CM151" s="70" t="s">
        <v>669</v>
      </c>
      <c r="CN151" s="70">
        <v>8640</v>
      </c>
      <c r="CO151" s="70" t="s">
        <v>670</v>
      </c>
      <c r="CP151" s="70">
        <v>55</v>
      </c>
      <c r="CQ151" s="70"/>
      <c r="CR151" s="70"/>
      <c r="CS151" s="70" t="s">
        <v>670</v>
      </c>
      <c r="CT151" s="70">
        <v>65</v>
      </c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</row>
    <row r="152" spans="54:108" ht="16.5" x14ac:dyDescent="0.2">
      <c r="BB152" s="70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70">
        <v>148</v>
      </c>
      <c r="CG152" s="70">
        <v>2</v>
      </c>
      <c r="CH152" s="70" t="s">
        <v>460</v>
      </c>
      <c r="CI152" s="70">
        <v>48</v>
      </c>
      <c r="CJ152" s="70"/>
      <c r="CK152" s="70"/>
      <c r="CL152" s="70"/>
      <c r="CM152" s="70" t="s">
        <v>669</v>
      </c>
      <c r="CN152" s="70">
        <v>8640</v>
      </c>
      <c r="CO152" s="70" t="s">
        <v>670</v>
      </c>
      <c r="CP152" s="70">
        <v>55</v>
      </c>
      <c r="CQ152" s="70"/>
      <c r="CR152" s="70"/>
      <c r="CS152" s="70" t="s">
        <v>670</v>
      </c>
      <c r="CT152" s="70">
        <v>65</v>
      </c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</row>
    <row r="153" spans="54:108" ht="16.5" x14ac:dyDescent="0.2">
      <c r="BB153" s="70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70">
        <v>149</v>
      </c>
      <c r="CG153" s="70">
        <v>2</v>
      </c>
      <c r="CH153" s="70" t="s">
        <v>460</v>
      </c>
      <c r="CI153" s="70">
        <v>49</v>
      </c>
      <c r="CJ153" s="70"/>
      <c r="CK153" s="70"/>
      <c r="CL153" s="70"/>
      <c r="CM153" s="70" t="s">
        <v>669</v>
      </c>
      <c r="CN153" s="70">
        <v>8640</v>
      </c>
      <c r="CO153" s="70" t="s">
        <v>670</v>
      </c>
      <c r="CP153" s="70">
        <v>55</v>
      </c>
      <c r="CQ153" s="70"/>
      <c r="CR153" s="70"/>
      <c r="CS153" s="70" t="s">
        <v>670</v>
      </c>
      <c r="CT153" s="70">
        <v>65</v>
      </c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</row>
    <row r="154" spans="54:108" ht="16.5" x14ac:dyDescent="0.2">
      <c r="BB154" s="70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70">
        <v>150</v>
      </c>
      <c r="CG154" s="70">
        <v>2</v>
      </c>
      <c r="CH154" s="70" t="s">
        <v>460</v>
      </c>
      <c r="CI154" s="70">
        <v>50</v>
      </c>
      <c r="CJ154" s="70"/>
      <c r="CK154" s="70"/>
      <c r="CL154" s="70"/>
      <c r="CM154" s="70" t="s">
        <v>669</v>
      </c>
      <c r="CN154" s="70">
        <v>8640</v>
      </c>
      <c r="CO154" s="70" t="s">
        <v>670</v>
      </c>
      <c r="CP154" s="70">
        <v>55</v>
      </c>
      <c r="CQ154" s="70" t="s">
        <v>497</v>
      </c>
      <c r="CR154" s="70">
        <v>2</v>
      </c>
      <c r="CS154" s="70" t="s">
        <v>670</v>
      </c>
      <c r="CT154" s="70">
        <v>70</v>
      </c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</row>
    <row r="155" spans="54:108" ht="16.5" x14ac:dyDescent="0.2">
      <c r="BB155" s="70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70">
        <v>151</v>
      </c>
      <c r="CG155" s="70">
        <v>2</v>
      </c>
      <c r="CH155" s="70" t="s">
        <v>460</v>
      </c>
      <c r="CI155" s="70">
        <v>51</v>
      </c>
      <c r="CJ155" s="70"/>
      <c r="CK155" s="70"/>
      <c r="CL155" s="70"/>
      <c r="CM155" s="70" t="s">
        <v>669</v>
      </c>
      <c r="CN155" s="70">
        <v>8640</v>
      </c>
      <c r="CO155" s="70" t="s">
        <v>670</v>
      </c>
      <c r="CP155" s="70">
        <v>60</v>
      </c>
      <c r="CQ155" s="70"/>
      <c r="CR155" s="70"/>
      <c r="CS155" s="70" t="s">
        <v>670</v>
      </c>
      <c r="CT155" s="70">
        <v>70</v>
      </c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</row>
    <row r="156" spans="54:108" ht="16.5" x14ac:dyDescent="0.2">
      <c r="BB156" s="70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70">
        <v>152</v>
      </c>
      <c r="CG156" s="70">
        <v>2</v>
      </c>
      <c r="CH156" s="70" t="s">
        <v>460</v>
      </c>
      <c r="CI156" s="70">
        <v>52</v>
      </c>
      <c r="CJ156" s="70"/>
      <c r="CK156" s="70"/>
      <c r="CL156" s="70"/>
      <c r="CM156" s="70" t="s">
        <v>669</v>
      </c>
      <c r="CN156" s="70">
        <v>8640</v>
      </c>
      <c r="CO156" s="70" t="s">
        <v>670</v>
      </c>
      <c r="CP156" s="70">
        <v>60</v>
      </c>
      <c r="CQ156" s="70"/>
      <c r="CR156" s="70"/>
      <c r="CS156" s="70" t="s">
        <v>670</v>
      </c>
      <c r="CT156" s="70">
        <v>70</v>
      </c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</row>
    <row r="157" spans="54:108" ht="16.5" x14ac:dyDescent="0.2">
      <c r="BB157" s="70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70">
        <v>153</v>
      </c>
      <c r="CG157" s="70">
        <v>2</v>
      </c>
      <c r="CH157" s="70" t="s">
        <v>460</v>
      </c>
      <c r="CI157" s="70">
        <v>53</v>
      </c>
      <c r="CJ157" s="70"/>
      <c r="CK157" s="70"/>
      <c r="CL157" s="70"/>
      <c r="CM157" s="70" t="s">
        <v>669</v>
      </c>
      <c r="CN157" s="70">
        <v>8640</v>
      </c>
      <c r="CO157" s="70" t="s">
        <v>670</v>
      </c>
      <c r="CP157" s="70">
        <v>60</v>
      </c>
      <c r="CQ157" s="70"/>
      <c r="CR157" s="70"/>
      <c r="CS157" s="70" t="s">
        <v>670</v>
      </c>
      <c r="CT157" s="70">
        <v>70</v>
      </c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</row>
    <row r="158" spans="54:108" ht="16.5" x14ac:dyDescent="0.2">
      <c r="BB158" s="70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70">
        <v>154</v>
      </c>
      <c r="CG158" s="70">
        <v>2</v>
      </c>
      <c r="CH158" s="70" t="s">
        <v>460</v>
      </c>
      <c r="CI158" s="70">
        <v>54</v>
      </c>
      <c r="CJ158" s="70"/>
      <c r="CK158" s="70"/>
      <c r="CL158" s="70"/>
      <c r="CM158" s="70" t="s">
        <v>669</v>
      </c>
      <c r="CN158" s="70">
        <v>8640</v>
      </c>
      <c r="CO158" s="70" t="s">
        <v>670</v>
      </c>
      <c r="CP158" s="70">
        <v>60</v>
      </c>
      <c r="CQ158" s="70"/>
      <c r="CR158" s="70"/>
      <c r="CS158" s="70" t="s">
        <v>670</v>
      </c>
      <c r="CT158" s="70">
        <v>70</v>
      </c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</row>
    <row r="159" spans="54:108" ht="16.5" x14ac:dyDescent="0.2">
      <c r="BB159" s="70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70">
        <v>155</v>
      </c>
      <c r="CG159" s="70">
        <v>2</v>
      </c>
      <c r="CH159" s="70" t="s">
        <v>460</v>
      </c>
      <c r="CI159" s="70">
        <v>55</v>
      </c>
      <c r="CJ159" s="70"/>
      <c r="CK159" s="70"/>
      <c r="CL159" s="70"/>
      <c r="CM159" s="70" t="s">
        <v>669</v>
      </c>
      <c r="CN159" s="70">
        <v>10800</v>
      </c>
      <c r="CO159" s="70" t="s">
        <v>670</v>
      </c>
      <c r="CP159" s="70">
        <v>60</v>
      </c>
      <c r="CQ159" s="70" t="s">
        <v>498</v>
      </c>
      <c r="CR159" s="70">
        <v>2</v>
      </c>
      <c r="CS159" s="70" t="s">
        <v>670</v>
      </c>
      <c r="CT159" s="70">
        <v>75</v>
      </c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</row>
    <row r="160" spans="54:108" ht="16.5" x14ac:dyDescent="0.2">
      <c r="BB160" s="70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70">
        <v>156</v>
      </c>
      <c r="CG160" s="70">
        <v>2</v>
      </c>
      <c r="CH160" s="70" t="s">
        <v>460</v>
      </c>
      <c r="CI160" s="70">
        <v>56</v>
      </c>
      <c r="CJ160" s="70"/>
      <c r="CK160" s="70"/>
      <c r="CL160" s="70"/>
      <c r="CM160" s="70" t="s">
        <v>669</v>
      </c>
      <c r="CN160" s="70">
        <v>10800</v>
      </c>
      <c r="CO160" s="70" t="s">
        <v>670</v>
      </c>
      <c r="CP160" s="70">
        <v>65</v>
      </c>
      <c r="CQ160" s="70"/>
      <c r="CR160" s="70"/>
      <c r="CS160" s="70" t="s">
        <v>670</v>
      </c>
      <c r="CT160" s="70">
        <v>75</v>
      </c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</row>
    <row r="161" spans="54:108" ht="16.5" x14ac:dyDescent="0.2">
      <c r="BB161" s="70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70">
        <v>157</v>
      </c>
      <c r="CG161" s="70">
        <v>2</v>
      </c>
      <c r="CH161" s="70" t="s">
        <v>460</v>
      </c>
      <c r="CI161" s="70">
        <v>57</v>
      </c>
      <c r="CJ161" s="70"/>
      <c r="CK161" s="70"/>
      <c r="CL161" s="70"/>
      <c r="CM161" s="70" t="s">
        <v>669</v>
      </c>
      <c r="CN161" s="70">
        <v>10800</v>
      </c>
      <c r="CO161" s="70" t="s">
        <v>670</v>
      </c>
      <c r="CP161" s="70">
        <v>65</v>
      </c>
      <c r="CQ161" s="70"/>
      <c r="CR161" s="70"/>
      <c r="CS161" s="70" t="s">
        <v>670</v>
      </c>
      <c r="CT161" s="70">
        <v>75</v>
      </c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</row>
    <row r="162" spans="54:108" ht="16.5" x14ac:dyDescent="0.2">
      <c r="BB162" s="70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70">
        <v>158</v>
      </c>
      <c r="CG162" s="70">
        <v>2</v>
      </c>
      <c r="CH162" s="70" t="s">
        <v>460</v>
      </c>
      <c r="CI162" s="70">
        <v>58</v>
      </c>
      <c r="CJ162" s="70"/>
      <c r="CK162" s="70"/>
      <c r="CL162" s="70"/>
      <c r="CM162" s="70" t="s">
        <v>669</v>
      </c>
      <c r="CN162" s="70">
        <v>10800</v>
      </c>
      <c r="CO162" s="70" t="s">
        <v>670</v>
      </c>
      <c r="CP162" s="70">
        <v>65</v>
      </c>
      <c r="CQ162" s="70"/>
      <c r="CR162" s="70"/>
      <c r="CS162" s="70" t="s">
        <v>670</v>
      </c>
      <c r="CT162" s="70">
        <v>75</v>
      </c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</row>
    <row r="163" spans="54:108" ht="16.5" x14ac:dyDescent="0.2">
      <c r="BB163" s="70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70">
        <v>159</v>
      </c>
      <c r="CG163" s="70">
        <v>2</v>
      </c>
      <c r="CH163" s="70" t="s">
        <v>460</v>
      </c>
      <c r="CI163" s="70">
        <v>59</v>
      </c>
      <c r="CJ163" s="70"/>
      <c r="CK163" s="70"/>
      <c r="CL163" s="70"/>
      <c r="CM163" s="70" t="s">
        <v>669</v>
      </c>
      <c r="CN163" s="70">
        <v>10800</v>
      </c>
      <c r="CO163" s="70" t="s">
        <v>670</v>
      </c>
      <c r="CP163" s="70">
        <v>65</v>
      </c>
      <c r="CQ163" s="70"/>
      <c r="CR163" s="70"/>
      <c r="CS163" s="70" t="s">
        <v>670</v>
      </c>
      <c r="CT163" s="70">
        <v>75</v>
      </c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</row>
    <row r="164" spans="54:108" ht="16.5" x14ac:dyDescent="0.2">
      <c r="BB164" s="70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70">
        <v>160</v>
      </c>
      <c r="CG164" s="70">
        <v>2</v>
      </c>
      <c r="CH164" s="70" t="s">
        <v>460</v>
      </c>
      <c r="CI164" s="70">
        <v>60</v>
      </c>
      <c r="CJ164" s="70"/>
      <c r="CK164" s="70"/>
      <c r="CL164" s="70"/>
      <c r="CM164" s="70" t="s">
        <v>669</v>
      </c>
      <c r="CN164" s="70">
        <v>10800</v>
      </c>
      <c r="CO164" s="70" t="s">
        <v>670</v>
      </c>
      <c r="CP164" s="70">
        <v>65</v>
      </c>
      <c r="CQ164" s="70" t="s">
        <v>497</v>
      </c>
      <c r="CR164" s="70">
        <v>2</v>
      </c>
      <c r="CS164" s="70" t="s">
        <v>670</v>
      </c>
      <c r="CT164" s="70">
        <v>80</v>
      </c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</row>
    <row r="165" spans="54:108" ht="16.5" x14ac:dyDescent="0.2">
      <c r="BB165" s="70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70">
        <v>161</v>
      </c>
      <c r="CG165" s="70">
        <v>2</v>
      </c>
      <c r="CH165" s="70" t="s">
        <v>460</v>
      </c>
      <c r="CI165" s="70">
        <v>61</v>
      </c>
      <c r="CJ165" s="70"/>
      <c r="CK165" s="70"/>
      <c r="CL165" s="70"/>
      <c r="CM165" s="70" t="s">
        <v>669</v>
      </c>
      <c r="CN165" s="70">
        <v>10800</v>
      </c>
      <c r="CO165" s="70" t="s">
        <v>670</v>
      </c>
      <c r="CP165" s="70">
        <v>70</v>
      </c>
      <c r="CQ165" s="70"/>
      <c r="CR165" s="70"/>
      <c r="CS165" s="70" t="s">
        <v>670</v>
      </c>
      <c r="CT165" s="70">
        <v>80</v>
      </c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</row>
    <row r="166" spans="54:108" ht="16.5" x14ac:dyDescent="0.2">
      <c r="BB166" s="70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70">
        <v>162</v>
      </c>
      <c r="CG166" s="70">
        <v>2</v>
      </c>
      <c r="CH166" s="70" t="s">
        <v>460</v>
      </c>
      <c r="CI166" s="70">
        <v>62</v>
      </c>
      <c r="CJ166" s="70"/>
      <c r="CK166" s="70"/>
      <c r="CL166" s="70"/>
      <c r="CM166" s="70" t="s">
        <v>669</v>
      </c>
      <c r="CN166" s="70">
        <v>10800</v>
      </c>
      <c r="CO166" s="70" t="s">
        <v>670</v>
      </c>
      <c r="CP166" s="70">
        <v>70</v>
      </c>
      <c r="CQ166" s="70"/>
      <c r="CR166" s="70"/>
      <c r="CS166" s="70" t="s">
        <v>670</v>
      </c>
      <c r="CT166" s="70">
        <v>80</v>
      </c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</row>
    <row r="167" spans="54:108" ht="16.5" x14ac:dyDescent="0.2">
      <c r="BB167" s="70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70">
        <v>163</v>
      </c>
      <c r="CG167" s="70">
        <v>2</v>
      </c>
      <c r="CH167" s="70" t="s">
        <v>460</v>
      </c>
      <c r="CI167" s="70">
        <v>63</v>
      </c>
      <c r="CJ167" s="70"/>
      <c r="CK167" s="70"/>
      <c r="CL167" s="70"/>
      <c r="CM167" s="70" t="s">
        <v>669</v>
      </c>
      <c r="CN167" s="70">
        <v>10800</v>
      </c>
      <c r="CO167" s="70" t="s">
        <v>670</v>
      </c>
      <c r="CP167" s="70">
        <v>70</v>
      </c>
      <c r="CQ167" s="70"/>
      <c r="CR167" s="70"/>
      <c r="CS167" s="70" t="s">
        <v>670</v>
      </c>
      <c r="CT167" s="70">
        <v>80</v>
      </c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</row>
    <row r="168" spans="54:108" ht="16.5" x14ac:dyDescent="0.2">
      <c r="BB168" s="70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70">
        <v>164</v>
      </c>
      <c r="CG168" s="70">
        <v>2</v>
      </c>
      <c r="CH168" s="70" t="s">
        <v>460</v>
      </c>
      <c r="CI168" s="70">
        <v>64</v>
      </c>
      <c r="CJ168" s="70"/>
      <c r="CK168" s="70"/>
      <c r="CL168" s="70"/>
      <c r="CM168" s="70" t="s">
        <v>669</v>
      </c>
      <c r="CN168" s="70">
        <v>10800</v>
      </c>
      <c r="CO168" s="70" t="s">
        <v>670</v>
      </c>
      <c r="CP168" s="70">
        <v>70</v>
      </c>
      <c r="CQ168" s="70"/>
      <c r="CR168" s="70"/>
      <c r="CS168" s="70" t="s">
        <v>670</v>
      </c>
      <c r="CT168" s="70">
        <v>80</v>
      </c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</row>
    <row r="169" spans="54:108" ht="16.5" x14ac:dyDescent="0.2">
      <c r="BB169" s="70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70">
        <v>165</v>
      </c>
      <c r="CG169" s="70">
        <v>2</v>
      </c>
      <c r="CH169" s="70" t="s">
        <v>460</v>
      </c>
      <c r="CI169" s="70">
        <v>65</v>
      </c>
      <c r="CJ169" s="70"/>
      <c r="CK169" s="70"/>
      <c r="CL169" s="70"/>
      <c r="CM169" s="70" t="s">
        <v>669</v>
      </c>
      <c r="CN169" s="70">
        <v>10800</v>
      </c>
      <c r="CO169" s="70" t="s">
        <v>670</v>
      </c>
      <c r="CP169" s="70">
        <v>70</v>
      </c>
      <c r="CQ169" s="70" t="s">
        <v>498</v>
      </c>
      <c r="CR169" s="70">
        <v>2</v>
      </c>
      <c r="CS169" s="70" t="s">
        <v>670</v>
      </c>
      <c r="CT169" s="70">
        <v>85</v>
      </c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</row>
    <row r="170" spans="54:108" ht="16.5" x14ac:dyDescent="0.2">
      <c r="BB170" s="70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70">
        <v>166</v>
      </c>
      <c r="CG170" s="70">
        <v>2</v>
      </c>
      <c r="CH170" s="70" t="s">
        <v>460</v>
      </c>
      <c r="CI170" s="70">
        <v>66</v>
      </c>
      <c r="CJ170" s="70"/>
      <c r="CK170" s="70"/>
      <c r="CL170" s="70"/>
      <c r="CM170" s="70" t="s">
        <v>669</v>
      </c>
      <c r="CN170" s="70">
        <v>10800</v>
      </c>
      <c r="CO170" s="70" t="s">
        <v>670</v>
      </c>
      <c r="CP170" s="70">
        <v>75</v>
      </c>
      <c r="CQ170" s="70"/>
      <c r="CR170" s="70"/>
      <c r="CS170" s="70" t="s">
        <v>670</v>
      </c>
      <c r="CT170" s="70">
        <v>85</v>
      </c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</row>
    <row r="171" spans="54:108" ht="16.5" x14ac:dyDescent="0.2">
      <c r="BB171" s="70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70">
        <v>167</v>
      </c>
      <c r="CG171" s="70">
        <v>2</v>
      </c>
      <c r="CH171" s="70" t="s">
        <v>460</v>
      </c>
      <c r="CI171" s="70">
        <v>67</v>
      </c>
      <c r="CJ171" s="70"/>
      <c r="CK171" s="70"/>
      <c r="CL171" s="70"/>
      <c r="CM171" s="70" t="s">
        <v>669</v>
      </c>
      <c r="CN171" s="70">
        <v>10800</v>
      </c>
      <c r="CO171" s="70" t="s">
        <v>670</v>
      </c>
      <c r="CP171" s="70">
        <v>75</v>
      </c>
      <c r="CQ171" s="70"/>
      <c r="CR171" s="70"/>
      <c r="CS171" s="70" t="s">
        <v>670</v>
      </c>
      <c r="CT171" s="70">
        <v>85</v>
      </c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</row>
    <row r="172" spans="54:108" ht="16.5" x14ac:dyDescent="0.2">
      <c r="BB172" s="70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70">
        <v>168</v>
      </c>
      <c r="CG172" s="70">
        <v>2</v>
      </c>
      <c r="CH172" s="70" t="s">
        <v>460</v>
      </c>
      <c r="CI172" s="70">
        <v>68</v>
      </c>
      <c r="CJ172" s="70"/>
      <c r="CK172" s="70"/>
      <c r="CL172" s="70"/>
      <c r="CM172" s="70" t="s">
        <v>669</v>
      </c>
      <c r="CN172" s="70">
        <v>10800</v>
      </c>
      <c r="CO172" s="70" t="s">
        <v>670</v>
      </c>
      <c r="CP172" s="70">
        <v>75</v>
      </c>
      <c r="CQ172" s="70"/>
      <c r="CR172" s="70"/>
      <c r="CS172" s="70" t="s">
        <v>670</v>
      </c>
      <c r="CT172" s="70">
        <v>85</v>
      </c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</row>
    <row r="173" spans="54:108" ht="16.5" x14ac:dyDescent="0.2">
      <c r="BB173" s="70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70">
        <v>169</v>
      </c>
      <c r="CG173" s="70">
        <v>2</v>
      </c>
      <c r="CH173" s="70" t="s">
        <v>460</v>
      </c>
      <c r="CI173" s="70">
        <v>69</v>
      </c>
      <c r="CJ173" s="70"/>
      <c r="CK173" s="70"/>
      <c r="CL173" s="70"/>
      <c r="CM173" s="70" t="s">
        <v>669</v>
      </c>
      <c r="CN173" s="70">
        <v>10800</v>
      </c>
      <c r="CO173" s="70" t="s">
        <v>670</v>
      </c>
      <c r="CP173" s="70">
        <v>75</v>
      </c>
      <c r="CQ173" s="70"/>
      <c r="CR173" s="70"/>
      <c r="CS173" s="70" t="s">
        <v>670</v>
      </c>
      <c r="CT173" s="70">
        <v>85</v>
      </c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</row>
    <row r="174" spans="54:108" ht="16.5" x14ac:dyDescent="0.2">
      <c r="BB174" s="70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70">
        <v>170</v>
      </c>
      <c r="CG174" s="70">
        <v>2</v>
      </c>
      <c r="CH174" s="70" t="s">
        <v>460</v>
      </c>
      <c r="CI174" s="70">
        <v>70</v>
      </c>
      <c r="CJ174" s="70"/>
      <c r="CK174" s="70"/>
      <c r="CL174" s="70"/>
      <c r="CM174" s="70" t="s">
        <v>669</v>
      </c>
      <c r="CN174" s="70">
        <v>13200</v>
      </c>
      <c r="CO174" s="70" t="s">
        <v>670</v>
      </c>
      <c r="CP174" s="70">
        <v>75</v>
      </c>
      <c r="CQ174" s="70" t="s">
        <v>497</v>
      </c>
      <c r="CR174" s="70">
        <v>2</v>
      </c>
      <c r="CS174" s="70" t="s">
        <v>670</v>
      </c>
      <c r="CT174" s="70">
        <v>90</v>
      </c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</row>
    <row r="175" spans="54:108" ht="16.5" x14ac:dyDescent="0.2">
      <c r="BB175" s="70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70">
        <v>171</v>
      </c>
      <c r="CG175" s="70">
        <v>2</v>
      </c>
      <c r="CH175" s="70" t="s">
        <v>460</v>
      </c>
      <c r="CI175" s="70">
        <v>71</v>
      </c>
      <c r="CJ175" s="70"/>
      <c r="CK175" s="70"/>
      <c r="CL175" s="70"/>
      <c r="CM175" s="70" t="s">
        <v>669</v>
      </c>
      <c r="CN175" s="70">
        <v>13200</v>
      </c>
      <c r="CO175" s="70" t="s">
        <v>670</v>
      </c>
      <c r="CP175" s="70">
        <v>80</v>
      </c>
      <c r="CQ175" s="70"/>
      <c r="CR175" s="70"/>
      <c r="CS175" s="70" t="s">
        <v>670</v>
      </c>
      <c r="CT175" s="70">
        <v>90</v>
      </c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</row>
    <row r="176" spans="54:108" ht="16.5" x14ac:dyDescent="0.2">
      <c r="BB176" s="70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70">
        <v>172</v>
      </c>
      <c r="CG176" s="70">
        <v>2</v>
      </c>
      <c r="CH176" s="70" t="s">
        <v>460</v>
      </c>
      <c r="CI176" s="70">
        <v>72</v>
      </c>
      <c r="CJ176" s="70"/>
      <c r="CK176" s="70"/>
      <c r="CL176" s="70"/>
      <c r="CM176" s="70" t="s">
        <v>669</v>
      </c>
      <c r="CN176" s="70">
        <v>13200</v>
      </c>
      <c r="CO176" s="70" t="s">
        <v>670</v>
      </c>
      <c r="CP176" s="70">
        <v>80</v>
      </c>
      <c r="CQ176" s="70"/>
      <c r="CR176" s="70"/>
      <c r="CS176" s="70" t="s">
        <v>670</v>
      </c>
      <c r="CT176" s="70">
        <v>90</v>
      </c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</row>
    <row r="177" spans="54:108" ht="16.5" x14ac:dyDescent="0.2">
      <c r="BB177" s="70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70">
        <v>173</v>
      </c>
      <c r="CG177" s="70">
        <v>2</v>
      </c>
      <c r="CH177" s="70" t="s">
        <v>460</v>
      </c>
      <c r="CI177" s="70">
        <v>73</v>
      </c>
      <c r="CJ177" s="70"/>
      <c r="CK177" s="70"/>
      <c r="CL177" s="70"/>
      <c r="CM177" s="70" t="s">
        <v>669</v>
      </c>
      <c r="CN177" s="70">
        <v>13200</v>
      </c>
      <c r="CO177" s="70" t="s">
        <v>670</v>
      </c>
      <c r="CP177" s="70">
        <v>80</v>
      </c>
      <c r="CQ177" s="70"/>
      <c r="CR177" s="70"/>
      <c r="CS177" s="70" t="s">
        <v>670</v>
      </c>
      <c r="CT177" s="70">
        <v>90</v>
      </c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</row>
    <row r="178" spans="54:108" ht="16.5" x14ac:dyDescent="0.2">
      <c r="BB178" s="70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70">
        <v>174</v>
      </c>
      <c r="CG178" s="70">
        <v>2</v>
      </c>
      <c r="CH178" s="70" t="s">
        <v>460</v>
      </c>
      <c r="CI178" s="70">
        <v>74</v>
      </c>
      <c r="CJ178" s="70"/>
      <c r="CK178" s="70"/>
      <c r="CL178" s="70"/>
      <c r="CM178" s="70" t="s">
        <v>669</v>
      </c>
      <c r="CN178" s="70">
        <v>13200</v>
      </c>
      <c r="CO178" s="70" t="s">
        <v>670</v>
      </c>
      <c r="CP178" s="70">
        <v>80</v>
      </c>
      <c r="CQ178" s="70"/>
      <c r="CR178" s="70"/>
      <c r="CS178" s="70" t="s">
        <v>670</v>
      </c>
      <c r="CT178" s="70">
        <v>90</v>
      </c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</row>
    <row r="179" spans="54:108" ht="16.5" x14ac:dyDescent="0.2">
      <c r="BB179" s="70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70">
        <v>175</v>
      </c>
      <c r="CG179" s="70">
        <v>2</v>
      </c>
      <c r="CH179" s="70" t="s">
        <v>460</v>
      </c>
      <c r="CI179" s="70">
        <v>75</v>
      </c>
      <c r="CJ179" s="70"/>
      <c r="CK179" s="70"/>
      <c r="CL179" s="70"/>
      <c r="CM179" s="70" t="s">
        <v>669</v>
      </c>
      <c r="CN179" s="70">
        <v>13200</v>
      </c>
      <c r="CO179" s="70" t="s">
        <v>670</v>
      </c>
      <c r="CP179" s="70">
        <v>80</v>
      </c>
      <c r="CQ179" s="70" t="s">
        <v>498</v>
      </c>
      <c r="CR179" s="70">
        <v>2</v>
      </c>
      <c r="CS179" s="70" t="s">
        <v>670</v>
      </c>
      <c r="CT179" s="70">
        <v>95</v>
      </c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</row>
    <row r="180" spans="54:108" ht="16.5" x14ac:dyDescent="0.2">
      <c r="BB180" s="70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70">
        <v>176</v>
      </c>
      <c r="CG180" s="70">
        <v>2</v>
      </c>
      <c r="CH180" s="70" t="s">
        <v>460</v>
      </c>
      <c r="CI180" s="70">
        <v>76</v>
      </c>
      <c r="CJ180" s="70"/>
      <c r="CK180" s="70"/>
      <c r="CL180" s="70"/>
      <c r="CM180" s="70" t="s">
        <v>669</v>
      </c>
      <c r="CN180" s="70">
        <v>13200</v>
      </c>
      <c r="CO180" s="70" t="s">
        <v>670</v>
      </c>
      <c r="CP180" s="70">
        <v>85</v>
      </c>
      <c r="CQ180" s="70"/>
      <c r="CR180" s="70"/>
      <c r="CS180" s="70" t="s">
        <v>670</v>
      </c>
      <c r="CT180" s="70">
        <v>95</v>
      </c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</row>
    <row r="181" spans="54:108" ht="16.5" x14ac:dyDescent="0.2">
      <c r="BB181" s="70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70">
        <v>177</v>
      </c>
      <c r="CG181" s="70">
        <v>2</v>
      </c>
      <c r="CH181" s="70" t="s">
        <v>460</v>
      </c>
      <c r="CI181" s="70">
        <v>77</v>
      </c>
      <c r="CJ181" s="70"/>
      <c r="CK181" s="70"/>
      <c r="CL181" s="70"/>
      <c r="CM181" s="70" t="s">
        <v>669</v>
      </c>
      <c r="CN181" s="70">
        <v>13200</v>
      </c>
      <c r="CO181" s="70" t="s">
        <v>670</v>
      </c>
      <c r="CP181" s="70">
        <v>85</v>
      </c>
      <c r="CQ181" s="70"/>
      <c r="CR181" s="70"/>
      <c r="CS181" s="70" t="s">
        <v>670</v>
      </c>
      <c r="CT181" s="70">
        <v>95</v>
      </c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</row>
    <row r="182" spans="54:108" ht="16.5" x14ac:dyDescent="0.2">
      <c r="BB182" s="70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70">
        <v>178</v>
      </c>
      <c r="CG182" s="70">
        <v>2</v>
      </c>
      <c r="CH182" s="70" t="s">
        <v>460</v>
      </c>
      <c r="CI182" s="70">
        <v>78</v>
      </c>
      <c r="CJ182" s="70"/>
      <c r="CK182" s="70"/>
      <c r="CL182" s="70"/>
      <c r="CM182" s="70" t="s">
        <v>669</v>
      </c>
      <c r="CN182" s="70">
        <v>13200</v>
      </c>
      <c r="CO182" s="70" t="s">
        <v>670</v>
      </c>
      <c r="CP182" s="70">
        <v>85</v>
      </c>
      <c r="CQ182" s="70"/>
      <c r="CR182" s="70"/>
      <c r="CS182" s="70" t="s">
        <v>670</v>
      </c>
      <c r="CT182" s="70">
        <v>95</v>
      </c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</row>
    <row r="183" spans="54:108" ht="16.5" x14ac:dyDescent="0.2">
      <c r="BB183" s="70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70">
        <v>179</v>
      </c>
      <c r="CG183" s="70">
        <v>2</v>
      </c>
      <c r="CH183" s="70" t="s">
        <v>460</v>
      </c>
      <c r="CI183" s="70">
        <v>79</v>
      </c>
      <c r="CJ183" s="70"/>
      <c r="CK183" s="70"/>
      <c r="CL183" s="70"/>
      <c r="CM183" s="70" t="s">
        <v>669</v>
      </c>
      <c r="CN183" s="70">
        <v>13200</v>
      </c>
      <c r="CO183" s="70" t="s">
        <v>670</v>
      </c>
      <c r="CP183" s="70">
        <v>85</v>
      </c>
      <c r="CQ183" s="70"/>
      <c r="CR183" s="70"/>
      <c r="CS183" s="70" t="s">
        <v>670</v>
      </c>
      <c r="CT183" s="70">
        <v>95</v>
      </c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</row>
    <row r="184" spans="54:108" ht="16.5" x14ac:dyDescent="0.2">
      <c r="BB184" s="70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70">
        <v>180</v>
      </c>
      <c r="CG184" s="70">
        <v>2</v>
      </c>
      <c r="CH184" s="70" t="s">
        <v>460</v>
      </c>
      <c r="CI184" s="70">
        <v>80</v>
      </c>
      <c r="CJ184" s="70"/>
      <c r="CK184" s="70"/>
      <c r="CL184" s="70"/>
      <c r="CM184" s="70" t="s">
        <v>669</v>
      </c>
      <c r="CN184" s="70">
        <v>13200</v>
      </c>
      <c r="CO184" s="70" t="s">
        <v>670</v>
      </c>
      <c r="CP184" s="70">
        <v>85</v>
      </c>
      <c r="CQ184" s="70" t="s">
        <v>497</v>
      </c>
      <c r="CR184" s="70">
        <v>2</v>
      </c>
      <c r="CS184" s="70" t="s">
        <v>670</v>
      </c>
      <c r="CT184" s="70">
        <v>100</v>
      </c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</row>
    <row r="185" spans="54:108" ht="16.5" x14ac:dyDescent="0.2">
      <c r="BB185" s="70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70">
        <v>181</v>
      </c>
      <c r="CG185" s="70">
        <v>2</v>
      </c>
      <c r="CH185" s="70" t="s">
        <v>460</v>
      </c>
      <c r="CI185" s="70">
        <v>81</v>
      </c>
      <c r="CJ185" s="70"/>
      <c r="CK185" s="70"/>
      <c r="CL185" s="70"/>
      <c r="CM185" s="70" t="s">
        <v>669</v>
      </c>
      <c r="CN185" s="70">
        <v>13200</v>
      </c>
      <c r="CO185" s="70" t="s">
        <v>670</v>
      </c>
      <c r="CP185" s="70">
        <v>90</v>
      </c>
      <c r="CQ185" s="70"/>
      <c r="CR185" s="70"/>
      <c r="CS185" s="70" t="s">
        <v>670</v>
      </c>
      <c r="CT185" s="70">
        <v>100</v>
      </c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</row>
    <row r="186" spans="54:108" ht="16.5" x14ac:dyDescent="0.2">
      <c r="BB186" s="70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70">
        <v>182</v>
      </c>
      <c r="CG186" s="70">
        <v>2</v>
      </c>
      <c r="CH186" s="70" t="s">
        <v>460</v>
      </c>
      <c r="CI186" s="70">
        <v>82</v>
      </c>
      <c r="CJ186" s="70"/>
      <c r="CK186" s="70"/>
      <c r="CL186" s="70"/>
      <c r="CM186" s="70" t="s">
        <v>669</v>
      </c>
      <c r="CN186" s="70">
        <v>13200</v>
      </c>
      <c r="CO186" s="70" t="s">
        <v>670</v>
      </c>
      <c r="CP186" s="70">
        <v>90</v>
      </c>
      <c r="CQ186" s="70"/>
      <c r="CR186" s="70"/>
      <c r="CS186" s="70" t="s">
        <v>670</v>
      </c>
      <c r="CT186" s="70">
        <v>100</v>
      </c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</row>
    <row r="187" spans="54:108" ht="16.5" x14ac:dyDescent="0.2">
      <c r="BB187" s="70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70">
        <v>183</v>
      </c>
      <c r="CG187" s="70">
        <v>2</v>
      </c>
      <c r="CH187" s="70" t="s">
        <v>460</v>
      </c>
      <c r="CI187" s="70">
        <v>83</v>
      </c>
      <c r="CJ187" s="70"/>
      <c r="CK187" s="70"/>
      <c r="CL187" s="70"/>
      <c r="CM187" s="70" t="s">
        <v>669</v>
      </c>
      <c r="CN187" s="70">
        <v>13200</v>
      </c>
      <c r="CO187" s="70" t="s">
        <v>670</v>
      </c>
      <c r="CP187" s="70">
        <v>90</v>
      </c>
      <c r="CQ187" s="70"/>
      <c r="CR187" s="70"/>
      <c r="CS187" s="70" t="s">
        <v>670</v>
      </c>
      <c r="CT187" s="70">
        <v>100</v>
      </c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</row>
    <row r="188" spans="54:108" ht="16.5" x14ac:dyDescent="0.2">
      <c r="BB188" s="70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70">
        <v>184</v>
      </c>
      <c r="CG188" s="70">
        <v>2</v>
      </c>
      <c r="CH188" s="70" t="s">
        <v>460</v>
      </c>
      <c r="CI188" s="70">
        <v>84</v>
      </c>
      <c r="CJ188" s="70"/>
      <c r="CK188" s="70"/>
      <c r="CL188" s="70"/>
      <c r="CM188" s="70" t="s">
        <v>669</v>
      </c>
      <c r="CN188" s="70">
        <v>13200</v>
      </c>
      <c r="CO188" s="70" t="s">
        <v>670</v>
      </c>
      <c r="CP188" s="70">
        <v>90</v>
      </c>
      <c r="CQ188" s="70"/>
      <c r="CR188" s="70"/>
      <c r="CS188" s="70" t="s">
        <v>670</v>
      </c>
      <c r="CT188" s="70">
        <v>100</v>
      </c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</row>
    <row r="189" spans="54:108" ht="16.5" x14ac:dyDescent="0.2">
      <c r="BB189" s="70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70">
        <v>185</v>
      </c>
      <c r="CG189" s="70">
        <v>2</v>
      </c>
      <c r="CH189" s="70" t="s">
        <v>460</v>
      </c>
      <c r="CI189" s="70">
        <v>85</v>
      </c>
      <c r="CJ189" s="70"/>
      <c r="CK189" s="70"/>
      <c r="CL189" s="70"/>
      <c r="CM189" s="70" t="s">
        <v>669</v>
      </c>
      <c r="CN189" s="70">
        <v>15600</v>
      </c>
      <c r="CO189" s="70" t="s">
        <v>670</v>
      </c>
      <c r="CP189" s="70">
        <v>90</v>
      </c>
      <c r="CQ189" s="70" t="s">
        <v>498</v>
      </c>
      <c r="CR189" s="70">
        <v>2</v>
      </c>
      <c r="CS189" s="70" t="s">
        <v>670</v>
      </c>
      <c r="CT189" s="70">
        <v>105</v>
      </c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</row>
    <row r="190" spans="54:108" ht="16.5" x14ac:dyDescent="0.2">
      <c r="BB190" s="70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70">
        <v>186</v>
      </c>
      <c r="CG190" s="70">
        <v>2</v>
      </c>
      <c r="CH190" s="70" t="s">
        <v>460</v>
      </c>
      <c r="CI190" s="70">
        <v>86</v>
      </c>
      <c r="CJ190" s="70"/>
      <c r="CK190" s="70"/>
      <c r="CL190" s="70"/>
      <c r="CM190" s="70" t="s">
        <v>669</v>
      </c>
      <c r="CN190" s="70">
        <v>15600</v>
      </c>
      <c r="CO190" s="70" t="s">
        <v>670</v>
      </c>
      <c r="CP190" s="70">
        <v>95</v>
      </c>
      <c r="CQ190" s="70"/>
      <c r="CR190" s="70"/>
      <c r="CS190" s="70" t="s">
        <v>670</v>
      </c>
      <c r="CT190" s="70">
        <v>105</v>
      </c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</row>
    <row r="191" spans="54:108" ht="16.5" x14ac:dyDescent="0.2">
      <c r="BB191" s="70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70">
        <v>187</v>
      </c>
      <c r="CG191" s="70">
        <v>2</v>
      </c>
      <c r="CH191" s="70" t="s">
        <v>460</v>
      </c>
      <c r="CI191" s="70">
        <v>87</v>
      </c>
      <c r="CJ191" s="70"/>
      <c r="CK191" s="70"/>
      <c r="CL191" s="70"/>
      <c r="CM191" s="70" t="s">
        <v>669</v>
      </c>
      <c r="CN191" s="70">
        <v>15600</v>
      </c>
      <c r="CO191" s="70" t="s">
        <v>670</v>
      </c>
      <c r="CP191" s="70">
        <v>95</v>
      </c>
      <c r="CQ191" s="70"/>
      <c r="CR191" s="70"/>
      <c r="CS191" s="70" t="s">
        <v>670</v>
      </c>
      <c r="CT191" s="70">
        <v>105</v>
      </c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</row>
    <row r="192" spans="54:108" ht="16.5" x14ac:dyDescent="0.2">
      <c r="BB192" s="70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70">
        <v>188</v>
      </c>
      <c r="CG192" s="70">
        <v>2</v>
      </c>
      <c r="CH192" s="70" t="s">
        <v>460</v>
      </c>
      <c r="CI192" s="70">
        <v>88</v>
      </c>
      <c r="CJ192" s="70"/>
      <c r="CK192" s="70"/>
      <c r="CL192" s="70"/>
      <c r="CM192" s="70" t="s">
        <v>669</v>
      </c>
      <c r="CN192" s="70">
        <v>15600</v>
      </c>
      <c r="CO192" s="70" t="s">
        <v>670</v>
      </c>
      <c r="CP192" s="70">
        <v>95</v>
      </c>
      <c r="CQ192" s="70"/>
      <c r="CR192" s="70"/>
      <c r="CS192" s="70" t="s">
        <v>670</v>
      </c>
      <c r="CT192" s="70">
        <v>105</v>
      </c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</row>
    <row r="193" spans="54:108" ht="16.5" x14ac:dyDescent="0.2">
      <c r="BB193" s="70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70">
        <v>189</v>
      </c>
      <c r="CG193" s="70">
        <v>2</v>
      </c>
      <c r="CH193" s="70" t="s">
        <v>460</v>
      </c>
      <c r="CI193" s="70">
        <v>89</v>
      </c>
      <c r="CJ193" s="70"/>
      <c r="CK193" s="70"/>
      <c r="CL193" s="70"/>
      <c r="CM193" s="70" t="s">
        <v>669</v>
      </c>
      <c r="CN193" s="70">
        <v>15600</v>
      </c>
      <c r="CO193" s="70" t="s">
        <v>670</v>
      </c>
      <c r="CP193" s="70">
        <v>95</v>
      </c>
      <c r="CQ193" s="70"/>
      <c r="CR193" s="70"/>
      <c r="CS193" s="70" t="s">
        <v>670</v>
      </c>
      <c r="CT193" s="70">
        <v>105</v>
      </c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</row>
    <row r="194" spans="54:108" ht="16.5" x14ac:dyDescent="0.2">
      <c r="BB194" s="70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70">
        <v>190</v>
      </c>
      <c r="CG194" s="70">
        <v>2</v>
      </c>
      <c r="CH194" s="70" t="s">
        <v>460</v>
      </c>
      <c r="CI194" s="70">
        <v>90</v>
      </c>
      <c r="CJ194" s="70"/>
      <c r="CK194" s="70"/>
      <c r="CL194" s="70"/>
      <c r="CM194" s="70" t="s">
        <v>669</v>
      </c>
      <c r="CN194" s="70">
        <v>15600</v>
      </c>
      <c r="CO194" s="70" t="s">
        <v>670</v>
      </c>
      <c r="CP194" s="70">
        <v>95</v>
      </c>
      <c r="CQ194" s="70" t="s">
        <v>497</v>
      </c>
      <c r="CR194" s="70">
        <v>2</v>
      </c>
      <c r="CS194" s="70" t="s">
        <v>670</v>
      </c>
      <c r="CT194" s="70">
        <v>110</v>
      </c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</row>
    <row r="195" spans="54:108" ht="16.5" x14ac:dyDescent="0.2">
      <c r="BB195" s="70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70">
        <v>191</v>
      </c>
      <c r="CG195" s="70">
        <v>2</v>
      </c>
      <c r="CH195" s="70" t="s">
        <v>460</v>
      </c>
      <c r="CI195" s="70">
        <v>91</v>
      </c>
      <c r="CJ195" s="70"/>
      <c r="CK195" s="70"/>
      <c r="CL195" s="70"/>
      <c r="CM195" s="70" t="s">
        <v>669</v>
      </c>
      <c r="CN195" s="70">
        <v>15600</v>
      </c>
      <c r="CO195" s="70" t="s">
        <v>670</v>
      </c>
      <c r="CP195" s="70">
        <v>100</v>
      </c>
      <c r="CQ195" s="70"/>
      <c r="CR195" s="70"/>
      <c r="CS195" s="70" t="s">
        <v>670</v>
      </c>
      <c r="CT195" s="70">
        <v>110</v>
      </c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</row>
    <row r="196" spans="54:108" ht="16.5" x14ac:dyDescent="0.2">
      <c r="BB196" s="70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70">
        <v>192</v>
      </c>
      <c r="CG196" s="70">
        <v>2</v>
      </c>
      <c r="CH196" s="70" t="s">
        <v>460</v>
      </c>
      <c r="CI196" s="70">
        <v>92</v>
      </c>
      <c r="CJ196" s="70"/>
      <c r="CK196" s="70"/>
      <c r="CL196" s="70"/>
      <c r="CM196" s="70" t="s">
        <v>669</v>
      </c>
      <c r="CN196" s="70">
        <v>15600</v>
      </c>
      <c r="CO196" s="70" t="s">
        <v>670</v>
      </c>
      <c r="CP196" s="70">
        <v>100</v>
      </c>
      <c r="CQ196" s="70"/>
      <c r="CR196" s="70"/>
      <c r="CS196" s="70" t="s">
        <v>670</v>
      </c>
      <c r="CT196" s="70">
        <v>110</v>
      </c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</row>
    <row r="197" spans="54:108" ht="16.5" x14ac:dyDescent="0.2">
      <c r="BB197" s="70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70">
        <v>193</v>
      </c>
      <c r="CG197" s="70">
        <v>2</v>
      </c>
      <c r="CH197" s="70" t="s">
        <v>460</v>
      </c>
      <c r="CI197" s="70">
        <v>93</v>
      </c>
      <c r="CJ197" s="70"/>
      <c r="CK197" s="70"/>
      <c r="CL197" s="70"/>
      <c r="CM197" s="70" t="s">
        <v>669</v>
      </c>
      <c r="CN197" s="70">
        <v>15600</v>
      </c>
      <c r="CO197" s="70" t="s">
        <v>670</v>
      </c>
      <c r="CP197" s="70">
        <v>100</v>
      </c>
      <c r="CQ197" s="70"/>
      <c r="CR197" s="70"/>
      <c r="CS197" s="70" t="s">
        <v>670</v>
      </c>
      <c r="CT197" s="70">
        <v>110</v>
      </c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</row>
    <row r="198" spans="54:108" ht="16.5" x14ac:dyDescent="0.2">
      <c r="BB198" s="70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70">
        <v>194</v>
      </c>
      <c r="CG198" s="70">
        <v>2</v>
      </c>
      <c r="CH198" s="70" t="s">
        <v>460</v>
      </c>
      <c r="CI198" s="70">
        <v>94</v>
      </c>
      <c r="CJ198" s="70"/>
      <c r="CK198" s="70"/>
      <c r="CL198" s="70"/>
      <c r="CM198" s="70" t="s">
        <v>669</v>
      </c>
      <c r="CN198" s="70">
        <v>15600</v>
      </c>
      <c r="CO198" s="70" t="s">
        <v>670</v>
      </c>
      <c r="CP198" s="70">
        <v>100</v>
      </c>
      <c r="CQ198" s="70"/>
      <c r="CR198" s="70"/>
      <c r="CS198" s="70" t="s">
        <v>670</v>
      </c>
      <c r="CT198" s="70">
        <v>110</v>
      </c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</row>
    <row r="199" spans="54:108" ht="16.5" x14ac:dyDescent="0.2">
      <c r="BB199" s="70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70">
        <v>195</v>
      </c>
      <c r="CG199" s="70">
        <v>2</v>
      </c>
      <c r="CH199" s="70" t="s">
        <v>460</v>
      </c>
      <c r="CI199" s="70">
        <v>95</v>
      </c>
      <c r="CJ199" s="70"/>
      <c r="CK199" s="70"/>
      <c r="CL199" s="70"/>
      <c r="CM199" s="70" t="s">
        <v>669</v>
      </c>
      <c r="CN199" s="70">
        <v>15600</v>
      </c>
      <c r="CO199" s="70" t="s">
        <v>670</v>
      </c>
      <c r="CP199" s="70">
        <v>100</v>
      </c>
      <c r="CQ199" s="70" t="s">
        <v>498</v>
      </c>
      <c r="CR199" s="70">
        <v>2</v>
      </c>
      <c r="CS199" s="70" t="s">
        <v>670</v>
      </c>
      <c r="CT199" s="70">
        <v>115</v>
      </c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</row>
    <row r="200" spans="54:108" ht="16.5" x14ac:dyDescent="0.2">
      <c r="BB200" s="70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70">
        <v>196</v>
      </c>
      <c r="CG200" s="70">
        <v>2</v>
      </c>
      <c r="CH200" s="70" t="s">
        <v>460</v>
      </c>
      <c r="CI200" s="70">
        <v>96</v>
      </c>
      <c r="CJ200" s="70"/>
      <c r="CK200" s="70"/>
      <c r="CL200" s="70"/>
      <c r="CM200" s="70" t="s">
        <v>669</v>
      </c>
      <c r="CN200" s="70">
        <v>15600</v>
      </c>
      <c r="CO200" s="70" t="s">
        <v>670</v>
      </c>
      <c r="CP200" s="70">
        <v>105</v>
      </c>
      <c r="CQ200" s="70"/>
      <c r="CR200" s="70"/>
      <c r="CS200" s="70" t="s">
        <v>670</v>
      </c>
      <c r="CT200" s="70">
        <v>115</v>
      </c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</row>
    <row r="201" spans="54:108" ht="16.5" x14ac:dyDescent="0.2">
      <c r="BB201" s="70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70">
        <v>197</v>
      </c>
      <c r="CG201" s="70">
        <v>2</v>
      </c>
      <c r="CH201" s="70" t="s">
        <v>460</v>
      </c>
      <c r="CI201" s="70">
        <v>97</v>
      </c>
      <c r="CJ201" s="70"/>
      <c r="CK201" s="70"/>
      <c r="CL201" s="70"/>
      <c r="CM201" s="70" t="s">
        <v>669</v>
      </c>
      <c r="CN201" s="70">
        <v>15600</v>
      </c>
      <c r="CO201" s="70" t="s">
        <v>670</v>
      </c>
      <c r="CP201" s="70">
        <v>105</v>
      </c>
      <c r="CQ201" s="70"/>
      <c r="CR201" s="70"/>
      <c r="CS201" s="70" t="s">
        <v>670</v>
      </c>
      <c r="CT201" s="70">
        <v>115</v>
      </c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</row>
    <row r="202" spans="54:108" ht="16.5" x14ac:dyDescent="0.2">
      <c r="BB202" s="70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70">
        <v>198</v>
      </c>
      <c r="CG202" s="70">
        <v>2</v>
      </c>
      <c r="CH202" s="70" t="s">
        <v>460</v>
      </c>
      <c r="CI202" s="70">
        <v>98</v>
      </c>
      <c r="CJ202" s="70"/>
      <c r="CK202" s="70"/>
      <c r="CL202" s="70"/>
      <c r="CM202" s="70" t="s">
        <v>669</v>
      </c>
      <c r="CN202" s="70">
        <v>15600</v>
      </c>
      <c r="CO202" s="70" t="s">
        <v>670</v>
      </c>
      <c r="CP202" s="70">
        <v>105</v>
      </c>
      <c r="CQ202" s="70"/>
      <c r="CR202" s="70"/>
      <c r="CS202" s="70" t="s">
        <v>670</v>
      </c>
      <c r="CT202" s="70">
        <v>115</v>
      </c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</row>
    <row r="203" spans="54:108" ht="16.5" x14ac:dyDescent="0.2">
      <c r="BB203" s="70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70">
        <v>199</v>
      </c>
      <c r="CG203" s="70">
        <v>2</v>
      </c>
      <c r="CH203" s="70" t="s">
        <v>460</v>
      </c>
      <c r="CI203" s="70">
        <v>99</v>
      </c>
      <c r="CJ203" s="70"/>
      <c r="CK203" s="70"/>
      <c r="CL203" s="70"/>
      <c r="CM203" s="70" t="s">
        <v>669</v>
      </c>
      <c r="CN203" s="70">
        <v>15600</v>
      </c>
      <c r="CO203" s="70" t="s">
        <v>670</v>
      </c>
      <c r="CP203" s="70">
        <v>105</v>
      </c>
      <c r="CQ203" s="70"/>
      <c r="CR203" s="70"/>
      <c r="CS203" s="70" t="s">
        <v>670</v>
      </c>
      <c r="CT203" s="70">
        <v>115</v>
      </c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</row>
    <row r="204" spans="54:108" ht="16.5" x14ac:dyDescent="0.2">
      <c r="BB204" s="70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70">
        <v>200</v>
      </c>
      <c r="CG204" s="70">
        <v>2</v>
      </c>
      <c r="CH204" s="70" t="s">
        <v>460</v>
      </c>
      <c r="CI204" s="70">
        <v>100</v>
      </c>
      <c r="CJ204" s="70"/>
      <c r="CK204" s="70"/>
      <c r="CL204" s="70"/>
      <c r="CM204" s="70" t="s">
        <v>669</v>
      </c>
      <c r="CN204" s="70">
        <v>18000</v>
      </c>
      <c r="CO204" s="70" t="s">
        <v>670</v>
      </c>
      <c r="CP204" s="70">
        <v>105</v>
      </c>
      <c r="CQ204" s="70" t="s">
        <v>497</v>
      </c>
      <c r="CR204" s="70">
        <v>2</v>
      </c>
      <c r="CS204" s="70" t="s">
        <v>670</v>
      </c>
      <c r="CT204" s="70">
        <v>120</v>
      </c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</row>
    <row r="205" spans="54:108" ht="16.5" x14ac:dyDescent="0.2">
      <c r="BB205" s="70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70">
        <v>201</v>
      </c>
      <c r="CG205" s="70">
        <v>3</v>
      </c>
      <c r="CH205" s="70" t="s">
        <v>460</v>
      </c>
      <c r="CI205" s="70">
        <v>1</v>
      </c>
      <c r="CJ205" s="70"/>
      <c r="CK205" s="70"/>
      <c r="CL205" s="70"/>
      <c r="CM205" s="70" t="s">
        <v>669</v>
      </c>
      <c r="CN205" s="70">
        <v>5760</v>
      </c>
      <c r="CO205" s="70" t="s">
        <v>670</v>
      </c>
      <c r="CP205" s="70">
        <v>15</v>
      </c>
      <c r="CQ205" s="70"/>
      <c r="CR205" s="70"/>
      <c r="CS205" s="70" t="s">
        <v>670</v>
      </c>
      <c r="CT205" s="70">
        <v>20</v>
      </c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</row>
    <row r="206" spans="54:108" ht="16.5" x14ac:dyDescent="0.2">
      <c r="BB206" s="70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70">
        <v>202</v>
      </c>
      <c r="CG206" s="70">
        <v>3</v>
      </c>
      <c r="CH206" s="70" t="s">
        <v>460</v>
      </c>
      <c r="CI206" s="70">
        <v>2</v>
      </c>
      <c r="CJ206" s="70"/>
      <c r="CK206" s="70"/>
      <c r="CL206" s="70"/>
      <c r="CM206" s="70" t="s">
        <v>669</v>
      </c>
      <c r="CN206" s="70">
        <v>5760</v>
      </c>
      <c r="CO206" s="70" t="s">
        <v>670</v>
      </c>
      <c r="CP206" s="70">
        <v>15</v>
      </c>
      <c r="CQ206" s="70" t="s">
        <v>499</v>
      </c>
      <c r="CR206" s="70">
        <v>1</v>
      </c>
      <c r="CS206" s="70" t="s">
        <v>670</v>
      </c>
      <c r="CT206" s="70">
        <v>20</v>
      </c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</row>
    <row r="207" spans="54:108" ht="16.5" x14ac:dyDescent="0.2">
      <c r="BB207" s="70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70">
        <v>203</v>
      </c>
      <c r="CG207" s="70">
        <v>3</v>
      </c>
      <c r="CH207" s="70" t="s">
        <v>460</v>
      </c>
      <c r="CI207" s="70">
        <v>3</v>
      </c>
      <c r="CJ207" s="70"/>
      <c r="CK207" s="70"/>
      <c r="CL207" s="70"/>
      <c r="CM207" s="70" t="s">
        <v>669</v>
      </c>
      <c r="CN207" s="70">
        <v>5760</v>
      </c>
      <c r="CO207" s="70" t="s">
        <v>670</v>
      </c>
      <c r="CP207" s="70">
        <v>15</v>
      </c>
      <c r="CQ207" s="70"/>
      <c r="CR207" s="70"/>
      <c r="CS207" s="70" t="s">
        <v>670</v>
      </c>
      <c r="CT207" s="70">
        <v>20</v>
      </c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</row>
    <row r="208" spans="54:108" ht="16.5" x14ac:dyDescent="0.2">
      <c r="BB208" s="70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70">
        <v>204</v>
      </c>
      <c r="CG208" s="70">
        <v>3</v>
      </c>
      <c r="CH208" s="70" t="s">
        <v>460</v>
      </c>
      <c r="CI208" s="70">
        <v>4</v>
      </c>
      <c r="CJ208" s="70"/>
      <c r="CK208" s="70"/>
      <c r="CL208" s="70"/>
      <c r="CM208" s="70" t="s">
        <v>669</v>
      </c>
      <c r="CN208" s="70">
        <v>5760</v>
      </c>
      <c r="CO208" s="70" t="s">
        <v>670</v>
      </c>
      <c r="CP208" s="70">
        <v>15</v>
      </c>
      <c r="CQ208" s="70" t="s">
        <v>500</v>
      </c>
      <c r="CR208" s="70">
        <v>1</v>
      </c>
      <c r="CS208" s="70" t="s">
        <v>670</v>
      </c>
      <c r="CT208" s="70">
        <v>20</v>
      </c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</row>
    <row r="209" spans="54:108" ht="16.5" x14ac:dyDescent="0.2">
      <c r="BB209" s="70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70">
        <v>205</v>
      </c>
      <c r="CG209" s="70">
        <v>3</v>
      </c>
      <c r="CH209" s="70" t="s">
        <v>460</v>
      </c>
      <c r="CI209" s="70">
        <v>5</v>
      </c>
      <c r="CJ209" s="70"/>
      <c r="CK209" s="70"/>
      <c r="CL209" s="70"/>
      <c r="CM209" s="70" t="s">
        <v>669</v>
      </c>
      <c r="CN209" s="70">
        <v>5760</v>
      </c>
      <c r="CO209" s="70" t="s">
        <v>670</v>
      </c>
      <c r="CP209" s="70">
        <v>15</v>
      </c>
      <c r="CQ209" s="70"/>
      <c r="CR209" s="70"/>
      <c r="CS209" s="70" t="s">
        <v>670</v>
      </c>
      <c r="CT209" s="70">
        <v>25</v>
      </c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</row>
    <row r="210" spans="54:108" ht="16.5" x14ac:dyDescent="0.2">
      <c r="BB210" s="70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70">
        <v>206</v>
      </c>
      <c r="CG210" s="70">
        <v>3</v>
      </c>
      <c r="CH210" s="70" t="s">
        <v>460</v>
      </c>
      <c r="CI210" s="70">
        <v>6</v>
      </c>
      <c r="CJ210" s="70"/>
      <c r="CK210" s="70"/>
      <c r="CL210" s="70"/>
      <c r="CM210" s="70" t="s">
        <v>669</v>
      </c>
      <c r="CN210" s="70">
        <v>7200</v>
      </c>
      <c r="CO210" s="70" t="s">
        <v>670</v>
      </c>
      <c r="CP210" s="70">
        <v>20</v>
      </c>
      <c r="CQ210" s="70"/>
      <c r="CR210" s="70"/>
      <c r="CS210" s="70" t="s">
        <v>670</v>
      </c>
      <c r="CT210" s="70">
        <v>25</v>
      </c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</row>
    <row r="211" spans="54:108" ht="16.5" x14ac:dyDescent="0.2">
      <c r="BB211" s="70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70">
        <v>207</v>
      </c>
      <c r="CG211" s="70">
        <v>3</v>
      </c>
      <c r="CH211" s="70" t="s">
        <v>460</v>
      </c>
      <c r="CI211" s="70">
        <v>7</v>
      </c>
      <c r="CJ211" s="70"/>
      <c r="CK211" s="70"/>
      <c r="CL211" s="70"/>
      <c r="CM211" s="70" t="s">
        <v>669</v>
      </c>
      <c r="CN211" s="70">
        <v>7200</v>
      </c>
      <c r="CO211" s="70" t="s">
        <v>670</v>
      </c>
      <c r="CP211" s="70">
        <v>20</v>
      </c>
      <c r="CQ211" s="70" t="s">
        <v>503</v>
      </c>
      <c r="CR211" s="70">
        <v>1</v>
      </c>
      <c r="CS211" s="70" t="s">
        <v>670</v>
      </c>
      <c r="CT211" s="70">
        <v>25</v>
      </c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</row>
    <row r="212" spans="54:108" ht="16.5" x14ac:dyDescent="0.2">
      <c r="BB212" s="70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70">
        <v>208</v>
      </c>
      <c r="CG212" s="70">
        <v>3</v>
      </c>
      <c r="CH212" s="70" t="s">
        <v>460</v>
      </c>
      <c r="CI212" s="70">
        <v>8</v>
      </c>
      <c r="CJ212" s="70"/>
      <c r="CK212" s="70"/>
      <c r="CL212" s="70"/>
      <c r="CM212" s="70" t="s">
        <v>669</v>
      </c>
      <c r="CN212" s="70">
        <v>7200</v>
      </c>
      <c r="CO212" s="70" t="s">
        <v>670</v>
      </c>
      <c r="CP212" s="70">
        <v>20</v>
      </c>
      <c r="CQ212" s="70"/>
      <c r="CR212" s="70"/>
      <c r="CS212" s="70" t="s">
        <v>670</v>
      </c>
      <c r="CT212" s="70">
        <v>25</v>
      </c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</row>
    <row r="213" spans="54:108" ht="16.5" x14ac:dyDescent="0.2">
      <c r="BB213" s="70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70">
        <v>209</v>
      </c>
      <c r="CG213" s="70">
        <v>3</v>
      </c>
      <c r="CH213" s="70" t="s">
        <v>460</v>
      </c>
      <c r="CI213" s="70">
        <v>9</v>
      </c>
      <c r="CJ213" s="70"/>
      <c r="CK213" s="70"/>
      <c r="CL213" s="70"/>
      <c r="CM213" s="70" t="s">
        <v>669</v>
      </c>
      <c r="CN213" s="70">
        <v>7200</v>
      </c>
      <c r="CO213" s="70" t="s">
        <v>670</v>
      </c>
      <c r="CP213" s="70">
        <v>20</v>
      </c>
      <c r="CQ213" s="70"/>
      <c r="CR213" s="70"/>
      <c r="CS213" s="70" t="s">
        <v>670</v>
      </c>
      <c r="CT213" s="70">
        <v>25</v>
      </c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</row>
    <row r="214" spans="54:108" ht="16.5" x14ac:dyDescent="0.2">
      <c r="BB214" s="70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70">
        <v>210</v>
      </c>
      <c r="CG214" s="70">
        <v>3</v>
      </c>
      <c r="CH214" s="70" t="s">
        <v>460</v>
      </c>
      <c r="CI214" s="70">
        <v>10</v>
      </c>
      <c r="CJ214" s="70"/>
      <c r="CK214" s="70"/>
      <c r="CL214" s="70"/>
      <c r="CM214" s="70" t="s">
        <v>669</v>
      </c>
      <c r="CN214" s="70">
        <v>7200</v>
      </c>
      <c r="CO214" s="70" t="s">
        <v>670</v>
      </c>
      <c r="CP214" s="70">
        <v>20</v>
      </c>
      <c r="CQ214" s="70" t="s">
        <v>504</v>
      </c>
      <c r="CR214" s="70">
        <v>1</v>
      </c>
      <c r="CS214" s="70" t="s">
        <v>670</v>
      </c>
      <c r="CT214" s="70">
        <v>30</v>
      </c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</row>
    <row r="215" spans="54:108" ht="16.5" x14ac:dyDescent="0.2">
      <c r="BB215" s="70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70">
        <v>211</v>
      </c>
      <c r="CG215" s="70">
        <v>3</v>
      </c>
      <c r="CH215" s="70" t="s">
        <v>460</v>
      </c>
      <c r="CI215" s="70">
        <v>11</v>
      </c>
      <c r="CJ215" s="70"/>
      <c r="CK215" s="70"/>
      <c r="CL215" s="70"/>
      <c r="CM215" s="70" t="s">
        <v>669</v>
      </c>
      <c r="CN215" s="70">
        <v>9000</v>
      </c>
      <c r="CO215" s="70" t="s">
        <v>670</v>
      </c>
      <c r="CP215" s="70">
        <v>25</v>
      </c>
      <c r="CQ215" s="70"/>
      <c r="CR215" s="70"/>
      <c r="CS215" s="70" t="s">
        <v>670</v>
      </c>
      <c r="CT215" s="70">
        <v>30</v>
      </c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</row>
    <row r="216" spans="54:108" ht="16.5" x14ac:dyDescent="0.2">
      <c r="BB216" s="70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70">
        <v>212</v>
      </c>
      <c r="CG216" s="70">
        <v>3</v>
      </c>
      <c r="CH216" s="70" t="s">
        <v>460</v>
      </c>
      <c r="CI216" s="70">
        <v>12</v>
      </c>
      <c r="CJ216" s="70"/>
      <c r="CK216" s="70"/>
      <c r="CL216" s="70"/>
      <c r="CM216" s="70" t="s">
        <v>669</v>
      </c>
      <c r="CN216" s="70">
        <v>9000</v>
      </c>
      <c r="CO216" s="70" t="s">
        <v>670</v>
      </c>
      <c r="CP216" s="70">
        <v>25</v>
      </c>
      <c r="CQ216" s="70"/>
      <c r="CR216" s="70"/>
      <c r="CS216" s="70" t="s">
        <v>670</v>
      </c>
      <c r="CT216" s="70">
        <v>30</v>
      </c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</row>
    <row r="217" spans="54:108" ht="16.5" x14ac:dyDescent="0.2">
      <c r="BB217" s="70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70">
        <v>213</v>
      </c>
      <c r="CG217" s="70">
        <v>3</v>
      </c>
      <c r="CH217" s="70" t="s">
        <v>460</v>
      </c>
      <c r="CI217" s="70">
        <v>13</v>
      </c>
      <c r="CJ217" s="70"/>
      <c r="CK217" s="70"/>
      <c r="CL217" s="70"/>
      <c r="CM217" s="70" t="s">
        <v>669</v>
      </c>
      <c r="CN217" s="70">
        <v>9000</v>
      </c>
      <c r="CO217" s="70" t="s">
        <v>670</v>
      </c>
      <c r="CP217" s="70">
        <v>25</v>
      </c>
      <c r="CQ217" s="70"/>
      <c r="CR217" s="70"/>
      <c r="CS217" s="70" t="s">
        <v>670</v>
      </c>
      <c r="CT217" s="70">
        <v>30</v>
      </c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</row>
    <row r="218" spans="54:108" ht="16.5" x14ac:dyDescent="0.2">
      <c r="BB218" s="70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70">
        <v>214</v>
      </c>
      <c r="CG218" s="70">
        <v>3</v>
      </c>
      <c r="CH218" s="70" t="s">
        <v>460</v>
      </c>
      <c r="CI218" s="70">
        <v>14</v>
      </c>
      <c r="CJ218" s="70"/>
      <c r="CK218" s="70"/>
      <c r="CL218" s="70"/>
      <c r="CM218" s="70" t="s">
        <v>669</v>
      </c>
      <c r="CN218" s="70">
        <v>9000</v>
      </c>
      <c r="CO218" s="70" t="s">
        <v>670</v>
      </c>
      <c r="CP218" s="70">
        <v>25</v>
      </c>
      <c r="CQ218" s="70"/>
      <c r="CR218" s="70"/>
      <c r="CS218" s="70" t="s">
        <v>670</v>
      </c>
      <c r="CT218" s="70">
        <v>30</v>
      </c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</row>
    <row r="219" spans="54:108" ht="16.5" x14ac:dyDescent="0.2">
      <c r="BB219" s="70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70">
        <v>215</v>
      </c>
      <c r="CG219" s="70">
        <v>3</v>
      </c>
      <c r="CH219" s="70" t="s">
        <v>460</v>
      </c>
      <c r="CI219" s="70">
        <v>15</v>
      </c>
      <c r="CJ219" s="70"/>
      <c r="CK219" s="70"/>
      <c r="CL219" s="70"/>
      <c r="CM219" s="70" t="s">
        <v>669</v>
      </c>
      <c r="CN219" s="70">
        <v>9000</v>
      </c>
      <c r="CO219" s="70" t="s">
        <v>670</v>
      </c>
      <c r="CP219" s="70">
        <v>25</v>
      </c>
      <c r="CQ219" s="70" t="s">
        <v>499</v>
      </c>
      <c r="CR219" s="70">
        <v>2</v>
      </c>
      <c r="CS219" s="70" t="s">
        <v>670</v>
      </c>
      <c r="CT219" s="70">
        <v>35</v>
      </c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</row>
    <row r="220" spans="54:108" ht="16.5" x14ac:dyDescent="0.2">
      <c r="BB220" s="70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70">
        <v>216</v>
      </c>
      <c r="CG220" s="70">
        <v>3</v>
      </c>
      <c r="CH220" s="70" t="s">
        <v>460</v>
      </c>
      <c r="CI220" s="70">
        <v>16</v>
      </c>
      <c r="CJ220" s="70"/>
      <c r="CK220" s="70"/>
      <c r="CL220" s="70"/>
      <c r="CM220" s="70" t="s">
        <v>669</v>
      </c>
      <c r="CN220" s="70">
        <v>10800</v>
      </c>
      <c r="CO220" s="70" t="s">
        <v>670</v>
      </c>
      <c r="CP220" s="70">
        <v>30</v>
      </c>
      <c r="CQ220" s="70"/>
      <c r="CR220" s="70"/>
      <c r="CS220" s="70" t="s">
        <v>670</v>
      </c>
      <c r="CT220" s="70">
        <v>35</v>
      </c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</row>
    <row r="221" spans="54:108" ht="16.5" x14ac:dyDescent="0.2">
      <c r="BB221" s="70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70">
        <v>217</v>
      </c>
      <c r="CG221" s="70">
        <v>3</v>
      </c>
      <c r="CH221" s="70" t="s">
        <v>460</v>
      </c>
      <c r="CI221" s="70">
        <v>17</v>
      </c>
      <c r="CJ221" s="70"/>
      <c r="CK221" s="70"/>
      <c r="CL221" s="70"/>
      <c r="CM221" s="70" t="s">
        <v>669</v>
      </c>
      <c r="CN221" s="70">
        <v>10800</v>
      </c>
      <c r="CO221" s="70" t="s">
        <v>670</v>
      </c>
      <c r="CP221" s="70">
        <v>30</v>
      </c>
      <c r="CQ221" s="70"/>
      <c r="CR221" s="70"/>
      <c r="CS221" s="70" t="s">
        <v>670</v>
      </c>
      <c r="CT221" s="70">
        <v>35</v>
      </c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</row>
    <row r="222" spans="54:108" ht="16.5" x14ac:dyDescent="0.2">
      <c r="BB222" s="70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70">
        <v>218</v>
      </c>
      <c r="CG222" s="70">
        <v>3</v>
      </c>
      <c r="CH222" s="70" t="s">
        <v>460</v>
      </c>
      <c r="CI222" s="70">
        <v>18</v>
      </c>
      <c r="CJ222" s="70"/>
      <c r="CK222" s="70"/>
      <c r="CL222" s="70"/>
      <c r="CM222" s="70" t="s">
        <v>669</v>
      </c>
      <c r="CN222" s="70">
        <v>10800</v>
      </c>
      <c r="CO222" s="70" t="s">
        <v>670</v>
      </c>
      <c r="CP222" s="70">
        <v>30</v>
      </c>
      <c r="CQ222" s="70"/>
      <c r="CR222" s="70"/>
      <c r="CS222" s="70" t="s">
        <v>670</v>
      </c>
      <c r="CT222" s="70">
        <v>35</v>
      </c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</row>
    <row r="223" spans="54:108" ht="16.5" x14ac:dyDescent="0.2">
      <c r="BB223" s="70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70">
        <v>219</v>
      </c>
      <c r="CG223" s="70">
        <v>3</v>
      </c>
      <c r="CH223" s="70" t="s">
        <v>460</v>
      </c>
      <c r="CI223" s="70">
        <v>19</v>
      </c>
      <c r="CJ223" s="70"/>
      <c r="CK223" s="70"/>
      <c r="CL223" s="70"/>
      <c r="CM223" s="70" t="s">
        <v>669</v>
      </c>
      <c r="CN223" s="70">
        <v>10800</v>
      </c>
      <c r="CO223" s="70" t="s">
        <v>670</v>
      </c>
      <c r="CP223" s="70">
        <v>30</v>
      </c>
      <c r="CQ223" s="70"/>
      <c r="CR223" s="70"/>
      <c r="CS223" s="70" t="s">
        <v>670</v>
      </c>
      <c r="CT223" s="70">
        <v>35</v>
      </c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</row>
    <row r="224" spans="54:108" ht="16.5" x14ac:dyDescent="0.2">
      <c r="BB224" s="70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70">
        <v>220</v>
      </c>
      <c r="CG224" s="70">
        <v>3</v>
      </c>
      <c r="CH224" s="70" t="s">
        <v>460</v>
      </c>
      <c r="CI224" s="70">
        <v>20</v>
      </c>
      <c r="CJ224" s="70"/>
      <c r="CK224" s="70"/>
      <c r="CL224" s="70"/>
      <c r="CM224" s="70" t="s">
        <v>669</v>
      </c>
      <c r="CN224" s="70">
        <v>12960</v>
      </c>
      <c r="CO224" s="70" t="s">
        <v>670</v>
      </c>
      <c r="CP224" s="70">
        <v>30</v>
      </c>
      <c r="CQ224" s="70" t="s">
        <v>500</v>
      </c>
      <c r="CR224" s="70">
        <v>2</v>
      </c>
      <c r="CS224" s="70" t="s">
        <v>670</v>
      </c>
      <c r="CT224" s="70">
        <v>40</v>
      </c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</row>
    <row r="225" spans="54:108" ht="16.5" x14ac:dyDescent="0.2">
      <c r="BB225" s="70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70">
        <v>221</v>
      </c>
      <c r="CG225" s="70">
        <v>3</v>
      </c>
      <c r="CH225" s="70" t="s">
        <v>460</v>
      </c>
      <c r="CI225" s="70">
        <v>21</v>
      </c>
      <c r="CJ225" s="70"/>
      <c r="CK225" s="70"/>
      <c r="CL225" s="70"/>
      <c r="CM225" s="70" t="s">
        <v>669</v>
      </c>
      <c r="CN225" s="70">
        <v>12960</v>
      </c>
      <c r="CO225" s="70" t="s">
        <v>670</v>
      </c>
      <c r="CP225" s="70">
        <v>35</v>
      </c>
      <c r="CQ225" s="70"/>
      <c r="CR225" s="70"/>
      <c r="CS225" s="70" t="s">
        <v>670</v>
      </c>
      <c r="CT225" s="70">
        <v>40</v>
      </c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</row>
    <row r="226" spans="54:108" ht="16.5" x14ac:dyDescent="0.2">
      <c r="BB226" s="70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70">
        <v>222</v>
      </c>
      <c r="CG226" s="70">
        <v>3</v>
      </c>
      <c r="CH226" s="70" t="s">
        <v>460</v>
      </c>
      <c r="CI226" s="70">
        <v>22</v>
      </c>
      <c r="CJ226" s="70"/>
      <c r="CK226" s="70"/>
      <c r="CL226" s="70"/>
      <c r="CM226" s="70" t="s">
        <v>669</v>
      </c>
      <c r="CN226" s="70">
        <v>12960</v>
      </c>
      <c r="CO226" s="70" t="s">
        <v>670</v>
      </c>
      <c r="CP226" s="70">
        <v>35</v>
      </c>
      <c r="CQ226" s="70"/>
      <c r="CR226" s="70"/>
      <c r="CS226" s="70" t="s">
        <v>670</v>
      </c>
      <c r="CT226" s="70">
        <v>40</v>
      </c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</row>
    <row r="227" spans="54:108" ht="16.5" x14ac:dyDescent="0.2">
      <c r="BB227" s="70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70">
        <v>223</v>
      </c>
      <c r="CG227" s="70">
        <v>3</v>
      </c>
      <c r="CH227" s="70" t="s">
        <v>460</v>
      </c>
      <c r="CI227" s="70">
        <v>23</v>
      </c>
      <c r="CJ227" s="70"/>
      <c r="CK227" s="70"/>
      <c r="CL227" s="70"/>
      <c r="CM227" s="70" t="s">
        <v>669</v>
      </c>
      <c r="CN227" s="70">
        <v>12960</v>
      </c>
      <c r="CO227" s="70" t="s">
        <v>670</v>
      </c>
      <c r="CP227" s="70">
        <v>35</v>
      </c>
      <c r="CQ227" s="70"/>
      <c r="CR227" s="70"/>
      <c r="CS227" s="70" t="s">
        <v>670</v>
      </c>
      <c r="CT227" s="70">
        <v>40</v>
      </c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</row>
    <row r="228" spans="54:108" ht="16.5" x14ac:dyDescent="0.2">
      <c r="BB228" s="70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70">
        <v>224</v>
      </c>
      <c r="CG228" s="70">
        <v>3</v>
      </c>
      <c r="CH228" s="70" t="s">
        <v>460</v>
      </c>
      <c r="CI228" s="70">
        <v>24</v>
      </c>
      <c r="CJ228" s="70"/>
      <c r="CK228" s="70"/>
      <c r="CL228" s="70"/>
      <c r="CM228" s="70" t="s">
        <v>669</v>
      </c>
      <c r="CN228" s="70">
        <v>12960</v>
      </c>
      <c r="CO228" s="70" t="s">
        <v>670</v>
      </c>
      <c r="CP228" s="70">
        <v>35</v>
      </c>
      <c r="CQ228" s="70"/>
      <c r="CR228" s="70"/>
      <c r="CS228" s="70" t="s">
        <v>670</v>
      </c>
      <c r="CT228" s="70">
        <v>40</v>
      </c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</row>
    <row r="229" spans="54:108" ht="16.5" x14ac:dyDescent="0.2">
      <c r="BB229" s="70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70">
        <v>225</v>
      </c>
      <c r="CG229" s="70">
        <v>3</v>
      </c>
      <c r="CH229" s="70" t="s">
        <v>460</v>
      </c>
      <c r="CI229" s="70">
        <v>25</v>
      </c>
      <c r="CJ229" s="70"/>
      <c r="CK229" s="70"/>
      <c r="CL229" s="70"/>
      <c r="CM229" s="70" t="s">
        <v>669</v>
      </c>
      <c r="CN229" s="70">
        <v>12960</v>
      </c>
      <c r="CO229" s="70" t="s">
        <v>670</v>
      </c>
      <c r="CP229" s="70">
        <v>35</v>
      </c>
      <c r="CQ229" s="70" t="s">
        <v>503</v>
      </c>
      <c r="CR229" s="70">
        <v>2</v>
      </c>
      <c r="CS229" s="70" t="s">
        <v>670</v>
      </c>
      <c r="CT229" s="70">
        <v>45</v>
      </c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</row>
    <row r="230" spans="54:108" ht="16.5" x14ac:dyDescent="0.2">
      <c r="BB230" s="70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70">
        <v>226</v>
      </c>
      <c r="CG230" s="70">
        <v>3</v>
      </c>
      <c r="CH230" s="70" t="s">
        <v>460</v>
      </c>
      <c r="CI230" s="70">
        <v>26</v>
      </c>
      <c r="CJ230" s="70"/>
      <c r="CK230" s="70"/>
      <c r="CL230" s="70"/>
      <c r="CM230" s="70" t="s">
        <v>669</v>
      </c>
      <c r="CN230" s="70">
        <v>12960</v>
      </c>
      <c r="CO230" s="70" t="s">
        <v>670</v>
      </c>
      <c r="CP230" s="70">
        <v>40</v>
      </c>
      <c r="CQ230" s="70"/>
      <c r="CR230" s="70"/>
      <c r="CS230" s="70" t="s">
        <v>670</v>
      </c>
      <c r="CT230" s="70">
        <v>45</v>
      </c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</row>
    <row r="231" spans="54:108" ht="16.5" x14ac:dyDescent="0.2">
      <c r="BB231" s="70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70">
        <v>227</v>
      </c>
      <c r="CG231" s="70">
        <v>3</v>
      </c>
      <c r="CH231" s="70" t="s">
        <v>460</v>
      </c>
      <c r="CI231" s="70">
        <v>27</v>
      </c>
      <c r="CJ231" s="70"/>
      <c r="CK231" s="70"/>
      <c r="CL231" s="70"/>
      <c r="CM231" s="70" t="s">
        <v>669</v>
      </c>
      <c r="CN231" s="70">
        <v>12960</v>
      </c>
      <c r="CO231" s="70" t="s">
        <v>670</v>
      </c>
      <c r="CP231" s="70">
        <v>40</v>
      </c>
      <c r="CQ231" s="70"/>
      <c r="CR231" s="70"/>
      <c r="CS231" s="70" t="s">
        <v>670</v>
      </c>
      <c r="CT231" s="70">
        <v>45</v>
      </c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</row>
    <row r="232" spans="54:108" ht="16.5" x14ac:dyDescent="0.2">
      <c r="BB232" s="70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70">
        <v>228</v>
      </c>
      <c r="CG232" s="70">
        <v>3</v>
      </c>
      <c r="CH232" s="70" t="s">
        <v>460</v>
      </c>
      <c r="CI232" s="70">
        <v>28</v>
      </c>
      <c r="CJ232" s="70"/>
      <c r="CK232" s="70"/>
      <c r="CL232" s="70"/>
      <c r="CM232" s="70" t="s">
        <v>669</v>
      </c>
      <c r="CN232" s="70">
        <v>12960</v>
      </c>
      <c r="CO232" s="70" t="s">
        <v>670</v>
      </c>
      <c r="CP232" s="70">
        <v>40</v>
      </c>
      <c r="CQ232" s="70"/>
      <c r="CR232" s="70"/>
      <c r="CS232" s="70" t="s">
        <v>670</v>
      </c>
      <c r="CT232" s="70">
        <v>45</v>
      </c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</row>
    <row r="233" spans="54:108" ht="16.5" x14ac:dyDescent="0.2">
      <c r="BB233" s="70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70">
        <v>229</v>
      </c>
      <c r="CG233" s="70">
        <v>3</v>
      </c>
      <c r="CH233" s="70" t="s">
        <v>460</v>
      </c>
      <c r="CI233" s="70">
        <v>29</v>
      </c>
      <c r="CJ233" s="70"/>
      <c r="CK233" s="70"/>
      <c r="CL233" s="70"/>
      <c r="CM233" s="70" t="s">
        <v>669</v>
      </c>
      <c r="CN233" s="70">
        <v>12960</v>
      </c>
      <c r="CO233" s="70" t="s">
        <v>670</v>
      </c>
      <c r="CP233" s="70">
        <v>40</v>
      </c>
      <c r="CQ233" s="70"/>
      <c r="CR233" s="70"/>
      <c r="CS233" s="70" t="s">
        <v>670</v>
      </c>
      <c r="CT233" s="70">
        <v>45</v>
      </c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</row>
    <row r="234" spans="54:108" ht="16.5" x14ac:dyDescent="0.2">
      <c r="BB234" s="70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70">
        <v>230</v>
      </c>
      <c r="CG234" s="70">
        <v>3</v>
      </c>
      <c r="CH234" s="70" t="s">
        <v>460</v>
      </c>
      <c r="CI234" s="70">
        <v>30</v>
      </c>
      <c r="CJ234" s="70"/>
      <c r="CK234" s="70"/>
      <c r="CL234" s="70"/>
      <c r="CM234" s="70" t="s">
        <v>669</v>
      </c>
      <c r="CN234" s="70">
        <v>16200</v>
      </c>
      <c r="CO234" s="70" t="s">
        <v>670</v>
      </c>
      <c r="CP234" s="70">
        <v>40</v>
      </c>
      <c r="CQ234" s="70" t="s">
        <v>504</v>
      </c>
      <c r="CR234" s="70">
        <v>2</v>
      </c>
      <c r="CS234" s="70" t="s">
        <v>670</v>
      </c>
      <c r="CT234" s="70">
        <v>50</v>
      </c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</row>
    <row r="235" spans="54:108" ht="16.5" x14ac:dyDescent="0.2">
      <c r="BB235" s="70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70">
        <v>231</v>
      </c>
      <c r="CG235" s="70">
        <v>3</v>
      </c>
      <c r="CH235" s="70" t="s">
        <v>460</v>
      </c>
      <c r="CI235" s="70">
        <v>31</v>
      </c>
      <c r="CJ235" s="70"/>
      <c r="CK235" s="70"/>
      <c r="CL235" s="70"/>
      <c r="CM235" s="70" t="s">
        <v>669</v>
      </c>
      <c r="CN235" s="70">
        <v>16200</v>
      </c>
      <c r="CO235" s="70" t="s">
        <v>670</v>
      </c>
      <c r="CP235" s="70">
        <v>45</v>
      </c>
      <c r="CQ235" s="70"/>
      <c r="CR235" s="70"/>
      <c r="CS235" s="70" t="s">
        <v>670</v>
      </c>
      <c r="CT235" s="70">
        <v>50</v>
      </c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</row>
    <row r="236" spans="54:108" ht="16.5" x14ac:dyDescent="0.2">
      <c r="BB236" s="70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70">
        <v>232</v>
      </c>
      <c r="CG236" s="70">
        <v>3</v>
      </c>
      <c r="CH236" s="70" t="s">
        <v>460</v>
      </c>
      <c r="CI236" s="70">
        <v>32</v>
      </c>
      <c r="CJ236" s="70"/>
      <c r="CK236" s="70"/>
      <c r="CL236" s="70"/>
      <c r="CM236" s="70" t="s">
        <v>669</v>
      </c>
      <c r="CN236" s="70">
        <v>16200</v>
      </c>
      <c r="CO236" s="70" t="s">
        <v>670</v>
      </c>
      <c r="CP236" s="70">
        <v>45</v>
      </c>
      <c r="CQ236" s="70"/>
      <c r="CR236" s="70"/>
      <c r="CS236" s="70" t="s">
        <v>670</v>
      </c>
      <c r="CT236" s="70">
        <v>50</v>
      </c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</row>
    <row r="237" spans="54:108" ht="16.5" x14ac:dyDescent="0.2">
      <c r="BB237" s="70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70">
        <v>233</v>
      </c>
      <c r="CG237" s="70">
        <v>3</v>
      </c>
      <c r="CH237" s="70" t="s">
        <v>460</v>
      </c>
      <c r="CI237" s="70">
        <v>33</v>
      </c>
      <c r="CJ237" s="70"/>
      <c r="CK237" s="70"/>
      <c r="CL237" s="70"/>
      <c r="CM237" s="70" t="s">
        <v>669</v>
      </c>
      <c r="CN237" s="70">
        <v>16200</v>
      </c>
      <c r="CO237" s="70" t="s">
        <v>670</v>
      </c>
      <c r="CP237" s="70">
        <v>45</v>
      </c>
      <c r="CQ237" s="70"/>
      <c r="CR237" s="70"/>
      <c r="CS237" s="70" t="s">
        <v>670</v>
      </c>
      <c r="CT237" s="70">
        <v>50</v>
      </c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</row>
    <row r="238" spans="54:108" ht="16.5" x14ac:dyDescent="0.2">
      <c r="BB238" s="70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70">
        <v>234</v>
      </c>
      <c r="CG238" s="70">
        <v>3</v>
      </c>
      <c r="CH238" s="70" t="s">
        <v>460</v>
      </c>
      <c r="CI238" s="70">
        <v>34</v>
      </c>
      <c r="CJ238" s="70"/>
      <c r="CK238" s="70"/>
      <c r="CL238" s="70"/>
      <c r="CM238" s="70" t="s">
        <v>669</v>
      </c>
      <c r="CN238" s="70">
        <v>16200</v>
      </c>
      <c r="CO238" s="70" t="s">
        <v>670</v>
      </c>
      <c r="CP238" s="70">
        <v>45</v>
      </c>
      <c r="CQ238" s="70"/>
      <c r="CR238" s="70"/>
      <c r="CS238" s="70" t="s">
        <v>670</v>
      </c>
      <c r="CT238" s="70">
        <v>50</v>
      </c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</row>
    <row r="239" spans="54:108" ht="16.5" x14ac:dyDescent="0.2">
      <c r="BB239" s="70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70">
        <v>235</v>
      </c>
      <c r="CG239" s="70">
        <v>3</v>
      </c>
      <c r="CH239" s="70" t="s">
        <v>460</v>
      </c>
      <c r="CI239" s="70">
        <v>35</v>
      </c>
      <c r="CJ239" s="70"/>
      <c r="CK239" s="70"/>
      <c r="CL239" s="70"/>
      <c r="CM239" s="70" t="s">
        <v>669</v>
      </c>
      <c r="CN239" s="70">
        <v>16200</v>
      </c>
      <c r="CO239" s="70" t="s">
        <v>670</v>
      </c>
      <c r="CP239" s="70">
        <v>45</v>
      </c>
      <c r="CQ239" s="70" t="s">
        <v>499</v>
      </c>
      <c r="CR239" s="70">
        <v>2</v>
      </c>
      <c r="CS239" s="70" t="s">
        <v>670</v>
      </c>
      <c r="CT239" s="70">
        <v>55</v>
      </c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</row>
    <row r="240" spans="54:108" ht="16.5" x14ac:dyDescent="0.2">
      <c r="BB240" s="70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70">
        <v>236</v>
      </c>
      <c r="CG240" s="70">
        <v>3</v>
      </c>
      <c r="CH240" s="70" t="s">
        <v>460</v>
      </c>
      <c r="CI240" s="70">
        <v>36</v>
      </c>
      <c r="CJ240" s="70"/>
      <c r="CK240" s="70"/>
      <c r="CL240" s="70"/>
      <c r="CM240" s="70" t="s">
        <v>669</v>
      </c>
      <c r="CN240" s="70">
        <v>16200</v>
      </c>
      <c r="CO240" s="70" t="s">
        <v>670</v>
      </c>
      <c r="CP240" s="70">
        <v>50</v>
      </c>
      <c r="CQ240" s="70"/>
      <c r="CR240" s="70"/>
      <c r="CS240" s="70" t="s">
        <v>670</v>
      </c>
      <c r="CT240" s="70">
        <v>55</v>
      </c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</row>
    <row r="241" spans="54:108" ht="16.5" x14ac:dyDescent="0.2">
      <c r="BB241" s="70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70">
        <v>237</v>
      </c>
      <c r="CG241" s="70">
        <v>3</v>
      </c>
      <c r="CH241" s="70" t="s">
        <v>460</v>
      </c>
      <c r="CI241" s="70">
        <v>37</v>
      </c>
      <c r="CJ241" s="70"/>
      <c r="CK241" s="70"/>
      <c r="CL241" s="70"/>
      <c r="CM241" s="70" t="s">
        <v>669</v>
      </c>
      <c r="CN241" s="70">
        <v>16200</v>
      </c>
      <c r="CO241" s="70" t="s">
        <v>670</v>
      </c>
      <c r="CP241" s="70">
        <v>50</v>
      </c>
      <c r="CQ241" s="70"/>
      <c r="CR241" s="70"/>
      <c r="CS241" s="70" t="s">
        <v>670</v>
      </c>
      <c r="CT241" s="70">
        <v>55</v>
      </c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</row>
    <row r="242" spans="54:108" ht="16.5" x14ac:dyDescent="0.2">
      <c r="BB242" s="70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70">
        <v>238</v>
      </c>
      <c r="CG242" s="70">
        <v>3</v>
      </c>
      <c r="CH242" s="70" t="s">
        <v>460</v>
      </c>
      <c r="CI242" s="70">
        <v>38</v>
      </c>
      <c r="CJ242" s="70"/>
      <c r="CK242" s="70"/>
      <c r="CL242" s="70"/>
      <c r="CM242" s="70" t="s">
        <v>669</v>
      </c>
      <c r="CN242" s="70">
        <v>16200</v>
      </c>
      <c r="CO242" s="70" t="s">
        <v>670</v>
      </c>
      <c r="CP242" s="70">
        <v>50</v>
      </c>
      <c r="CQ242" s="70"/>
      <c r="CR242" s="70"/>
      <c r="CS242" s="70" t="s">
        <v>670</v>
      </c>
      <c r="CT242" s="70">
        <v>55</v>
      </c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</row>
    <row r="243" spans="54:108" ht="16.5" x14ac:dyDescent="0.2">
      <c r="BB243" s="70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70">
        <v>239</v>
      </c>
      <c r="CG243" s="70">
        <v>3</v>
      </c>
      <c r="CH243" s="70" t="s">
        <v>460</v>
      </c>
      <c r="CI243" s="70">
        <v>39</v>
      </c>
      <c r="CJ243" s="70"/>
      <c r="CK243" s="70"/>
      <c r="CL243" s="70"/>
      <c r="CM243" s="70" t="s">
        <v>669</v>
      </c>
      <c r="CN243" s="70">
        <v>16200</v>
      </c>
      <c r="CO243" s="70" t="s">
        <v>670</v>
      </c>
      <c r="CP243" s="70">
        <v>50</v>
      </c>
      <c r="CQ243" s="70"/>
      <c r="CR243" s="70"/>
      <c r="CS243" s="70" t="s">
        <v>670</v>
      </c>
      <c r="CT243" s="70">
        <v>55</v>
      </c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</row>
    <row r="244" spans="54:108" ht="16.5" x14ac:dyDescent="0.2">
      <c r="BB244" s="70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70">
        <v>240</v>
      </c>
      <c r="CG244" s="70">
        <v>3</v>
      </c>
      <c r="CH244" s="70" t="s">
        <v>460</v>
      </c>
      <c r="CI244" s="70">
        <v>40</v>
      </c>
      <c r="CJ244" s="70"/>
      <c r="CK244" s="70"/>
      <c r="CL244" s="70"/>
      <c r="CM244" s="70" t="s">
        <v>669</v>
      </c>
      <c r="CN244" s="70">
        <v>16200</v>
      </c>
      <c r="CO244" s="70" t="s">
        <v>670</v>
      </c>
      <c r="CP244" s="70">
        <v>50</v>
      </c>
      <c r="CQ244" s="70" t="s">
        <v>500</v>
      </c>
      <c r="CR244" s="70">
        <v>2</v>
      </c>
      <c r="CS244" s="70" t="s">
        <v>670</v>
      </c>
      <c r="CT244" s="70">
        <v>60</v>
      </c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</row>
    <row r="245" spans="54:108" ht="16.5" x14ac:dyDescent="0.2">
      <c r="BB245" s="70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70">
        <v>241</v>
      </c>
      <c r="CG245" s="70">
        <v>3</v>
      </c>
      <c r="CH245" s="70" t="s">
        <v>460</v>
      </c>
      <c r="CI245" s="70">
        <v>41</v>
      </c>
      <c r="CJ245" s="70"/>
      <c r="CK245" s="70"/>
      <c r="CL245" s="70"/>
      <c r="CM245" s="70" t="s">
        <v>669</v>
      </c>
      <c r="CN245" s="70">
        <v>16200</v>
      </c>
      <c r="CO245" s="70" t="s">
        <v>670</v>
      </c>
      <c r="CP245" s="70">
        <v>55</v>
      </c>
      <c r="CQ245" s="70"/>
      <c r="CR245" s="70"/>
      <c r="CS245" s="70" t="s">
        <v>670</v>
      </c>
      <c r="CT245" s="70">
        <v>60</v>
      </c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</row>
    <row r="246" spans="54:108" ht="16.5" x14ac:dyDescent="0.2">
      <c r="BB246" s="70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70">
        <v>242</v>
      </c>
      <c r="CG246" s="70">
        <v>3</v>
      </c>
      <c r="CH246" s="70" t="s">
        <v>460</v>
      </c>
      <c r="CI246" s="70">
        <v>42</v>
      </c>
      <c r="CJ246" s="70"/>
      <c r="CK246" s="70"/>
      <c r="CL246" s="70"/>
      <c r="CM246" s="70" t="s">
        <v>669</v>
      </c>
      <c r="CN246" s="70">
        <v>16200</v>
      </c>
      <c r="CO246" s="70" t="s">
        <v>670</v>
      </c>
      <c r="CP246" s="70">
        <v>55</v>
      </c>
      <c r="CQ246" s="70"/>
      <c r="CR246" s="70"/>
      <c r="CS246" s="70" t="s">
        <v>670</v>
      </c>
      <c r="CT246" s="70">
        <v>60</v>
      </c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</row>
    <row r="247" spans="54:108" ht="16.5" x14ac:dyDescent="0.2">
      <c r="BB247" s="70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70">
        <v>243</v>
      </c>
      <c r="CG247" s="70">
        <v>3</v>
      </c>
      <c r="CH247" s="70" t="s">
        <v>460</v>
      </c>
      <c r="CI247" s="70">
        <v>43</v>
      </c>
      <c r="CJ247" s="70"/>
      <c r="CK247" s="70"/>
      <c r="CL247" s="70"/>
      <c r="CM247" s="70" t="s">
        <v>669</v>
      </c>
      <c r="CN247" s="70">
        <v>16200</v>
      </c>
      <c r="CO247" s="70" t="s">
        <v>670</v>
      </c>
      <c r="CP247" s="70">
        <v>55</v>
      </c>
      <c r="CQ247" s="70"/>
      <c r="CR247" s="70"/>
      <c r="CS247" s="70" t="s">
        <v>670</v>
      </c>
      <c r="CT247" s="70">
        <v>60</v>
      </c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</row>
    <row r="248" spans="54:108" ht="16.5" x14ac:dyDescent="0.2">
      <c r="BB248" s="70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70">
        <v>244</v>
      </c>
      <c r="CG248" s="70">
        <v>3</v>
      </c>
      <c r="CH248" s="70" t="s">
        <v>460</v>
      </c>
      <c r="CI248" s="70">
        <v>44</v>
      </c>
      <c r="CJ248" s="70"/>
      <c r="CK248" s="70"/>
      <c r="CL248" s="70"/>
      <c r="CM248" s="70" t="s">
        <v>669</v>
      </c>
      <c r="CN248" s="70">
        <v>16200</v>
      </c>
      <c r="CO248" s="70" t="s">
        <v>670</v>
      </c>
      <c r="CP248" s="70">
        <v>55</v>
      </c>
      <c r="CQ248" s="70"/>
      <c r="CR248" s="70"/>
      <c r="CS248" s="70" t="s">
        <v>670</v>
      </c>
      <c r="CT248" s="70">
        <v>60</v>
      </c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</row>
    <row r="249" spans="54:108" ht="16.5" x14ac:dyDescent="0.2">
      <c r="BB249" s="70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70">
        <v>245</v>
      </c>
      <c r="CG249" s="70">
        <v>3</v>
      </c>
      <c r="CH249" s="70" t="s">
        <v>460</v>
      </c>
      <c r="CI249" s="70">
        <v>45</v>
      </c>
      <c r="CJ249" s="70"/>
      <c r="CK249" s="70"/>
      <c r="CL249" s="70"/>
      <c r="CM249" s="70" t="s">
        <v>669</v>
      </c>
      <c r="CN249" s="70">
        <v>19800</v>
      </c>
      <c r="CO249" s="70" t="s">
        <v>670</v>
      </c>
      <c r="CP249" s="70">
        <v>55</v>
      </c>
      <c r="CQ249" s="70" t="s">
        <v>503</v>
      </c>
      <c r="CR249" s="70">
        <v>2</v>
      </c>
      <c r="CS249" s="70" t="s">
        <v>670</v>
      </c>
      <c r="CT249" s="70">
        <v>65</v>
      </c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</row>
    <row r="250" spans="54:108" ht="16.5" x14ac:dyDescent="0.2">
      <c r="BB250" s="70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70">
        <v>246</v>
      </c>
      <c r="CG250" s="70">
        <v>3</v>
      </c>
      <c r="CH250" s="70" t="s">
        <v>460</v>
      </c>
      <c r="CI250" s="70">
        <v>46</v>
      </c>
      <c r="CJ250" s="70"/>
      <c r="CK250" s="70"/>
      <c r="CL250" s="70"/>
      <c r="CM250" s="70" t="s">
        <v>669</v>
      </c>
      <c r="CN250" s="70">
        <v>19800</v>
      </c>
      <c r="CO250" s="70" t="s">
        <v>670</v>
      </c>
      <c r="CP250" s="70">
        <v>60</v>
      </c>
      <c r="CQ250" s="70"/>
      <c r="CR250" s="70"/>
      <c r="CS250" s="70" t="s">
        <v>670</v>
      </c>
      <c r="CT250" s="70">
        <v>65</v>
      </c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</row>
    <row r="251" spans="54:108" ht="16.5" x14ac:dyDescent="0.2">
      <c r="BB251" s="70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70">
        <v>247</v>
      </c>
      <c r="CG251" s="70">
        <v>3</v>
      </c>
      <c r="CH251" s="70" t="s">
        <v>460</v>
      </c>
      <c r="CI251" s="70">
        <v>47</v>
      </c>
      <c r="CJ251" s="70"/>
      <c r="CK251" s="70"/>
      <c r="CL251" s="70"/>
      <c r="CM251" s="70" t="s">
        <v>669</v>
      </c>
      <c r="CN251" s="70">
        <v>19800</v>
      </c>
      <c r="CO251" s="70" t="s">
        <v>670</v>
      </c>
      <c r="CP251" s="70">
        <v>60</v>
      </c>
      <c r="CQ251" s="70"/>
      <c r="CR251" s="70"/>
      <c r="CS251" s="70" t="s">
        <v>670</v>
      </c>
      <c r="CT251" s="70">
        <v>65</v>
      </c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</row>
    <row r="252" spans="54:108" ht="16.5" x14ac:dyDescent="0.2">
      <c r="BB252" s="70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70">
        <v>248</v>
      </c>
      <c r="CG252" s="70">
        <v>3</v>
      </c>
      <c r="CH252" s="70" t="s">
        <v>460</v>
      </c>
      <c r="CI252" s="70">
        <v>48</v>
      </c>
      <c r="CJ252" s="70"/>
      <c r="CK252" s="70"/>
      <c r="CL252" s="70"/>
      <c r="CM252" s="70" t="s">
        <v>669</v>
      </c>
      <c r="CN252" s="70">
        <v>19800</v>
      </c>
      <c r="CO252" s="70" t="s">
        <v>670</v>
      </c>
      <c r="CP252" s="70">
        <v>60</v>
      </c>
      <c r="CQ252" s="70"/>
      <c r="CR252" s="70"/>
      <c r="CS252" s="70" t="s">
        <v>670</v>
      </c>
      <c r="CT252" s="70">
        <v>65</v>
      </c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</row>
    <row r="253" spans="54:108" ht="16.5" x14ac:dyDescent="0.2">
      <c r="BB253" s="70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70">
        <v>249</v>
      </c>
      <c r="CG253" s="70">
        <v>3</v>
      </c>
      <c r="CH253" s="70" t="s">
        <v>460</v>
      </c>
      <c r="CI253" s="70">
        <v>49</v>
      </c>
      <c r="CJ253" s="70"/>
      <c r="CK253" s="70"/>
      <c r="CL253" s="70"/>
      <c r="CM253" s="70" t="s">
        <v>669</v>
      </c>
      <c r="CN253" s="70">
        <v>19800</v>
      </c>
      <c r="CO253" s="70" t="s">
        <v>670</v>
      </c>
      <c r="CP253" s="70">
        <v>60</v>
      </c>
      <c r="CQ253" s="70"/>
      <c r="CR253" s="70"/>
      <c r="CS253" s="70" t="s">
        <v>670</v>
      </c>
      <c r="CT253" s="70">
        <v>65</v>
      </c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</row>
    <row r="254" spans="54:108" ht="16.5" x14ac:dyDescent="0.2">
      <c r="BB254" s="70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70">
        <v>250</v>
      </c>
      <c r="CG254" s="70">
        <v>3</v>
      </c>
      <c r="CH254" s="70" t="s">
        <v>460</v>
      </c>
      <c r="CI254" s="70">
        <v>50</v>
      </c>
      <c r="CJ254" s="70"/>
      <c r="CK254" s="70"/>
      <c r="CL254" s="70"/>
      <c r="CM254" s="70" t="s">
        <v>669</v>
      </c>
      <c r="CN254" s="70">
        <v>19800</v>
      </c>
      <c r="CO254" s="70" t="s">
        <v>670</v>
      </c>
      <c r="CP254" s="70">
        <v>60</v>
      </c>
      <c r="CQ254" s="70" t="s">
        <v>504</v>
      </c>
      <c r="CR254" s="70">
        <v>2</v>
      </c>
      <c r="CS254" s="70" t="s">
        <v>670</v>
      </c>
      <c r="CT254" s="70">
        <v>70</v>
      </c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</row>
    <row r="255" spans="54:108" ht="16.5" x14ac:dyDescent="0.2">
      <c r="BB255" s="70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70">
        <v>251</v>
      </c>
      <c r="CG255" s="70">
        <v>3</v>
      </c>
      <c r="CH255" s="70" t="s">
        <v>460</v>
      </c>
      <c r="CI255" s="70">
        <v>51</v>
      </c>
      <c r="CJ255" s="70"/>
      <c r="CK255" s="70"/>
      <c r="CL255" s="70"/>
      <c r="CM255" s="70" t="s">
        <v>669</v>
      </c>
      <c r="CN255" s="70">
        <v>19800</v>
      </c>
      <c r="CO255" s="70" t="s">
        <v>670</v>
      </c>
      <c r="CP255" s="70">
        <v>65</v>
      </c>
      <c r="CQ255" s="70"/>
      <c r="CR255" s="70"/>
      <c r="CS255" s="70" t="s">
        <v>670</v>
      </c>
      <c r="CT255" s="70">
        <v>70</v>
      </c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</row>
    <row r="256" spans="54:108" ht="16.5" x14ac:dyDescent="0.2">
      <c r="BB256" s="70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70">
        <v>252</v>
      </c>
      <c r="CG256" s="70">
        <v>3</v>
      </c>
      <c r="CH256" s="70" t="s">
        <v>460</v>
      </c>
      <c r="CI256" s="70">
        <v>52</v>
      </c>
      <c r="CJ256" s="70"/>
      <c r="CK256" s="70"/>
      <c r="CL256" s="70"/>
      <c r="CM256" s="70" t="s">
        <v>669</v>
      </c>
      <c r="CN256" s="70">
        <v>19800</v>
      </c>
      <c r="CO256" s="70" t="s">
        <v>670</v>
      </c>
      <c r="CP256" s="70">
        <v>65</v>
      </c>
      <c r="CQ256" s="70"/>
      <c r="CR256" s="70"/>
      <c r="CS256" s="70" t="s">
        <v>670</v>
      </c>
      <c r="CT256" s="70">
        <v>70</v>
      </c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</row>
    <row r="257" spans="54:108" ht="16.5" x14ac:dyDescent="0.2">
      <c r="BB257" s="70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70">
        <v>253</v>
      </c>
      <c r="CG257" s="70">
        <v>3</v>
      </c>
      <c r="CH257" s="70" t="s">
        <v>460</v>
      </c>
      <c r="CI257" s="70">
        <v>53</v>
      </c>
      <c r="CJ257" s="70"/>
      <c r="CK257" s="70"/>
      <c r="CL257" s="70"/>
      <c r="CM257" s="70" t="s">
        <v>669</v>
      </c>
      <c r="CN257" s="70">
        <v>19800</v>
      </c>
      <c r="CO257" s="70" t="s">
        <v>670</v>
      </c>
      <c r="CP257" s="70">
        <v>65</v>
      </c>
      <c r="CQ257" s="70"/>
      <c r="CR257" s="70"/>
      <c r="CS257" s="70" t="s">
        <v>670</v>
      </c>
      <c r="CT257" s="70">
        <v>70</v>
      </c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</row>
    <row r="258" spans="54:108" ht="16.5" x14ac:dyDescent="0.2">
      <c r="BB258" s="70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70">
        <v>254</v>
      </c>
      <c r="CG258" s="70">
        <v>3</v>
      </c>
      <c r="CH258" s="70" t="s">
        <v>460</v>
      </c>
      <c r="CI258" s="70">
        <v>54</v>
      </c>
      <c r="CJ258" s="70"/>
      <c r="CK258" s="70"/>
      <c r="CL258" s="70"/>
      <c r="CM258" s="70" t="s">
        <v>669</v>
      </c>
      <c r="CN258" s="70">
        <v>19800</v>
      </c>
      <c r="CO258" s="70" t="s">
        <v>670</v>
      </c>
      <c r="CP258" s="70">
        <v>65</v>
      </c>
      <c r="CQ258" s="70"/>
      <c r="CR258" s="70"/>
      <c r="CS258" s="70" t="s">
        <v>670</v>
      </c>
      <c r="CT258" s="70">
        <v>70</v>
      </c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</row>
    <row r="259" spans="54:108" ht="16.5" x14ac:dyDescent="0.2">
      <c r="BB259" s="70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70">
        <v>255</v>
      </c>
      <c r="CG259" s="70">
        <v>3</v>
      </c>
      <c r="CH259" s="70" t="s">
        <v>460</v>
      </c>
      <c r="CI259" s="70">
        <v>55</v>
      </c>
      <c r="CJ259" s="70"/>
      <c r="CK259" s="70"/>
      <c r="CL259" s="70"/>
      <c r="CM259" s="70" t="s">
        <v>669</v>
      </c>
      <c r="CN259" s="70">
        <v>19800</v>
      </c>
      <c r="CO259" s="70" t="s">
        <v>670</v>
      </c>
      <c r="CP259" s="70">
        <v>65</v>
      </c>
      <c r="CQ259" s="70" t="s">
        <v>499</v>
      </c>
      <c r="CR259" s="70">
        <v>2</v>
      </c>
      <c r="CS259" s="70" t="s">
        <v>670</v>
      </c>
      <c r="CT259" s="70">
        <v>75</v>
      </c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</row>
    <row r="260" spans="54:108" ht="16.5" x14ac:dyDescent="0.2">
      <c r="BB260" s="70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70">
        <v>256</v>
      </c>
      <c r="CG260" s="70">
        <v>3</v>
      </c>
      <c r="CH260" s="70" t="s">
        <v>460</v>
      </c>
      <c r="CI260" s="70">
        <v>56</v>
      </c>
      <c r="CJ260" s="70"/>
      <c r="CK260" s="70"/>
      <c r="CL260" s="70"/>
      <c r="CM260" s="70" t="s">
        <v>669</v>
      </c>
      <c r="CN260" s="70">
        <v>19800</v>
      </c>
      <c r="CO260" s="70" t="s">
        <v>670</v>
      </c>
      <c r="CP260" s="70">
        <v>70</v>
      </c>
      <c r="CQ260" s="70"/>
      <c r="CR260" s="70"/>
      <c r="CS260" s="70" t="s">
        <v>670</v>
      </c>
      <c r="CT260" s="70">
        <v>75</v>
      </c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</row>
    <row r="261" spans="54:108" ht="16.5" x14ac:dyDescent="0.2">
      <c r="BB261" s="70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70">
        <v>257</v>
      </c>
      <c r="CG261" s="70">
        <v>3</v>
      </c>
      <c r="CH261" s="70" t="s">
        <v>460</v>
      </c>
      <c r="CI261" s="70">
        <v>57</v>
      </c>
      <c r="CJ261" s="70"/>
      <c r="CK261" s="70"/>
      <c r="CL261" s="70"/>
      <c r="CM261" s="70" t="s">
        <v>669</v>
      </c>
      <c r="CN261" s="70">
        <v>19800</v>
      </c>
      <c r="CO261" s="70" t="s">
        <v>670</v>
      </c>
      <c r="CP261" s="70">
        <v>70</v>
      </c>
      <c r="CQ261" s="70"/>
      <c r="CR261" s="70"/>
      <c r="CS261" s="70" t="s">
        <v>670</v>
      </c>
      <c r="CT261" s="70">
        <v>75</v>
      </c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</row>
    <row r="262" spans="54:108" ht="16.5" x14ac:dyDescent="0.2">
      <c r="BB262" s="70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70">
        <v>258</v>
      </c>
      <c r="CG262" s="70">
        <v>3</v>
      </c>
      <c r="CH262" s="70" t="s">
        <v>460</v>
      </c>
      <c r="CI262" s="70">
        <v>58</v>
      </c>
      <c r="CJ262" s="70"/>
      <c r="CK262" s="70"/>
      <c r="CL262" s="70"/>
      <c r="CM262" s="70" t="s">
        <v>669</v>
      </c>
      <c r="CN262" s="70">
        <v>19800</v>
      </c>
      <c r="CO262" s="70" t="s">
        <v>670</v>
      </c>
      <c r="CP262" s="70">
        <v>70</v>
      </c>
      <c r="CQ262" s="70"/>
      <c r="CR262" s="70"/>
      <c r="CS262" s="70" t="s">
        <v>670</v>
      </c>
      <c r="CT262" s="70">
        <v>75</v>
      </c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</row>
    <row r="263" spans="54:108" ht="16.5" x14ac:dyDescent="0.2">
      <c r="BB263" s="70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70">
        <v>259</v>
      </c>
      <c r="CG263" s="70">
        <v>3</v>
      </c>
      <c r="CH263" s="70" t="s">
        <v>460</v>
      </c>
      <c r="CI263" s="70">
        <v>59</v>
      </c>
      <c r="CJ263" s="70"/>
      <c r="CK263" s="70"/>
      <c r="CL263" s="70"/>
      <c r="CM263" s="70" t="s">
        <v>669</v>
      </c>
      <c r="CN263" s="70">
        <v>19800</v>
      </c>
      <c r="CO263" s="70" t="s">
        <v>670</v>
      </c>
      <c r="CP263" s="70">
        <v>70</v>
      </c>
      <c r="CQ263" s="70"/>
      <c r="CR263" s="70"/>
      <c r="CS263" s="70" t="s">
        <v>670</v>
      </c>
      <c r="CT263" s="70">
        <v>75</v>
      </c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</row>
    <row r="264" spans="54:108" ht="16.5" x14ac:dyDescent="0.2">
      <c r="BB264" s="70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70">
        <v>260</v>
      </c>
      <c r="CG264" s="70">
        <v>3</v>
      </c>
      <c r="CH264" s="70" t="s">
        <v>460</v>
      </c>
      <c r="CI264" s="70">
        <v>60</v>
      </c>
      <c r="CJ264" s="70"/>
      <c r="CK264" s="70"/>
      <c r="CL264" s="70"/>
      <c r="CM264" s="70" t="s">
        <v>669</v>
      </c>
      <c r="CN264" s="70">
        <v>23400</v>
      </c>
      <c r="CO264" s="70" t="s">
        <v>670</v>
      </c>
      <c r="CP264" s="70">
        <v>70</v>
      </c>
      <c r="CQ264" s="70" t="s">
        <v>500</v>
      </c>
      <c r="CR264" s="70">
        <v>2</v>
      </c>
      <c r="CS264" s="70" t="s">
        <v>670</v>
      </c>
      <c r="CT264" s="70">
        <v>80</v>
      </c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</row>
    <row r="265" spans="54:108" ht="16.5" x14ac:dyDescent="0.2">
      <c r="BB265" s="70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70">
        <v>261</v>
      </c>
      <c r="CG265" s="70">
        <v>3</v>
      </c>
      <c r="CH265" s="70" t="s">
        <v>460</v>
      </c>
      <c r="CI265" s="70">
        <v>61</v>
      </c>
      <c r="CJ265" s="70"/>
      <c r="CK265" s="70"/>
      <c r="CL265" s="70"/>
      <c r="CM265" s="70" t="s">
        <v>669</v>
      </c>
      <c r="CN265" s="70">
        <v>23400</v>
      </c>
      <c r="CO265" s="70" t="s">
        <v>670</v>
      </c>
      <c r="CP265" s="70">
        <v>75</v>
      </c>
      <c r="CQ265" s="70"/>
      <c r="CR265" s="70"/>
      <c r="CS265" s="70" t="s">
        <v>670</v>
      </c>
      <c r="CT265" s="70">
        <v>80</v>
      </c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</row>
    <row r="266" spans="54:108" ht="16.5" x14ac:dyDescent="0.2">
      <c r="BB266" s="70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70">
        <v>262</v>
      </c>
      <c r="CG266" s="70">
        <v>3</v>
      </c>
      <c r="CH266" s="70" t="s">
        <v>460</v>
      </c>
      <c r="CI266" s="70">
        <v>62</v>
      </c>
      <c r="CJ266" s="70"/>
      <c r="CK266" s="70"/>
      <c r="CL266" s="70"/>
      <c r="CM266" s="70" t="s">
        <v>669</v>
      </c>
      <c r="CN266" s="70">
        <v>23400</v>
      </c>
      <c r="CO266" s="70" t="s">
        <v>670</v>
      </c>
      <c r="CP266" s="70">
        <v>75</v>
      </c>
      <c r="CQ266" s="70"/>
      <c r="CR266" s="70"/>
      <c r="CS266" s="70" t="s">
        <v>670</v>
      </c>
      <c r="CT266" s="70">
        <v>80</v>
      </c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</row>
    <row r="267" spans="54:108" ht="16.5" x14ac:dyDescent="0.2">
      <c r="BB267" s="70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70">
        <v>263</v>
      </c>
      <c r="CG267" s="70">
        <v>3</v>
      </c>
      <c r="CH267" s="70" t="s">
        <v>460</v>
      </c>
      <c r="CI267" s="70">
        <v>63</v>
      </c>
      <c r="CJ267" s="70"/>
      <c r="CK267" s="70"/>
      <c r="CL267" s="70"/>
      <c r="CM267" s="70" t="s">
        <v>669</v>
      </c>
      <c r="CN267" s="70">
        <v>23400</v>
      </c>
      <c r="CO267" s="70" t="s">
        <v>670</v>
      </c>
      <c r="CP267" s="70">
        <v>75</v>
      </c>
      <c r="CQ267" s="70"/>
      <c r="CR267" s="70"/>
      <c r="CS267" s="70" t="s">
        <v>670</v>
      </c>
      <c r="CT267" s="70">
        <v>80</v>
      </c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</row>
    <row r="268" spans="54:108" ht="16.5" x14ac:dyDescent="0.2">
      <c r="BB268" s="70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70">
        <v>264</v>
      </c>
      <c r="CG268" s="70">
        <v>3</v>
      </c>
      <c r="CH268" s="70" t="s">
        <v>460</v>
      </c>
      <c r="CI268" s="70">
        <v>64</v>
      </c>
      <c r="CJ268" s="70"/>
      <c r="CK268" s="70"/>
      <c r="CL268" s="70"/>
      <c r="CM268" s="70" t="s">
        <v>669</v>
      </c>
      <c r="CN268" s="70">
        <v>23400</v>
      </c>
      <c r="CO268" s="70" t="s">
        <v>670</v>
      </c>
      <c r="CP268" s="70">
        <v>75</v>
      </c>
      <c r="CQ268" s="70"/>
      <c r="CR268" s="70"/>
      <c r="CS268" s="70" t="s">
        <v>670</v>
      </c>
      <c r="CT268" s="70">
        <v>80</v>
      </c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</row>
    <row r="269" spans="54:108" ht="16.5" x14ac:dyDescent="0.2">
      <c r="BB269" s="70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70">
        <v>265</v>
      </c>
      <c r="CG269" s="70">
        <v>3</v>
      </c>
      <c r="CH269" s="70" t="s">
        <v>460</v>
      </c>
      <c r="CI269" s="70">
        <v>65</v>
      </c>
      <c r="CJ269" s="70"/>
      <c r="CK269" s="70"/>
      <c r="CL269" s="70"/>
      <c r="CM269" s="70" t="s">
        <v>669</v>
      </c>
      <c r="CN269" s="70">
        <v>23400</v>
      </c>
      <c r="CO269" s="70" t="s">
        <v>670</v>
      </c>
      <c r="CP269" s="70">
        <v>75</v>
      </c>
      <c r="CQ269" s="70" t="s">
        <v>503</v>
      </c>
      <c r="CR269" s="70">
        <v>2</v>
      </c>
      <c r="CS269" s="70" t="s">
        <v>670</v>
      </c>
      <c r="CT269" s="70">
        <v>85</v>
      </c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</row>
    <row r="270" spans="54:108" ht="16.5" x14ac:dyDescent="0.2">
      <c r="BB270" s="70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70">
        <v>266</v>
      </c>
      <c r="CG270" s="70">
        <v>3</v>
      </c>
      <c r="CH270" s="70" t="s">
        <v>460</v>
      </c>
      <c r="CI270" s="70">
        <v>66</v>
      </c>
      <c r="CJ270" s="70"/>
      <c r="CK270" s="70"/>
      <c r="CL270" s="70"/>
      <c r="CM270" s="70" t="s">
        <v>669</v>
      </c>
      <c r="CN270" s="70">
        <v>23400</v>
      </c>
      <c r="CO270" s="70" t="s">
        <v>670</v>
      </c>
      <c r="CP270" s="70">
        <v>80</v>
      </c>
      <c r="CQ270" s="70"/>
      <c r="CR270" s="70"/>
      <c r="CS270" s="70" t="s">
        <v>670</v>
      </c>
      <c r="CT270" s="70">
        <v>85</v>
      </c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</row>
    <row r="271" spans="54:108" ht="16.5" x14ac:dyDescent="0.2">
      <c r="BB271" s="70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70">
        <v>267</v>
      </c>
      <c r="CG271" s="70">
        <v>3</v>
      </c>
      <c r="CH271" s="70" t="s">
        <v>460</v>
      </c>
      <c r="CI271" s="70">
        <v>67</v>
      </c>
      <c r="CJ271" s="70"/>
      <c r="CK271" s="70"/>
      <c r="CL271" s="70"/>
      <c r="CM271" s="70" t="s">
        <v>669</v>
      </c>
      <c r="CN271" s="70">
        <v>23400</v>
      </c>
      <c r="CO271" s="70" t="s">
        <v>670</v>
      </c>
      <c r="CP271" s="70">
        <v>80</v>
      </c>
      <c r="CQ271" s="70"/>
      <c r="CR271" s="70"/>
      <c r="CS271" s="70" t="s">
        <v>670</v>
      </c>
      <c r="CT271" s="70">
        <v>85</v>
      </c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</row>
    <row r="272" spans="54:108" ht="16.5" x14ac:dyDescent="0.2">
      <c r="BB272" s="70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70">
        <v>268</v>
      </c>
      <c r="CG272" s="70">
        <v>3</v>
      </c>
      <c r="CH272" s="70" t="s">
        <v>460</v>
      </c>
      <c r="CI272" s="70">
        <v>68</v>
      </c>
      <c r="CJ272" s="70"/>
      <c r="CK272" s="70"/>
      <c r="CL272" s="70"/>
      <c r="CM272" s="70" t="s">
        <v>669</v>
      </c>
      <c r="CN272" s="70">
        <v>23400</v>
      </c>
      <c r="CO272" s="70" t="s">
        <v>670</v>
      </c>
      <c r="CP272" s="70">
        <v>80</v>
      </c>
      <c r="CQ272" s="70"/>
      <c r="CR272" s="70"/>
      <c r="CS272" s="70" t="s">
        <v>670</v>
      </c>
      <c r="CT272" s="70">
        <v>85</v>
      </c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</row>
    <row r="273" spans="54:108" ht="16.5" x14ac:dyDescent="0.2">
      <c r="BB273" s="70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70">
        <v>269</v>
      </c>
      <c r="CG273" s="70">
        <v>3</v>
      </c>
      <c r="CH273" s="70" t="s">
        <v>460</v>
      </c>
      <c r="CI273" s="70">
        <v>69</v>
      </c>
      <c r="CJ273" s="70"/>
      <c r="CK273" s="70"/>
      <c r="CL273" s="70"/>
      <c r="CM273" s="70" t="s">
        <v>669</v>
      </c>
      <c r="CN273" s="70">
        <v>23400</v>
      </c>
      <c r="CO273" s="70" t="s">
        <v>670</v>
      </c>
      <c r="CP273" s="70">
        <v>80</v>
      </c>
      <c r="CQ273" s="70"/>
      <c r="CR273" s="70"/>
      <c r="CS273" s="70" t="s">
        <v>670</v>
      </c>
      <c r="CT273" s="70">
        <v>85</v>
      </c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</row>
    <row r="274" spans="54:108" ht="16.5" x14ac:dyDescent="0.2">
      <c r="BB274" s="70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70">
        <v>270</v>
      </c>
      <c r="CG274" s="70">
        <v>3</v>
      </c>
      <c r="CH274" s="70" t="s">
        <v>460</v>
      </c>
      <c r="CI274" s="70">
        <v>70</v>
      </c>
      <c r="CJ274" s="70"/>
      <c r="CK274" s="70"/>
      <c r="CL274" s="70"/>
      <c r="CM274" s="70" t="s">
        <v>669</v>
      </c>
      <c r="CN274" s="70">
        <v>23400</v>
      </c>
      <c r="CO274" s="70" t="s">
        <v>670</v>
      </c>
      <c r="CP274" s="70">
        <v>80</v>
      </c>
      <c r="CQ274" s="70" t="s">
        <v>504</v>
      </c>
      <c r="CR274" s="70">
        <v>2</v>
      </c>
      <c r="CS274" s="70" t="s">
        <v>670</v>
      </c>
      <c r="CT274" s="70">
        <v>90</v>
      </c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</row>
    <row r="275" spans="54:108" ht="16.5" x14ac:dyDescent="0.2">
      <c r="BB275" s="70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70">
        <v>271</v>
      </c>
      <c r="CG275" s="70">
        <v>3</v>
      </c>
      <c r="CH275" s="70" t="s">
        <v>460</v>
      </c>
      <c r="CI275" s="70">
        <v>71</v>
      </c>
      <c r="CJ275" s="70"/>
      <c r="CK275" s="70"/>
      <c r="CL275" s="70"/>
      <c r="CM275" s="70" t="s">
        <v>669</v>
      </c>
      <c r="CN275" s="70">
        <v>23400</v>
      </c>
      <c r="CO275" s="70" t="s">
        <v>670</v>
      </c>
      <c r="CP275" s="70">
        <v>85</v>
      </c>
      <c r="CQ275" s="70"/>
      <c r="CR275" s="70"/>
      <c r="CS275" s="70" t="s">
        <v>670</v>
      </c>
      <c r="CT275" s="70">
        <v>90</v>
      </c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</row>
    <row r="276" spans="54:108" ht="16.5" x14ac:dyDescent="0.2">
      <c r="BB276" s="70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70">
        <v>272</v>
      </c>
      <c r="CG276" s="70">
        <v>3</v>
      </c>
      <c r="CH276" s="70" t="s">
        <v>460</v>
      </c>
      <c r="CI276" s="70">
        <v>72</v>
      </c>
      <c r="CJ276" s="70"/>
      <c r="CK276" s="70"/>
      <c r="CL276" s="70"/>
      <c r="CM276" s="70" t="s">
        <v>669</v>
      </c>
      <c r="CN276" s="70">
        <v>23400</v>
      </c>
      <c r="CO276" s="70" t="s">
        <v>670</v>
      </c>
      <c r="CP276" s="70">
        <v>85</v>
      </c>
      <c r="CQ276" s="70"/>
      <c r="CR276" s="70"/>
      <c r="CS276" s="70" t="s">
        <v>670</v>
      </c>
      <c r="CT276" s="70">
        <v>90</v>
      </c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</row>
    <row r="277" spans="54:108" ht="16.5" x14ac:dyDescent="0.2">
      <c r="BB277" s="70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70">
        <v>273</v>
      </c>
      <c r="CG277" s="70">
        <v>3</v>
      </c>
      <c r="CH277" s="70" t="s">
        <v>460</v>
      </c>
      <c r="CI277" s="70">
        <v>73</v>
      </c>
      <c r="CJ277" s="70"/>
      <c r="CK277" s="70"/>
      <c r="CL277" s="70"/>
      <c r="CM277" s="70" t="s">
        <v>669</v>
      </c>
      <c r="CN277" s="70">
        <v>23400</v>
      </c>
      <c r="CO277" s="70" t="s">
        <v>670</v>
      </c>
      <c r="CP277" s="70">
        <v>85</v>
      </c>
      <c r="CQ277" s="70"/>
      <c r="CR277" s="70"/>
      <c r="CS277" s="70" t="s">
        <v>670</v>
      </c>
      <c r="CT277" s="70">
        <v>90</v>
      </c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</row>
    <row r="278" spans="54:108" ht="16.5" x14ac:dyDescent="0.2">
      <c r="BB278" s="70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70">
        <v>274</v>
      </c>
      <c r="CG278" s="70">
        <v>3</v>
      </c>
      <c r="CH278" s="70" t="s">
        <v>460</v>
      </c>
      <c r="CI278" s="70">
        <v>74</v>
      </c>
      <c r="CJ278" s="70"/>
      <c r="CK278" s="70"/>
      <c r="CL278" s="70"/>
      <c r="CM278" s="70" t="s">
        <v>669</v>
      </c>
      <c r="CN278" s="70">
        <v>23400</v>
      </c>
      <c r="CO278" s="70" t="s">
        <v>670</v>
      </c>
      <c r="CP278" s="70">
        <v>85</v>
      </c>
      <c r="CQ278" s="70"/>
      <c r="CR278" s="70"/>
      <c r="CS278" s="70" t="s">
        <v>670</v>
      </c>
      <c r="CT278" s="70">
        <v>90</v>
      </c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</row>
    <row r="279" spans="54:108" ht="16.5" x14ac:dyDescent="0.2">
      <c r="BB279" s="70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70">
        <v>275</v>
      </c>
      <c r="CG279" s="70">
        <v>3</v>
      </c>
      <c r="CH279" s="70" t="s">
        <v>460</v>
      </c>
      <c r="CI279" s="70">
        <v>75</v>
      </c>
      <c r="CJ279" s="70"/>
      <c r="CK279" s="70"/>
      <c r="CL279" s="70"/>
      <c r="CM279" s="70" t="s">
        <v>669</v>
      </c>
      <c r="CN279" s="70">
        <v>23400</v>
      </c>
      <c r="CO279" s="70" t="s">
        <v>670</v>
      </c>
      <c r="CP279" s="70">
        <v>85</v>
      </c>
      <c r="CQ279" s="70" t="s">
        <v>499</v>
      </c>
      <c r="CR279" s="70">
        <v>2</v>
      </c>
      <c r="CS279" s="70" t="s">
        <v>670</v>
      </c>
      <c r="CT279" s="70">
        <v>95</v>
      </c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</row>
    <row r="280" spans="54:108" ht="16.5" x14ac:dyDescent="0.2">
      <c r="BB280" s="70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70">
        <v>276</v>
      </c>
      <c r="CG280" s="70">
        <v>3</v>
      </c>
      <c r="CH280" s="70" t="s">
        <v>460</v>
      </c>
      <c r="CI280" s="70">
        <v>76</v>
      </c>
      <c r="CJ280" s="70"/>
      <c r="CK280" s="70"/>
      <c r="CL280" s="70"/>
      <c r="CM280" s="70" t="s">
        <v>669</v>
      </c>
      <c r="CN280" s="70">
        <v>23400</v>
      </c>
      <c r="CO280" s="70" t="s">
        <v>670</v>
      </c>
      <c r="CP280" s="70">
        <v>90</v>
      </c>
      <c r="CQ280" s="70"/>
      <c r="CR280" s="70"/>
      <c r="CS280" s="70" t="s">
        <v>670</v>
      </c>
      <c r="CT280" s="70">
        <v>95</v>
      </c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</row>
    <row r="281" spans="54:108" ht="16.5" x14ac:dyDescent="0.2">
      <c r="BB281" s="70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70">
        <v>277</v>
      </c>
      <c r="CG281" s="70">
        <v>3</v>
      </c>
      <c r="CH281" s="70" t="s">
        <v>460</v>
      </c>
      <c r="CI281" s="70">
        <v>77</v>
      </c>
      <c r="CJ281" s="70"/>
      <c r="CK281" s="70"/>
      <c r="CL281" s="70"/>
      <c r="CM281" s="70" t="s">
        <v>669</v>
      </c>
      <c r="CN281" s="70">
        <v>23400</v>
      </c>
      <c r="CO281" s="70" t="s">
        <v>670</v>
      </c>
      <c r="CP281" s="70">
        <v>90</v>
      </c>
      <c r="CQ281" s="70"/>
      <c r="CR281" s="70"/>
      <c r="CS281" s="70" t="s">
        <v>670</v>
      </c>
      <c r="CT281" s="70">
        <v>95</v>
      </c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</row>
    <row r="282" spans="54:108" ht="16.5" x14ac:dyDescent="0.2">
      <c r="BB282" s="70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70">
        <v>278</v>
      </c>
      <c r="CG282" s="70">
        <v>3</v>
      </c>
      <c r="CH282" s="70" t="s">
        <v>460</v>
      </c>
      <c r="CI282" s="70">
        <v>78</v>
      </c>
      <c r="CJ282" s="70"/>
      <c r="CK282" s="70"/>
      <c r="CL282" s="70"/>
      <c r="CM282" s="70" t="s">
        <v>669</v>
      </c>
      <c r="CN282" s="70">
        <v>23400</v>
      </c>
      <c r="CO282" s="70" t="s">
        <v>670</v>
      </c>
      <c r="CP282" s="70">
        <v>90</v>
      </c>
      <c r="CQ282" s="70"/>
      <c r="CR282" s="70"/>
      <c r="CS282" s="70" t="s">
        <v>670</v>
      </c>
      <c r="CT282" s="70">
        <v>95</v>
      </c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</row>
    <row r="283" spans="54:108" ht="16.5" x14ac:dyDescent="0.2">
      <c r="BB283" s="70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70">
        <v>279</v>
      </c>
      <c r="CG283" s="70">
        <v>3</v>
      </c>
      <c r="CH283" s="70" t="s">
        <v>460</v>
      </c>
      <c r="CI283" s="70">
        <v>79</v>
      </c>
      <c r="CJ283" s="70"/>
      <c r="CK283" s="70"/>
      <c r="CL283" s="70"/>
      <c r="CM283" s="70" t="s">
        <v>669</v>
      </c>
      <c r="CN283" s="70">
        <v>23400</v>
      </c>
      <c r="CO283" s="70" t="s">
        <v>670</v>
      </c>
      <c r="CP283" s="70">
        <v>90</v>
      </c>
      <c r="CQ283" s="70"/>
      <c r="CR283" s="70"/>
      <c r="CS283" s="70" t="s">
        <v>670</v>
      </c>
      <c r="CT283" s="70">
        <v>95</v>
      </c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</row>
    <row r="284" spans="54:108" ht="16.5" x14ac:dyDescent="0.2">
      <c r="BB284" s="70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70">
        <v>280</v>
      </c>
      <c r="CG284" s="70">
        <v>3</v>
      </c>
      <c r="CH284" s="70" t="s">
        <v>460</v>
      </c>
      <c r="CI284" s="70">
        <v>80</v>
      </c>
      <c r="CJ284" s="70"/>
      <c r="CK284" s="70"/>
      <c r="CL284" s="70"/>
      <c r="CM284" s="70" t="s">
        <v>669</v>
      </c>
      <c r="CN284" s="70">
        <v>27000</v>
      </c>
      <c r="CO284" s="70" t="s">
        <v>670</v>
      </c>
      <c r="CP284" s="70">
        <v>90</v>
      </c>
      <c r="CQ284" s="70" t="s">
        <v>500</v>
      </c>
      <c r="CR284" s="70">
        <v>2</v>
      </c>
      <c r="CS284" s="70" t="s">
        <v>670</v>
      </c>
      <c r="CT284" s="70">
        <v>100</v>
      </c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</row>
    <row r="285" spans="54:108" ht="16.5" x14ac:dyDescent="0.2">
      <c r="BB285" s="70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70">
        <v>281</v>
      </c>
      <c r="CG285" s="70">
        <v>3</v>
      </c>
      <c r="CH285" s="70" t="s">
        <v>460</v>
      </c>
      <c r="CI285" s="70">
        <v>81</v>
      </c>
      <c r="CJ285" s="70"/>
      <c r="CK285" s="70"/>
      <c r="CL285" s="70"/>
      <c r="CM285" s="70" t="s">
        <v>669</v>
      </c>
      <c r="CN285" s="70">
        <v>27000</v>
      </c>
      <c r="CO285" s="70" t="s">
        <v>670</v>
      </c>
      <c r="CP285" s="70">
        <v>95</v>
      </c>
      <c r="CQ285" s="70"/>
      <c r="CR285" s="70"/>
      <c r="CS285" s="70" t="s">
        <v>670</v>
      </c>
      <c r="CT285" s="70">
        <v>100</v>
      </c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</row>
    <row r="286" spans="54:108" ht="16.5" x14ac:dyDescent="0.2">
      <c r="BB286" s="70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70">
        <v>282</v>
      </c>
      <c r="CG286" s="70">
        <v>3</v>
      </c>
      <c r="CH286" s="70" t="s">
        <v>460</v>
      </c>
      <c r="CI286" s="70">
        <v>82</v>
      </c>
      <c r="CJ286" s="70"/>
      <c r="CK286" s="70"/>
      <c r="CL286" s="70"/>
      <c r="CM286" s="70" t="s">
        <v>669</v>
      </c>
      <c r="CN286" s="70">
        <v>27000</v>
      </c>
      <c r="CO286" s="70" t="s">
        <v>670</v>
      </c>
      <c r="CP286" s="70">
        <v>95</v>
      </c>
      <c r="CQ286" s="70"/>
      <c r="CR286" s="70"/>
      <c r="CS286" s="70" t="s">
        <v>670</v>
      </c>
      <c r="CT286" s="70">
        <v>100</v>
      </c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</row>
    <row r="287" spans="54:108" ht="16.5" x14ac:dyDescent="0.2">
      <c r="BB287" s="70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70">
        <v>283</v>
      </c>
      <c r="CG287" s="70">
        <v>3</v>
      </c>
      <c r="CH287" s="70" t="s">
        <v>460</v>
      </c>
      <c r="CI287" s="70">
        <v>83</v>
      </c>
      <c r="CJ287" s="70"/>
      <c r="CK287" s="70"/>
      <c r="CL287" s="70"/>
      <c r="CM287" s="70" t="s">
        <v>669</v>
      </c>
      <c r="CN287" s="70">
        <v>27000</v>
      </c>
      <c r="CO287" s="70" t="s">
        <v>670</v>
      </c>
      <c r="CP287" s="70">
        <v>95</v>
      </c>
      <c r="CQ287" s="70"/>
      <c r="CR287" s="70"/>
      <c r="CS287" s="70" t="s">
        <v>670</v>
      </c>
      <c r="CT287" s="70">
        <v>100</v>
      </c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</row>
    <row r="288" spans="54:108" ht="16.5" x14ac:dyDescent="0.2">
      <c r="BB288" s="70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70">
        <v>284</v>
      </c>
      <c r="CG288" s="70">
        <v>3</v>
      </c>
      <c r="CH288" s="70" t="s">
        <v>460</v>
      </c>
      <c r="CI288" s="70">
        <v>84</v>
      </c>
      <c r="CJ288" s="70"/>
      <c r="CK288" s="70"/>
      <c r="CL288" s="70"/>
      <c r="CM288" s="70" t="s">
        <v>669</v>
      </c>
      <c r="CN288" s="70">
        <v>27000</v>
      </c>
      <c r="CO288" s="70" t="s">
        <v>670</v>
      </c>
      <c r="CP288" s="70">
        <v>95</v>
      </c>
      <c r="CQ288" s="70"/>
      <c r="CR288" s="70"/>
      <c r="CS288" s="70" t="s">
        <v>670</v>
      </c>
      <c r="CT288" s="70">
        <v>100</v>
      </c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</row>
    <row r="289" spans="54:108" ht="16.5" x14ac:dyDescent="0.2">
      <c r="BB289" s="70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70">
        <v>285</v>
      </c>
      <c r="CG289" s="70">
        <v>3</v>
      </c>
      <c r="CH289" s="70" t="s">
        <v>460</v>
      </c>
      <c r="CI289" s="70">
        <v>85</v>
      </c>
      <c r="CJ289" s="70"/>
      <c r="CK289" s="70"/>
      <c r="CL289" s="70"/>
      <c r="CM289" s="70" t="s">
        <v>669</v>
      </c>
      <c r="CN289" s="70">
        <v>27000</v>
      </c>
      <c r="CO289" s="70" t="s">
        <v>670</v>
      </c>
      <c r="CP289" s="70">
        <v>95</v>
      </c>
      <c r="CQ289" s="70" t="s">
        <v>503</v>
      </c>
      <c r="CR289" s="70">
        <v>2</v>
      </c>
      <c r="CS289" s="70" t="s">
        <v>670</v>
      </c>
      <c r="CT289" s="70">
        <v>105</v>
      </c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</row>
    <row r="290" spans="54:108" ht="16.5" x14ac:dyDescent="0.2">
      <c r="BB290" s="70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70">
        <v>286</v>
      </c>
      <c r="CG290" s="70">
        <v>3</v>
      </c>
      <c r="CH290" s="70" t="s">
        <v>460</v>
      </c>
      <c r="CI290" s="70">
        <v>86</v>
      </c>
      <c r="CJ290" s="70"/>
      <c r="CK290" s="70"/>
      <c r="CL290" s="70"/>
      <c r="CM290" s="70" t="s">
        <v>669</v>
      </c>
      <c r="CN290" s="70">
        <v>27000</v>
      </c>
      <c r="CO290" s="70" t="s">
        <v>670</v>
      </c>
      <c r="CP290" s="70">
        <v>100</v>
      </c>
      <c r="CQ290" s="70"/>
      <c r="CR290" s="70"/>
      <c r="CS290" s="70" t="s">
        <v>670</v>
      </c>
      <c r="CT290" s="70">
        <v>105</v>
      </c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</row>
    <row r="291" spans="54:108" ht="16.5" x14ac:dyDescent="0.2">
      <c r="BB291" s="70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70">
        <v>287</v>
      </c>
      <c r="CG291" s="70">
        <v>3</v>
      </c>
      <c r="CH291" s="70" t="s">
        <v>460</v>
      </c>
      <c r="CI291" s="70">
        <v>87</v>
      </c>
      <c r="CJ291" s="70"/>
      <c r="CK291" s="70"/>
      <c r="CL291" s="70"/>
      <c r="CM291" s="70" t="s">
        <v>669</v>
      </c>
      <c r="CN291" s="70">
        <v>27000</v>
      </c>
      <c r="CO291" s="70" t="s">
        <v>670</v>
      </c>
      <c r="CP291" s="70">
        <v>100</v>
      </c>
      <c r="CQ291" s="70"/>
      <c r="CR291" s="70"/>
      <c r="CS291" s="70" t="s">
        <v>670</v>
      </c>
      <c r="CT291" s="70">
        <v>105</v>
      </c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</row>
    <row r="292" spans="54:108" ht="16.5" x14ac:dyDescent="0.2">
      <c r="BB292" s="70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70">
        <v>288</v>
      </c>
      <c r="CG292" s="70">
        <v>3</v>
      </c>
      <c r="CH292" s="70" t="s">
        <v>460</v>
      </c>
      <c r="CI292" s="70">
        <v>88</v>
      </c>
      <c r="CJ292" s="70"/>
      <c r="CK292" s="70"/>
      <c r="CL292" s="70"/>
      <c r="CM292" s="70" t="s">
        <v>669</v>
      </c>
      <c r="CN292" s="70">
        <v>27000</v>
      </c>
      <c r="CO292" s="70" t="s">
        <v>670</v>
      </c>
      <c r="CP292" s="70">
        <v>100</v>
      </c>
      <c r="CQ292" s="70"/>
      <c r="CR292" s="70"/>
      <c r="CS292" s="70" t="s">
        <v>670</v>
      </c>
      <c r="CT292" s="70">
        <v>105</v>
      </c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</row>
    <row r="293" spans="54:108" ht="16.5" x14ac:dyDescent="0.2">
      <c r="BB293" s="70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70">
        <v>289</v>
      </c>
      <c r="CG293" s="70">
        <v>3</v>
      </c>
      <c r="CH293" s="70" t="s">
        <v>460</v>
      </c>
      <c r="CI293" s="70">
        <v>89</v>
      </c>
      <c r="CJ293" s="70"/>
      <c r="CK293" s="70"/>
      <c r="CL293" s="70"/>
      <c r="CM293" s="70" t="s">
        <v>669</v>
      </c>
      <c r="CN293" s="70">
        <v>27000</v>
      </c>
      <c r="CO293" s="70" t="s">
        <v>670</v>
      </c>
      <c r="CP293" s="70">
        <v>100</v>
      </c>
      <c r="CQ293" s="70"/>
      <c r="CR293" s="70"/>
      <c r="CS293" s="70" t="s">
        <v>670</v>
      </c>
      <c r="CT293" s="70">
        <v>105</v>
      </c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</row>
    <row r="294" spans="54:108" ht="16.5" x14ac:dyDescent="0.2">
      <c r="BB294" s="70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70">
        <v>290</v>
      </c>
      <c r="CG294" s="70">
        <v>3</v>
      </c>
      <c r="CH294" s="70" t="s">
        <v>460</v>
      </c>
      <c r="CI294" s="70">
        <v>90</v>
      </c>
      <c r="CJ294" s="70"/>
      <c r="CK294" s="70"/>
      <c r="CL294" s="70"/>
      <c r="CM294" s="70" t="s">
        <v>669</v>
      </c>
      <c r="CN294" s="70">
        <v>31500</v>
      </c>
      <c r="CO294" s="70" t="s">
        <v>670</v>
      </c>
      <c r="CP294" s="70">
        <v>100</v>
      </c>
      <c r="CQ294" s="70" t="s">
        <v>504</v>
      </c>
      <c r="CR294" s="70">
        <v>2</v>
      </c>
      <c r="CS294" s="70" t="s">
        <v>670</v>
      </c>
      <c r="CT294" s="70">
        <v>110</v>
      </c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</row>
    <row r="295" spans="54:108" ht="16.5" x14ac:dyDescent="0.2">
      <c r="BB295" s="70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70">
        <v>291</v>
      </c>
      <c r="CG295" s="70">
        <v>3</v>
      </c>
      <c r="CH295" s="70" t="s">
        <v>460</v>
      </c>
      <c r="CI295" s="70">
        <v>91</v>
      </c>
      <c r="CJ295" s="70"/>
      <c r="CK295" s="70"/>
      <c r="CL295" s="70"/>
      <c r="CM295" s="70" t="s">
        <v>669</v>
      </c>
      <c r="CN295" s="70">
        <v>31500</v>
      </c>
      <c r="CO295" s="70" t="s">
        <v>670</v>
      </c>
      <c r="CP295" s="70">
        <v>105</v>
      </c>
      <c r="CQ295" s="70"/>
      <c r="CR295" s="70"/>
      <c r="CS295" s="70" t="s">
        <v>670</v>
      </c>
      <c r="CT295" s="70">
        <v>110</v>
      </c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</row>
    <row r="296" spans="54:108" ht="16.5" x14ac:dyDescent="0.2">
      <c r="BB296" s="70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70">
        <v>292</v>
      </c>
      <c r="CG296" s="70">
        <v>3</v>
      </c>
      <c r="CH296" s="70" t="s">
        <v>460</v>
      </c>
      <c r="CI296" s="70">
        <v>92</v>
      </c>
      <c r="CJ296" s="70"/>
      <c r="CK296" s="70"/>
      <c r="CL296" s="70"/>
      <c r="CM296" s="70" t="s">
        <v>669</v>
      </c>
      <c r="CN296" s="70">
        <v>31500</v>
      </c>
      <c r="CO296" s="70" t="s">
        <v>670</v>
      </c>
      <c r="CP296" s="70">
        <v>105</v>
      </c>
      <c r="CQ296" s="70"/>
      <c r="CR296" s="70"/>
      <c r="CS296" s="70" t="s">
        <v>670</v>
      </c>
      <c r="CT296" s="70">
        <v>110</v>
      </c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</row>
    <row r="297" spans="54:108" ht="16.5" x14ac:dyDescent="0.2">
      <c r="BB297" s="70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70">
        <v>293</v>
      </c>
      <c r="CG297" s="70">
        <v>3</v>
      </c>
      <c r="CH297" s="70" t="s">
        <v>460</v>
      </c>
      <c r="CI297" s="70">
        <v>93</v>
      </c>
      <c r="CJ297" s="70"/>
      <c r="CK297" s="70"/>
      <c r="CL297" s="70"/>
      <c r="CM297" s="70" t="s">
        <v>669</v>
      </c>
      <c r="CN297" s="70">
        <v>31500</v>
      </c>
      <c r="CO297" s="70" t="s">
        <v>670</v>
      </c>
      <c r="CP297" s="70">
        <v>105</v>
      </c>
      <c r="CQ297" s="70"/>
      <c r="CR297" s="70"/>
      <c r="CS297" s="70" t="s">
        <v>670</v>
      </c>
      <c r="CT297" s="70">
        <v>110</v>
      </c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</row>
    <row r="298" spans="54:108" ht="16.5" x14ac:dyDescent="0.2">
      <c r="BB298" s="70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70">
        <v>294</v>
      </c>
      <c r="CG298" s="70">
        <v>3</v>
      </c>
      <c r="CH298" s="70" t="s">
        <v>460</v>
      </c>
      <c r="CI298" s="70">
        <v>94</v>
      </c>
      <c r="CJ298" s="70"/>
      <c r="CK298" s="70"/>
      <c r="CL298" s="70"/>
      <c r="CM298" s="70" t="s">
        <v>669</v>
      </c>
      <c r="CN298" s="70">
        <v>31500</v>
      </c>
      <c r="CO298" s="70" t="s">
        <v>670</v>
      </c>
      <c r="CP298" s="70">
        <v>105</v>
      </c>
      <c r="CQ298" s="70"/>
      <c r="CR298" s="70"/>
      <c r="CS298" s="70" t="s">
        <v>670</v>
      </c>
      <c r="CT298" s="70">
        <v>110</v>
      </c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</row>
    <row r="299" spans="54:108" ht="16.5" x14ac:dyDescent="0.2">
      <c r="BB299" s="70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70">
        <v>295</v>
      </c>
      <c r="CG299" s="70">
        <v>3</v>
      </c>
      <c r="CH299" s="70" t="s">
        <v>460</v>
      </c>
      <c r="CI299" s="70">
        <v>95</v>
      </c>
      <c r="CJ299" s="70"/>
      <c r="CK299" s="70"/>
      <c r="CL299" s="70"/>
      <c r="CM299" s="70" t="s">
        <v>669</v>
      </c>
      <c r="CN299" s="70">
        <v>31500</v>
      </c>
      <c r="CO299" s="70" t="s">
        <v>670</v>
      </c>
      <c r="CP299" s="70">
        <v>105</v>
      </c>
      <c r="CQ299" s="70" t="s">
        <v>499</v>
      </c>
      <c r="CR299" s="70">
        <v>3</v>
      </c>
      <c r="CS299" s="70" t="s">
        <v>670</v>
      </c>
      <c r="CT299" s="70">
        <v>115</v>
      </c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</row>
    <row r="300" spans="54:108" ht="16.5" x14ac:dyDescent="0.2">
      <c r="BB300" s="70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70">
        <v>296</v>
      </c>
      <c r="CG300" s="70">
        <v>3</v>
      </c>
      <c r="CH300" s="70" t="s">
        <v>460</v>
      </c>
      <c r="CI300" s="70">
        <v>96</v>
      </c>
      <c r="CJ300" s="70"/>
      <c r="CK300" s="70"/>
      <c r="CL300" s="70"/>
      <c r="CM300" s="70" t="s">
        <v>669</v>
      </c>
      <c r="CN300" s="70">
        <v>36000</v>
      </c>
      <c r="CO300" s="70" t="s">
        <v>670</v>
      </c>
      <c r="CP300" s="70">
        <v>110</v>
      </c>
      <c r="CQ300" s="70"/>
      <c r="CR300" s="70"/>
      <c r="CS300" s="70" t="s">
        <v>670</v>
      </c>
      <c r="CT300" s="70">
        <v>115</v>
      </c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</row>
    <row r="301" spans="54:108" ht="16.5" x14ac:dyDescent="0.2">
      <c r="BB301" s="70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70">
        <v>297</v>
      </c>
      <c r="CG301" s="70">
        <v>3</v>
      </c>
      <c r="CH301" s="70" t="s">
        <v>460</v>
      </c>
      <c r="CI301" s="70">
        <v>97</v>
      </c>
      <c r="CJ301" s="70"/>
      <c r="CK301" s="70"/>
      <c r="CL301" s="70"/>
      <c r="CM301" s="70" t="s">
        <v>669</v>
      </c>
      <c r="CN301" s="70">
        <v>36000</v>
      </c>
      <c r="CO301" s="70" t="s">
        <v>670</v>
      </c>
      <c r="CP301" s="70">
        <v>110</v>
      </c>
      <c r="CQ301" s="70"/>
      <c r="CR301" s="70"/>
      <c r="CS301" s="70" t="s">
        <v>670</v>
      </c>
      <c r="CT301" s="70">
        <v>115</v>
      </c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</row>
    <row r="302" spans="54:108" ht="16.5" x14ac:dyDescent="0.2">
      <c r="BB302" s="70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70">
        <v>298</v>
      </c>
      <c r="CG302" s="70">
        <v>3</v>
      </c>
      <c r="CH302" s="70" t="s">
        <v>460</v>
      </c>
      <c r="CI302" s="70">
        <v>98</v>
      </c>
      <c r="CJ302" s="70"/>
      <c r="CK302" s="70"/>
      <c r="CL302" s="70"/>
      <c r="CM302" s="70" t="s">
        <v>669</v>
      </c>
      <c r="CN302" s="70">
        <v>36000</v>
      </c>
      <c r="CO302" s="70" t="s">
        <v>670</v>
      </c>
      <c r="CP302" s="70">
        <v>110</v>
      </c>
      <c r="CQ302" s="70"/>
      <c r="CR302" s="70"/>
      <c r="CS302" s="70" t="s">
        <v>670</v>
      </c>
      <c r="CT302" s="70">
        <v>115</v>
      </c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</row>
    <row r="303" spans="54:108" ht="16.5" x14ac:dyDescent="0.2">
      <c r="BB303" s="70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70">
        <v>299</v>
      </c>
      <c r="CG303" s="70">
        <v>3</v>
      </c>
      <c r="CH303" s="70" t="s">
        <v>460</v>
      </c>
      <c r="CI303" s="70">
        <v>99</v>
      </c>
      <c r="CJ303" s="70"/>
      <c r="CK303" s="70"/>
      <c r="CL303" s="70"/>
      <c r="CM303" s="70" t="s">
        <v>669</v>
      </c>
      <c r="CN303" s="70">
        <v>36000</v>
      </c>
      <c r="CO303" s="70" t="s">
        <v>670</v>
      </c>
      <c r="CP303" s="70">
        <v>110</v>
      </c>
      <c r="CQ303" s="70"/>
      <c r="CR303" s="70"/>
      <c r="CS303" s="70" t="s">
        <v>670</v>
      </c>
      <c r="CT303" s="70">
        <v>115</v>
      </c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</row>
    <row r="304" spans="54:108" ht="16.5" x14ac:dyDescent="0.2">
      <c r="BB304" s="70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70">
        <v>300</v>
      </c>
      <c r="CG304" s="70">
        <v>3</v>
      </c>
      <c r="CH304" s="70" t="s">
        <v>460</v>
      </c>
      <c r="CI304" s="70">
        <v>100</v>
      </c>
      <c r="CJ304" s="70"/>
      <c r="CK304" s="70"/>
      <c r="CL304" s="70"/>
      <c r="CM304" s="70" t="s">
        <v>669</v>
      </c>
      <c r="CN304" s="70">
        <v>36000</v>
      </c>
      <c r="CO304" s="70" t="s">
        <v>670</v>
      </c>
      <c r="CP304" s="70">
        <v>110</v>
      </c>
      <c r="CQ304" s="70" t="s">
        <v>503</v>
      </c>
      <c r="CR304" s="70">
        <v>3</v>
      </c>
      <c r="CS304" s="70" t="s">
        <v>670</v>
      </c>
      <c r="CT304" s="70">
        <v>120</v>
      </c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</row>
    <row r="305" spans="54:108" ht="16.5" x14ac:dyDescent="0.2">
      <c r="BB305" s="70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70">
        <v>301</v>
      </c>
      <c r="CG305" s="70">
        <v>4</v>
      </c>
      <c r="CH305" s="70" t="s">
        <v>460</v>
      </c>
      <c r="CI305" s="70">
        <v>1</v>
      </c>
      <c r="CJ305" s="70"/>
      <c r="CK305" s="70"/>
      <c r="CL305" s="70"/>
      <c r="CM305" s="70" t="s">
        <v>669</v>
      </c>
      <c r="CN305" s="70">
        <v>5760</v>
      </c>
      <c r="CO305" s="70" t="s">
        <v>670</v>
      </c>
      <c r="CP305" s="70">
        <v>20</v>
      </c>
      <c r="CQ305" s="70"/>
      <c r="CR305" s="70"/>
      <c r="CS305" s="70" t="s">
        <v>670</v>
      </c>
      <c r="CT305" s="70">
        <v>20</v>
      </c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</row>
    <row r="306" spans="54:108" ht="16.5" x14ac:dyDescent="0.2">
      <c r="BB306" s="70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70">
        <v>302</v>
      </c>
      <c r="CG306" s="70">
        <v>4</v>
      </c>
      <c r="CH306" s="70" t="s">
        <v>460</v>
      </c>
      <c r="CI306" s="70">
        <v>2</v>
      </c>
      <c r="CJ306" s="70"/>
      <c r="CK306" s="70"/>
      <c r="CL306" s="70"/>
      <c r="CM306" s="70" t="s">
        <v>669</v>
      </c>
      <c r="CN306" s="70">
        <v>5760</v>
      </c>
      <c r="CO306" s="70" t="s">
        <v>670</v>
      </c>
      <c r="CP306" s="70">
        <v>20</v>
      </c>
      <c r="CQ306" s="70" t="s">
        <v>501</v>
      </c>
      <c r="CR306" s="70">
        <v>1</v>
      </c>
      <c r="CS306" s="70" t="s">
        <v>670</v>
      </c>
      <c r="CT306" s="70">
        <v>20</v>
      </c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</row>
    <row r="307" spans="54:108" ht="16.5" x14ac:dyDescent="0.2">
      <c r="BB307" s="70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70">
        <v>303</v>
      </c>
      <c r="CG307" s="70">
        <v>4</v>
      </c>
      <c r="CH307" s="70" t="s">
        <v>460</v>
      </c>
      <c r="CI307" s="70">
        <v>3</v>
      </c>
      <c r="CJ307" s="70"/>
      <c r="CK307" s="70"/>
      <c r="CL307" s="70"/>
      <c r="CM307" s="70" t="s">
        <v>669</v>
      </c>
      <c r="CN307" s="70">
        <v>5760</v>
      </c>
      <c r="CO307" s="70" t="s">
        <v>670</v>
      </c>
      <c r="CP307" s="70">
        <v>20</v>
      </c>
      <c r="CQ307" s="70"/>
      <c r="CR307" s="70"/>
      <c r="CS307" s="70" t="s">
        <v>670</v>
      </c>
      <c r="CT307" s="70">
        <v>20</v>
      </c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</row>
    <row r="308" spans="54:108" ht="16.5" x14ac:dyDescent="0.2">
      <c r="BB308" s="70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70">
        <v>304</v>
      </c>
      <c r="CG308" s="70">
        <v>4</v>
      </c>
      <c r="CH308" s="70" t="s">
        <v>460</v>
      </c>
      <c r="CI308" s="70">
        <v>4</v>
      </c>
      <c r="CJ308" s="70"/>
      <c r="CK308" s="70"/>
      <c r="CL308" s="70"/>
      <c r="CM308" s="70" t="s">
        <v>669</v>
      </c>
      <c r="CN308" s="70">
        <v>5760</v>
      </c>
      <c r="CO308" s="70" t="s">
        <v>670</v>
      </c>
      <c r="CP308" s="70">
        <v>20</v>
      </c>
      <c r="CQ308" s="70" t="s">
        <v>502</v>
      </c>
      <c r="CR308" s="70">
        <v>1</v>
      </c>
      <c r="CS308" s="70" t="s">
        <v>670</v>
      </c>
      <c r="CT308" s="70">
        <v>20</v>
      </c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</row>
    <row r="309" spans="54:108" ht="16.5" x14ac:dyDescent="0.2">
      <c r="BB309" s="70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70">
        <v>305</v>
      </c>
      <c r="CG309" s="70">
        <v>4</v>
      </c>
      <c r="CH309" s="70" t="s">
        <v>460</v>
      </c>
      <c r="CI309" s="70">
        <v>5</v>
      </c>
      <c r="CJ309" s="70"/>
      <c r="CK309" s="70"/>
      <c r="CL309" s="70"/>
      <c r="CM309" s="70" t="s">
        <v>669</v>
      </c>
      <c r="CN309" s="70">
        <v>5760</v>
      </c>
      <c r="CO309" s="70" t="s">
        <v>670</v>
      </c>
      <c r="CP309" s="70">
        <v>20</v>
      </c>
      <c r="CQ309" s="70"/>
      <c r="CR309" s="70"/>
      <c r="CS309" s="70" t="s">
        <v>670</v>
      </c>
      <c r="CT309" s="70">
        <v>25</v>
      </c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</row>
    <row r="310" spans="54:108" ht="16.5" x14ac:dyDescent="0.2">
      <c r="BB310" s="70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70">
        <v>306</v>
      </c>
      <c r="CG310" s="70">
        <v>4</v>
      </c>
      <c r="CH310" s="70" t="s">
        <v>460</v>
      </c>
      <c r="CI310" s="70">
        <v>6</v>
      </c>
      <c r="CJ310" s="70"/>
      <c r="CK310" s="70"/>
      <c r="CL310" s="70"/>
      <c r="CM310" s="70" t="s">
        <v>669</v>
      </c>
      <c r="CN310" s="70">
        <v>7200</v>
      </c>
      <c r="CO310" s="70" t="s">
        <v>670</v>
      </c>
      <c r="CP310" s="70">
        <v>25</v>
      </c>
      <c r="CQ310" s="70"/>
      <c r="CR310" s="70"/>
      <c r="CS310" s="70" t="s">
        <v>670</v>
      </c>
      <c r="CT310" s="70">
        <v>25</v>
      </c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</row>
    <row r="311" spans="54:108" ht="16.5" x14ac:dyDescent="0.2">
      <c r="BB311" s="70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70">
        <v>307</v>
      </c>
      <c r="CG311" s="70">
        <v>4</v>
      </c>
      <c r="CH311" s="70" t="s">
        <v>460</v>
      </c>
      <c r="CI311" s="70">
        <v>7</v>
      </c>
      <c r="CJ311" s="70"/>
      <c r="CK311" s="70"/>
      <c r="CL311" s="70"/>
      <c r="CM311" s="70" t="s">
        <v>669</v>
      </c>
      <c r="CN311" s="70">
        <v>7200</v>
      </c>
      <c r="CO311" s="70" t="s">
        <v>670</v>
      </c>
      <c r="CP311" s="70">
        <v>25</v>
      </c>
      <c r="CQ311" s="70" t="s">
        <v>505</v>
      </c>
      <c r="CR311" s="70">
        <v>1</v>
      </c>
      <c r="CS311" s="70" t="s">
        <v>670</v>
      </c>
      <c r="CT311" s="70">
        <v>25</v>
      </c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</row>
    <row r="312" spans="54:108" ht="16.5" x14ac:dyDescent="0.2">
      <c r="BB312" s="70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70">
        <v>308</v>
      </c>
      <c r="CG312" s="70">
        <v>4</v>
      </c>
      <c r="CH312" s="70" t="s">
        <v>460</v>
      </c>
      <c r="CI312" s="70">
        <v>8</v>
      </c>
      <c r="CJ312" s="70"/>
      <c r="CK312" s="70"/>
      <c r="CL312" s="70"/>
      <c r="CM312" s="70" t="s">
        <v>669</v>
      </c>
      <c r="CN312" s="70">
        <v>7200</v>
      </c>
      <c r="CO312" s="70" t="s">
        <v>670</v>
      </c>
      <c r="CP312" s="70">
        <v>25</v>
      </c>
      <c r="CQ312" s="70"/>
      <c r="CR312" s="70"/>
      <c r="CS312" s="70" t="s">
        <v>670</v>
      </c>
      <c r="CT312" s="70">
        <v>25</v>
      </c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</row>
    <row r="313" spans="54:108" ht="16.5" x14ac:dyDescent="0.2">
      <c r="BB313" s="70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70">
        <v>309</v>
      </c>
      <c r="CG313" s="70">
        <v>4</v>
      </c>
      <c r="CH313" s="70" t="s">
        <v>460</v>
      </c>
      <c r="CI313" s="70">
        <v>9</v>
      </c>
      <c r="CJ313" s="70"/>
      <c r="CK313" s="70"/>
      <c r="CL313" s="70"/>
      <c r="CM313" s="70" t="s">
        <v>669</v>
      </c>
      <c r="CN313" s="70">
        <v>7200</v>
      </c>
      <c r="CO313" s="70" t="s">
        <v>670</v>
      </c>
      <c r="CP313" s="70">
        <v>25</v>
      </c>
      <c r="CQ313" s="70"/>
      <c r="CR313" s="70"/>
      <c r="CS313" s="70" t="s">
        <v>670</v>
      </c>
      <c r="CT313" s="70">
        <v>25</v>
      </c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</row>
    <row r="314" spans="54:108" ht="16.5" x14ac:dyDescent="0.2">
      <c r="BB314" s="70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70">
        <v>310</v>
      </c>
      <c r="CG314" s="70">
        <v>4</v>
      </c>
      <c r="CH314" s="70" t="s">
        <v>460</v>
      </c>
      <c r="CI314" s="70">
        <v>10</v>
      </c>
      <c r="CJ314" s="70"/>
      <c r="CK314" s="70"/>
      <c r="CL314" s="70"/>
      <c r="CM314" s="70" t="s">
        <v>669</v>
      </c>
      <c r="CN314" s="70">
        <v>7200</v>
      </c>
      <c r="CO314" s="70" t="s">
        <v>670</v>
      </c>
      <c r="CP314" s="70">
        <v>25</v>
      </c>
      <c r="CQ314" s="70" t="s">
        <v>506</v>
      </c>
      <c r="CR314" s="70">
        <v>1</v>
      </c>
      <c r="CS314" s="70" t="s">
        <v>670</v>
      </c>
      <c r="CT314" s="70">
        <v>30</v>
      </c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</row>
    <row r="315" spans="54:108" ht="16.5" x14ac:dyDescent="0.2">
      <c r="BB315" s="70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70">
        <v>311</v>
      </c>
      <c r="CG315" s="70">
        <v>4</v>
      </c>
      <c r="CH315" s="70" t="s">
        <v>460</v>
      </c>
      <c r="CI315" s="70">
        <v>11</v>
      </c>
      <c r="CJ315" s="70"/>
      <c r="CK315" s="70"/>
      <c r="CL315" s="70"/>
      <c r="CM315" s="70" t="s">
        <v>669</v>
      </c>
      <c r="CN315" s="70">
        <v>9000</v>
      </c>
      <c r="CO315" s="70" t="s">
        <v>670</v>
      </c>
      <c r="CP315" s="70">
        <v>30</v>
      </c>
      <c r="CQ315" s="70"/>
      <c r="CR315" s="70"/>
      <c r="CS315" s="70" t="s">
        <v>670</v>
      </c>
      <c r="CT315" s="70">
        <v>30</v>
      </c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</row>
    <row r="316" spans="54:108" ht="16.5" x14ac:dyDescent="0.2">
      <c r="BB316" s="70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70">
        <v>312</v>
      </c>
      <c r="CG316" s="70">
        <v>4</v>
      </c>
      <c r="CH316" s="70" t="s">
        <v>460</v>
      </c>
      <c r="CI316" s="70">
        <v>12</v>
      </c>
      <c r="CJ316" s="70"/>
      <c r="CK316" s="70"/>
      <c r="CL316" s="70"/>
      <c r="CM316" s="70" t="s">
        <v>669</v>
      </c>
      <c r="CN316" s="70">
        <v>9000</v>
      </c>
      <c r="CO316" s="70" t="s">
        <v>670</v>
      </c>
      <c r="CP316" s="70">
        <v>30</v>
      </c>
      <c r="CQ316" s="70"/>
      <c r="CR316" s="70"/>
      <c r="CS316" s="70" t="s">
        <v>670</v>
      </c>
      <c r="CT316" s="70">
        <v>30</v>
      </c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</row>
    <row r="317" spans="54:108" ht="16.5" x14ac:dyDescent="0.2">
      <c r="BB317" s="70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70">
        <v>313</v>
      </c>
      <c r="CG317" s="70">
        <v>4</v>
      </c>
      <c r="CH317" s="70" t="s">
        <v>460</v>
      </c>
      <c r="CI317" s="70">
        <v>13</v>
      </c>
      <c r="CJ317" s="70"/>
      <c r="CK317" s="70"/>
      <c r="CL317" s="70"/>
      <c r="CM317" s="70" t="s">
        <v>669</v>
      </c>
      <c r="CN317" s="70">
        <v>9000</v>
      </c>
      <c r="CO317" s="70" t="s">
        <v>670</v>
      </c>
      <c r="CP317" s="70">
        <v>30</v>
      </c>
      <c r="CQ317" s="70"/>
      <c r="CR317" s="70"/>
      <c r="CS317" s="70" t="s">
        <v>670</v>
      </c>
      <c r="CT317" s="70">
        <v>30</v>
      </c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</row>
    <row r="318" spans="54:108" ht="16.5" x14ac:dyDescent="0.2">
      <c r="BB318" s="70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70">
        <v>314</v>
      </c>
      <c r="CG318" s="70">
        <v>4</v>
      </c>
      <c r="CH318" s="70" t="s">
        <v>460</v>
      </c>
      <c r="CI318" s="70">
        <v>14</v>
      </c>
      <c r="CJ318" s="70"/>
      <c r="CK318" s="70"/>
      <c r="CL318" s="70"/>
      <c r="CM318" s="70" t="s">
        <v>669</v>
      </c>
      <c r="CN318" s="70">
        <v>9000</v>
      </c>
      <c r="CO318" s="70" t="s">
        <v>670</v>
      </c>
      <c r="CP318" s="70">
        <v>30</v>
      </c>
      <c r="CQ318" s="70"/>
      <c r="CR318" s="70"/>
      <c r="CS318" s="70" t="s">
        <v>670</v>
      </c>
      <c r="CT318" s="70">
        <v>30</v>
      </c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</row>
    <row r="319" spans="54:108" ht="16.5" x14ac:dyDescent="0.2">
      <c r="BB319" s="70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70">
        <v>315</v>
      </c>
      <c r="CG319" s="70">
        <v>4</v>
      </c>
      <c r="CH319" s="70" t="s">
        <v>460</v>
      </c>
      <c r="CI319" s="70">
        <v>15</v>
      </c>
      <c r="CJ319" s="70"/>
      <c r="CK319" s="70"/>
      <c r="CL319" s="70"/>
      <c r="CM319" s="70" t="s">
        <v>669</v>
      </c>
      <c r="CN319" s="70">
        <v>9000</v>
      </c>
      <c r="CO319" s="70" t="s">
        <v>670</v>
      </c>
      <c r="CP319" s="70">
        <v>30</v>
      </c>
      <c r="CQ319" s="70" t="s">
        <v>501</v>
      </c>
      <c r="CR319" s="70">
        <v>2</v>
      </c>
      <c r="CS319" s="70" t="s">
        <v>670</v>
      </c>
      <c r="CT319" s="70">
        <v>35</v>
      </c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</row>
    <row r="320" spans="54:108" ht="16.5" x14ac:dyDescent="0.2">
      <c r="BB320" s="70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70">
        <v>316</v>
      </c>
      <c r="CG320" s="70">
        <v>4</v>
      </c>
      <c r="CH320" s="70" t="s">
        <v>460</v>
      </c>
      <c r="CI320" s="70">
        <v>16</v>
      </c>
      <c r="CJ320" s="70"/>
      <c r="CK320" s="70"/>
      <c r="CL320" s="70"/>
      <c r="CM320" s="70" t="s">
        <v>669</v>
      </c>
      <c r="CN320" s="70">
        <v>10800</v>
      </c>
      <c r="CO320" s="70" t="s">
        <v>670</v>
      </c>
      <c r="CP320" s="70">
        <v>35</v>
      </c>
      <c r="CQ320" s="70"/>
      <c r="CR320" s="70"/>
      <c r="CS320" s="70" t="s">
        <v>670</v>
      </c>
      <c r="CT320" s="70">
        <v>35</v>
      </c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</row>
    <row r="321" spans="54:108" ht="16.5" x14ac:dyDescent="0.2">
      <c r="BB321" s="70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70">
        <v>317</v>
      </c>
      <c r="CG321" s="70">
        <v>4</v>
      </c>
      <c r="CH321" s="70" t="s">
        <v>460</v>
      </c>
      <c r="CI321" s="70">
        <v>17</v>
      </c>
      <c r="CJ321" s="70"/>
      <c r="CK321" s="70"/>
      <c r="CL321" s="70"/>
      <c r="CM321" s="70" t="s">
        <v>669</v>
      </c>
      <c r="CN321" s="70">
        <v>10800</v>
      </c>
      <c r="CO321" s="70" t="s">
        <v>670</v>
      </c>
      <c r="CP321" s="70">
        <v>35</v>
      </c>
      <c r="CQ321" s="70"/>
      <c r="CR321" s="70"/>
      <c r="CS321" s="70" t="s">
        <v>670</v>
      </c>
      <c r="CT321" s="70">
        <v>35</v>
      </c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</row>
    <row r="322" spans="54:108" ht="16.5" x14ac:dyDescent="0.2">
      <c r="BB322" s="70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70">
        <v>318</v>
      </c>
      <c r="CG322" s="70">
        <v>4</v>
      </c>
      <c r="CH322" s="70" t="s">
        <v>460</v>
      </c>
      <c r="CI322" s="70">
        <v>18</v>
      </c>
      <c r="CJ322" s="70"/>
      <c r="CK322" s="70"/>
      <c r="CL322" s="70"/>
      <c r="CM322" s="70" t="s">
        <v>669</v>
      </c>
      <c r="CN322" s="70">
        <v>10800</v>
      </c>
      <c r="CO322" s="70" t="s">
        <v>670</v>
      </c>
      <c r="CP322" s="70">
        <v>35</v>
      </c>
      <c r="CQ322" s="70"/>
      <c r="CR322" s="70"/>
      <c r="CS322" s="70" t="s">
        <v>670</v>
      </c>
      <c r="CT322" s="70">
        <v>35</v>
      </c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</row>
    <row r="323" spans="54:108" ht="16.5" x14ac:dyDescent="0.2">
      <c r="BB323" s="70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70">
        <v>319</v>
      </c>
      <c r="CG323" s="70">
        <v>4</v>
      </c>
      <c r="CH323" s="70" t="s">
        <v>460</v>
      </c>
      <c r="CI323" s="70">
        <v>19</v>
      </c>
      <c r="CJ323" s="70"/>
      <c r="CK323" s="70"/>
      <c r="CL323" s="70"/>
      <c r="CM323" s="70" t="s">
        <v>669</v>
      </c>
      <c r="CN323" s="70">
        <v>10800</v>
      </c>
      <c r="CO323" s="70" t="s">
        <v>670</v>
      </c>
      <c r="CP323" s="70">
        <v>35</v>
      </c>
      <c r="CQ323" s="70"/>
      <c r="CR323" s="70"/>
      <c r="CS323" s="70" t="s">
        <v>670</v>
      </c>
      <c r="CT323" s="70">
        <v>35</v>
      </c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</row>
    <row r="324" spans="54:108" ht="16.5" x14ac:dyDescent="0.2">
      <c r="BB324" s="70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70">
        <v>320</v>
      </c>
      <c r="CG324" s="70">
        <v>4</v>
      </c>
      <c r="CH324" s="70" t="s">
        <v>460</v>
      </c>
      <c r="CI324" s="70">
        <v>20</v>
      </c>
      <c r="CJ324" s="70"/>
      <c r="CK324" s="70"/>
      <c r="CL324" s="70"/>
      <c r="CM324" s="70" t="s">
        <v>669</v>
      </c>
      <c r="CN324" s="70">
        <v>12960</v>
      </c>
      <c r="CO324" s="70" t="s">
        <v>670</v>
      </c>
      <c r="CP324" s="70">
        <v>35</v>
      </c>
      <c r="CQ324" s="70" t="s">
        <v>502</v>
      </c>
      <c r="CR324" s="70">
        <v>2</v>
      </c>
      <c r="CS324" s="70" t="s">
        <v>670</v>
      </c>
      <c r="CT324" s="70">
        <v>40</v>
      </c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</row>
    <row r="325" spans="54:108" ht="16.5" x14ac:dyDescent="0.2">
      <c r="BB325" s="70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70">
        <v>321</v>
      </c>
      <c r="CG325" s="70">
        <v>4</v>
      </c>
      <c r="CH325" s="70" t="s">
        <v>460</v>
      </c>
      <c r="CI325" s="70">
        <v>21</v>
      </c>
      <c r="CJ325" s="70"/>
      <c r="CK325" s="70"/>
      <c r="CL325" s="70"/>
      <c r="CM325" s="70" t="s">
        <v>669</v>
      </c>
      <c r="CN325" s="70">
        <v>12960</v>
      </c>
      <c r="CO325" s="70" t="s">
        <v>670</v>
      </c>
      <c r="CP325" s="70">
        <v>40</v>
      </c>
      <c r="CQ325" s="70"/>
      <c r="CR325" s="70"/>
      <c r="CS325" s="70" t="s">
        <v>670</v>
      </c>
      <c r="CT325" s="70">
        <v>40</v>
      </c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</row>
    <row r="326" spans="54:108" ht="16.5" x14ac:dyDescent="0.2">
      <c r="BB326" s="70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70">
        <v>322</v>
      </c>
      <c r="CG326" s="70">
        <v>4</v>
      </c>
      <c r="CH326" s="70" t="s">
        <v>460</v>
      </c>
      <c r="CI326" s="70">
        <v>22</v>
      </c>
      <c r="CJ326" s="70"/>
      <c r="CK326" s="70"/>
      <c r="CL326" s="70"/>
      <c r="CM326" s="70" t="s">
        <v>669</v>
      </c>
      <c r="CN326" s="70">
        <v>12960</v>
      </c>
      <c r="CO326" s="70" t="s">
        <v>670</v>
      </c>
      <c r="CP326" s="70">
        <v>40</v>
      </c>
      <c r="CQ326" s="70"/>
      <c r="CR326" s="70"/>
      <c r="CS326" s="70" t="s">
        <v>670</v>
      </c>
      <c r="CT326" s="70">
        <v>40</v>
      </c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</row>
    <row r="327" spans="54:108" ht="16.5" x14ac:dyDescent="0.2">
      <c r="BB327" s="70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70">
        <v>323</v>
      </c>
      <c r="CG327" s="70">
        <v>4</v>
      </c>
      <c r="CH327" s="70" t="s">
        <v>460</v>
      </c>
      <c r="CI327" s="70">
        <v>23</v>
      </c>
      <c r="CJ327" s="70"/>
      <c r="CK327" s="70"/>
      <c r="CL327" s="70"/>
      <c r="CM327" s="70" t="s">
        <v>669</v>
      </c>
      <c r="CN327" s="70">
        <v>12960</v>
      </c>
      <c r="CO327" s="70" t="s">
        <v>670</v>
      </c>
      <c r="CP327" s="70">
        <v>40</v>
      </c>
      <c r="CQ327" s="70"/>
      <c r="CR327" s="70"/>
      <c r="CS327" s="70" t="s">
        <v>670</v>
      </c>
      <c r="CT327" s="70">
        <v>40</v>
      </c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</row>
    <row r="328" spans="54:108" ht="16.5" x14ac:dyDescent="0.2">
      <c r="BB328" s="70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70">
        <v>324</v>
      </c>
      <c r="CG328" s="70">
        <v>4</v>
      </c>
      <c r="CH328" s="70" t="s">
        <v>460</v>
      </c>
      <c r="CI328" s="70">
        <v>24</v>
      </c>
      <c r="CJ328" s="70"/>
      <c r="CK328" s="70"/>
      <c r="CL328" s="70"/>
      <c r="CM328" s="70" t="s">
        <v>669</v>
      </c>
      <c r="CN328" s="70">
        <v>12960</v>
      </c>
      <c r="CO328" s="70" t="s">
        <v>670</v>
      </c>
      <c r="CP328" s="70">
        <v>40</v>
      </c>
      <c r="CQ328" s="70"/>
      <c r="CR328" s="70"/>
      <c r="CS328" s="70" t="s">
        <v>670</v>
      </c>
      <c r="CT328" s="70">
        <v>40</v>
      </c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</row>
    <row r="329" spans="54:108" ht="16.5" x14ac:dyDescent="0.2">
      <c r="BB329" s="70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70">
        <v>325</v>
      </c>
      <c r="CG329" s="70">
        <v>4</v>
      </c>
      <c r="CH329" s="70" t="s">
        <v>460</v>
      </c>
      <c r="CI329" s="70">
        <v>25</v>
      </c>
      <c r="CJ329" s="70"/>
      <c r="CK329" s="70"/>
      <c r="CL329" s="70"/>
      <c r="CM329" s="70" t="s">
        <v>669</v>
      </c>
      <c r="CN329" s="70">
        <v>12960</v>
      </c>
      <c r="CO329" s="70" t="s">
        <v>670</v>
      </c>
      <c r="CP329" s="70">
        <v>40</v>
      </c>
      <c r="CQ329" s="70" t="s">
        <v>505</v>
      </c>
      <c r="CR329" s="70">
        <v>2</v>
      </c>
      <c r="CS329" s="70" t="s">
        <v>670</v>
      </c>
      <c r="CT329" s="70">
        <v>45</v>
      </c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</row>
    <row r="330" spans="54:108" ht="16.5" x14ac:dyDescent="0.2">
      <c r="BB330" s="70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70">
        <v>326</v>
      </c>
      <c r="CG330" s="70">
        <v>4</v>
      </c>
      <c r="CH330" s="70" t="s">
        <v>460</v>
      </c>
      <c r="CI330" s="70">
        <v>26</v>
      </c>
      <c r="CJ330" s="70"/>
      <c r="CK330" s="70"/>
      <c r="CL330" s="70"/>
      <c r="CM330" s="70" t="s">
        <v>669</v>
      </c>
      <c r="CN330" s="70">
        <v>12960</v>
      </c>
      <c r="CO330" s="70" t="s">
        <v>670</v>
      </c>
      <c r="CP330" s="70">
        <v>45</v>
      </c>
      <c r="CQ330" s="70"/>
      <c r="CR330" s="70"/>
      <c r="CS330" s="70" t="s">
        <v>670</v>
      </c>
      <c r="CT330" s="70">
        <v>45</v>
      </c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</row>
    <row r="331" spans="54:108" ht="16.5" x14ac:dyDescent="0.2">
      <c r="BB331" s="70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70">
        <v>327</v>
      </c>
      <c r="CG331" s="70">
        <v>4</v>
      </c>
      <c r="CH331" s="70" t="s">
        <v>460</v>
      </c>
      <c r="CI331" s="70">
        <v>27</v>
      </c>
      <c r="CJ331" s="70"/>
      <c r="CK331" s="70"/>
      <c r="CL331" s="70"/>
      <c r="CM331" s="70" t="s">
        <v>669</v>
      </c>
      <c r="CN331" s="70">
        <v>12960</v>
      </c>
      <c r="CO331" s="70" t="s">
        <v>670</v>
      </c>
      <c r="CP331" s="70">
        <v>45</v>
      </c>
      <c r="CQ331" s="70"/>
      <c r="CR331" s="70"/>
      <c r="CS331" s="70" t="s">
        <v>670</v>
      </c>
      <c r="CT331" s="70">
        <v>45</v>
      </c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</row>
    <row r="332" spans="54:108" ht="16.5" x14ac:dyDescent="0.2">
      <c r="BB332" s="70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70">
        <v>328</v>
      </c>
      <c r="CG332" s="70">
        <v>4</v>
      </c>
      <c r="CH332" s="70" t="s">
        <v>460</v>
      </c>
      <c r="CI332" s="70">
        <v>28</v>
      </c>
      <c r="CJ332" s="70"/>
      <c r="CK332" s="70"/>
      <c r="CL332" s="70"/>
      <c r="CM332" s="70" t="s">
        <v>669</v>
      </c>
      <c r="CN332" s="70">
        <v>12960</v>
      </c>
      <c r="CO332" s="70" t="s">
        <v>670</v>
      </c>
      <c r="CP332" s="70">
        <v>45</v>
      </c>
      <c r="CQ332" s="70"/>
      <c r="CR332" s="70"/>
      <c r="CS332" s="70" t="s">
        <v>670</v>
      </c>
      <c r="CT332" s="70">
        <v>45</v>
      </c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</row>
    <row r="333" spans="54:108" ht="16.5" x14ac:dyDescent="0.2">
      <c r="BB333" s="70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70">
        <v>329</v>
      </c>
      <c r="CG333" s="70">
        <v>4</v>
      </c>
      <c r="CH333" s="70" t="s">
        <v>460</v>
      </c>
      <c r="CI333" s="70">
        <v>29</v>
      </c>
      <c r="CJ333" s="70"/>
      <c r="CK333" s="70"/>
      <c r="CL333" s="70"/>
      <c r="CM333" s="70" t="s">
        <v>669</v>
      </c>
      <c r="CN333" s="70">
        <v>12960</v>
      </c>
      <c r="CO333" s="70" t="s">
        <v>670</v>
      </c>
      <c r="CP333" s="70">
        <v>45</v>
      </c>
      <c r="CQ333" s="70"/>
      <c r="CR333" s="70"/>
      <c r="CS333" s="70" t="s">
        <v>670</v>
      </c>
      <c r="CT333" s="70">
        <v>45</v>
      </c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</row>
    <row r="334" spans="54:108" ht="16.5" x14ac:dyDescent="0.2">
      <c r="BB334" s="70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70">
        <v>330</v>
      </c>
      <c r="CG334" s="70">
        <v>4</v>
      </c>
      <c r="CH334" s="70" t="s">
        <v>460</v>
      </c>
      <c r="CI334" s="70">
        <v>30</v>
      </c>
      <c r="CJ334" s="70"/>
      <c r="CK334" s="70"/>
      <c r="CL334" s="70"/>
      <c r="CM334" s="70" t="s">
        <v>669</v>
      </c>
      <c r="CN334" s="70">
        <v>16200</v>
      </c>
      <c r="CO334" s="70" t="s">
        <v>670</v>
      </c>
      <c r="CP334" s="70">
        <v>45</v>
      </c>
      <c r="CQ334" s="70" t="s">
        <v>506</v>
      </c>
      <c r="CR334" s="70">
        <v>2</v>
      </c>
      <c r="CS334" s="70" t="s">
        <v>670</v>
      </c>
      <c r="CT334" s="70">
        <v>50</v>
      </c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</row>
    <row r="335" spans="54:108" ht="16.5" x14ac:dyDescent="0.2">
      <c r="BB335" s="70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70">
        <v>331</v>
      </c>
      <c r="CG335" s="70">
        <v>4</v>
      </c>
      <c r="CH335" s="70" t="s">
        <v>460</v>
      </c>
      <c r="CI335" s="70">
        <v>31</v>
      </c>
      <c r="CJ335" s="70"/>
      <c r="CK335" s="70"/>
      <c r="CL335" s="70"/>
      <c r="CM335" s="70" t="s">
        <v>669</v>
      </c>
      <c r="CN335" s="70">
        <v>16200</v>
      </c>
      <c r="CO335" s="70" t="s">
        <v>670</v>
      </c>
      <c r="CP335" s="70">
        <v>50</v>
      </c>
      <c r="CQ335" s="70"/>
      <c r="CR335" s="70"/>
      <c r="CS335" s="70" t="s">
        <v>670</v>
      </c>
      <c r="CT335" s="70">
        <v>50</v>
      </c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</row>
    <row r="336" spans="54:108" ht="16.5" x14ac:dyDescent="0.2">
      <c r="BB336" s="70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70">
        <v>332</v>
      </c>
      <c r="CG336" s="70">
        <v>4</v>
      </c>
      <c r="CH336" s="70" t="s">
        <v>460</v>
      </c>
      <c r="CI336" s="70">
        <v>32</v>
      </c>
      <c r="CJ336" s="70"/>
      <c r="CK336" s="70"/>
      <c r="CL336" s="70"/>
      <c r="CM336" s="70" t="s">
        <v>669</v>
      </c>
      <c r="CN336" s="70">
        <v>16200</v>
      </c>
      <c r="CO336" s="70" t="s">
        <v>670</v>
      </c>
      <c r="CP336" s="70">
        <v>50</v>
      </c>
      <c r="CQ336" s="70"/>
      <c r="CR336" s="70"/>
      <c r="CS336" s="70" t="s">
        <v>670</v>
      </c>
      <c r="CT336" s="70">
        <v>50</v>
      </c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</row>
    <row r="337" spans="54:108" ht="16.5" x14ac:dyDescent="0.2">
      <c r="BB337" s="70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70">
        <v>333</v>
      </c>
      <c r="CG337" s="70">
        <v>4</v>
      </c>
      <c r="CH337" s="70" t="s">
        <v>460</v>
      </c>
      <c r="CI337" s="70">
        <v>33</v>
      </c>
      <c r="CJ337" s="70"/>
      <c r="CK337" s="70"/>
      <c r="CL337" s="70"/>
      <c r="CM337" s="70" t="s">
        <v>669</v>
      </c>
      <c r="CN337" s="70">
        <v>16200</v>
      </c>
      <c r="CO337" s="70" t="s">
        <v>670</v>
      </c>
      <c r="CP337" s="70">
        <v>50</v>
      </c>
      <c r="CQ337" s="70"/>
      <c r="CR337" s="70"/>
      <c r="CS337" s="70" t="s">
        <v>670</v>
      </c>
      <c r="CT337" s="70">
        <v>50</v>
      </c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</row>
    <row r="338" spans="54:108" ht="16.5" x14ac:dyDescent="0.2">
      <c r="BB338" s="70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70">
        <v>334</v>
      </c>
      <c r="CG338" s="70">
        <v>4</v>
      </c>
      <c r="CH338" s="70" t="s">
        <v>460</v>
      </c>
      <c r="CI338" s="70">
        <v>34</v>
      </c>
      <c r="CJ338" s="70"/>
      <c r="CK338" s="70"/>
      <c r="CL338" s="70"/>
      <c r="CM338" s="70" t="s">
        <v>669</v>
      </c>
      <c r="CN338" s="70">
        <v>16200</v>
      </c>
      <c r="CO338" s="70" t="s">
        <v>670</v>
      </c>
      <c r="CP338" s="70">
        <v>50</v>
      </c>
      <c r="CQ338" s="70"/>
      <c r="CR338" s="70"/>
      <c r="CS338" s="70" t="s">
        <v>670</v>
      </c>
      <c r="CT338" s="70">
        <v>50</v>
      </c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</row>
    <row r="339" spans="54:108" ht="16.5" x14ac:dyDescent="0.2">
      <c r="BB339" s="70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70">
        <v>335</v>
      </c>
      <c r="CG339" s="70">
        <v>4</v>
      </c>
      <c r="CH339" s="70" t="s">
        <v>460</v>
      </c>
      <c r="CI339" s="70">
        <v>35</v>
      </c>
      <c r="CJ339" s="70"/>
      <c r="CK339" s="70"/>
      <c r="CL339" s="70"/>
      <c r="CM339" s="70" t="s">
        <v>669</v>
      </c>
      <c r="CN339" s="70">
        <v>16200</v>
      </c>
      <c r="CO339" s="70" t="s">
        <v>670</v>
      </c>
      <c r="CP339" s="70">
        <v>50</v>
      </c>
      <c r="CQ339" s="70" t="s">
        <v>501</v>
      </c>
      <c r="CR339" s="70">
        <v>2</v>
      </c>
      <c r="CS339" s="70" t="s">
        <v>670</v>
      </c>
      <c r="CT339" s="70">
        <v>55</v>
      </c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</row>
    <row r="340" spans="54:108" ht="16.5" x14ac:dyDescent="0.2">
      <c r="BB340" s="70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70">
        <v>336</v>
      </c>
      <c r="CG340" s="70">
        <v>4</v>
      </c>
      <c r="CH340" s="70" t="s">
        <v>460</v>
      </c>
      <c r="CI340" s="70">
        <v>36</v>
      </c>
      <c r="CJ340" s="70"/>
      <c r="CK340" s="70"/>
      <c r="CL340" s="70"/>
      <c r="CM340" s="70" t="s">
        <v>669</v>
      </c>
      <c r="CN340" s="70">
        <v>16200</v>
      </c>
      <c r="CO340" s="70" t="s">
        <v>670</v>
      </c>
      <c r="CP340" s="70">
        <v>55</v>
      </c>
      <c r="CQ340" s="70"/>
      <c r="CR340" s="70"/>
      <c r="CS340" s="70" t="s">
        <v>670</v>
      </c>
      <c r="CT340" s="70">
        <v>55</v>
      </c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</row>
    <row r="341" spans="54:108" ht="16.5" x14ac:dyDescent="0.2">
      <c r="BB341" s="70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70">
        <v>337</v>
      </c>
      <c r="CG341" s="70">
        <v>4</v>
      </c>
      <c r="CH341" s="70" t="s">
        <v>460</v>
      </c>
      <c r="CI341" s="70">
        <v>37</v>
      </c>
      <c r="CJ341" s="70"/>
      <c r="CK341" s="70"/>
      <c r="CL341" s="70"/>
      <c r="CM341" s="70" t="s">
        <v>669</v>
      </c>
      <c r="CN341" s="70">
        <v>16200</v>
      </c>
      <c r="CO341" s="70" t="s">
        <v>670</v>
      </c>
      <c r="CP341" s="70">
        <v>55</v>
      </c>
      <c r="CQ341" s="70"/>
      <c r="CR341" s="70"/>
      <c r="CS341" s="70" t="s">
        <v>670</v>
      </c>
      <c r="CT341" s="70">
        <v>55</v>
      </c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</row>
    <row r="342" spans="54:108" ht="16.5" x14ac:dyDescent="0.2">
      <c r="BB342" s="70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70">
        <v>338</v>
      </c>
      <c r="CG342" s="70">
        <v>4</v>
      </c>
      <c r="CH342" s="70" t="s">
        <v>460</v>
      </c>
      <c r="CI342" s="70">
        <v>38</v>
      </c>
      <c r="CJ342" s="70"/>
      <c r="CK342" s="70"/>
      <c r="CL342" s="70"/>
      <c r="CM342" s="70" t="s">
        <v>669</v>
      </c>
      <c r="CN342" s="70">
        <v>16200</v>
      </c>
      <c r="CO342" s="70" t="s">
        <v>670</v>
      </c>
      <c r="CP342" s="70">
        <v>55</v>
      </c>
      <c r="CQ342" s="70"/>
      <c r="CR342" s="70"/>
      <c r="CS342" s="70" t="s">
        <v>670</v>
      </c>
      <c r="CT342" s="70">
        <v>55</v>
      </c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</row>
    <row r="343" spans="54:108" ht="16.5" x14ac:dyDescent="0.2">
      <c r="BB343" s="70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70">
        <v>339</v>
      </c>
      <c r="CG343" s="70">
        <v>4</v>
      </c>
      <c r="CH343" s="70" t="s">
        <v>460</v>
      </c>
      <c r="CI343" s="70">
        <v>39</v>
      </c>
      <c r="CJ343" s="70"/>
      <c r="CK343" s="70"/>
      <c r="CL343" s="70"/>
      <c r="CM343" s="70" t="s">
        <v>669</v>
      </c>
      <c r="CN343" s="70">
        <v>16200</v>
      </c>
      <c r="CO343" s="70" t="s">
        <v>670</v>
      </c>
      <c r="CP343" s="70">
        <v>55</v>
      </c>
      <c r="CQ343" s="70"/>
      <c r="CR343" s="70"/>
      <c r="CS343" s="70" t="s">
        <v>670</v>
      </c>
      <c r="CT343" s="70">
        <v>55</v>
      </c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</row>
    <row r="344" spans="54:108" ht="16.5" x14ac:dyDescent="0.2">
      <c r="BB344" s="70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70">
        <v>340</v>
      </c>
      <c r="CG344" s="70">
        <v>4</v>
      </c>
      <c r="CH344" s="70" t="s">
        <v>460</v>
      </c>
      <c r="CI344" s="70">
        <v>40</v>
      </c>
      <c r="CJ344" s="70"/>
      <c r="CK344" s="70"/>
      <c r="CL344" s="70"/>
      <c r="CM344" s="70" t="s">
        <v>669</v>
      </c>
      <c r="CN344" s="70">
        <v>16200</v>
      </c>
      <c r="CO344" s="70" t="s">
        <v>670</v>
      </c>
      <c r="CP344" s="70">
        <v>55</v>
      </c>
      <c r="CQ344" s="70" t="s">
        <v>502</v>
      </c>
      <c r="CR344" s="70">
        <v>2</v>
      </c>
      <c r="CS344" s="70" t="s">
        <v>670</v>
      </c>
      <c r="CT344" s="70">
        <v>60</v>
      </c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</row>
    <row r="345" spans="54:108" ht="16.5" x14ac:dyDescent="0.2">
      <c r="BB345" s="70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70">
        <v>341</v>
      </c>
      <c r="CG345" s="70">
        <v>4</v>
      </c>
      <c r="CH345" s="70" t="s">
        <v>460</v>
      </c>
      <c r="CI345" s="70">
        <v>41</v>
      </c>
      <c r="CJ345" s="70"/>
      <c r="CK345" s="70"/>
      <c r="CL345" s="70"/>
      <c r="CM345" s="70" t="s">
        <v>669</v>
      </c>
      <c r="CN345" s="70">
        <v>16200</v>
      </c>
      <c r="CO345" s="70" t="s">
        <v>670</v>
      </c>
      <c r="CP345" s="70">
        <v>60</v>
      </c>
      <c r="CQ345" s="70"/>
      <c r="CR345" s="70"/>
      <c r="CS345" s="70" t="s">
        <v>670</v>
      </c>
      <c r="CT345" s="70">
        <v>60</v>
      </c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</row>
    <row r="346" spans="54:108" ht="16.5" x14ac:dyDescent="0.2">
      <c r="BB346" s="70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70">
        <v>342</v>
      </c>
      <c r="CG346" s="70">
        <v>4</v>
      </c>
      <c r="CH346" s="70" t="s">
        <v>460</v>
      </c>
      <c r="CI346" s="70">
        <v>42</v>
      </c>
      <c r="CJ346" s="70"/>
      <c r="CK346" s="70"/>
      <c r="CL346" s="70"/>
      <c r="CM346" s="70" t="s">
        <v>669</v>
      </c>
      <c r="CN346" s="70">
        <v>16200</v>
      </c>
      <c r="CO346" s="70" t="s">
        <v>670</v>
      </c>
      <c r="CP346" s="70">
        <v>60</v>
      </c>
      <c r="CQ346" s="70"/>
      <c r="CR346" s="70"/>
      <c r="CS346" s="70" t="s">
        <v>670</v>
      </c>
      <c r="CT346" s="70">
        <v>60</v>
      </c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</row>
    <row r="347" spans="54:108" ht="16.5" x14ac:dyDescent="0.2">
      <c r="BB347" s="70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70">
        <v>343</v>
      </c>
      <c r="CG347" s="70">
        <v>4</v>
      </c>
      <c r="CH347" s="70" t="s">
        <v>460</v>
      </c>
      <c r="CI347" s="70">
        <v>43</v>
      </c>
      <c r="CJ347" s="70"/>
      <c r="CK347" s="70"/>
      <c r="CL347" s="70"/>
      <c r="CM347" s="70" t="s">
        <v>669</v>
      </c>
      <c r="CN347" s="70">
        <v>16200</v>
      </c>
      <c r="CO347" s="70" t="s">
        <v>670</v>
      </c>
      <c r="CP347" s="70">
        <v>60</v>
      </c>
      <c r="CQ347" s="70"/>
      <c r="CR347" s="70"/>
      <c r="CS347" s="70" t="s">
        <v>670</v>
      </c>
      <c r="CT347" s="70">
        <v>60</v>
      </c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</row>
    <row r="348" spans="54:108" ht="16.5" x14ac:dyDescent="0.2">
      <c r="BB348" s="70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70">
        <v>344</v>
      </c>
      <c r="CG348" s="70">
        <v>4</v>
      </c>
      <c r="CH348" s="70" t="s">
        <v>460</v>
      </c>
      <c r="CI348" s="70">
        <v>44</v>
      </c>
      <c r="CJ348" s="70"/>
      <c r="CK348" s="70"/>
      <c r="CL348" s="70"/>
      <c r="CM348" s="70" t="s">
        <v>669</v>
      </c>
      <c r="CN348" s="70">
        <v>16200</v>
      </c>
      <c r="CO348" s="70" t="s">
        <v>670</v>
      </c>
      <c r="CP348" s="70">
        <v>60</v>
      </c>
      <c r="CQ348" s="70"/>
      <c r="CR348" s="70"/>
      <c r="CS348" s="70" t="s">
        <v>670</v>
      </c>
      <c r="CT348" s="70">
        <v>60</v>
      </c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</row>
    <row r="349" spans="54:108" ht="16.5" x14ac:dyDescent="0.2">
      <c r="BB349" s="70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70">
        <v>345</v>
      </c>
      <c r="CG349" s="70">
        <v>4</v>
      </c>
      <c r="CH349" s="70" t="s">
        <v>460</v>
      </c>
      <c r="CI349" s="70">
        <v>45</v>
      </c>
      <c r="CJ349" s="70"/>
      <c r="CK349" s="70"/>
      <c r="CL349" s="70"/>
      <c r="CM349" s="70" t="s">
        <v>669</v>
      </c>
      <c r="CN349" s="70">
        <v>19800</v>
      </c>
      <c r="CO349" s="70" t="s">
        <v>670</v>
      </c>
      <c r="CP349" s="70">
        <v>60</v>
      </c>
      <c r="CQ349" s="70" t="s">
        <v>505</v>
      </c>
      <c r="CR349" s="70">
        <v>2</v>
      </c>
      <c r="CS349" s="70" t="s">
        <v>670</v>
      </c>
      <c r="CT349" s="70">
        <v>65</v>
      </c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</row>
    <row r="350" spans="54:108" ht="16.5" x14ac:dyDescent="0.2">
      <c r="BB350" s="70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70">
        <v>346</v>
      </c>
      <c r="CG350" s="70">
        <v>4</v>
      </c>
      <c r="CH350" s="70" t="s">
        <v>460</v>
      </c>
      <c r="CI350" s="70">
        <v>46</v>
      </c>
      <c r="CJ350" s="70"/>
      <c r="CK350" s="70"/>
      <c r="CL350" s="70"/>
      <c r="CM350" s="70" t="s">
        <v>669</v>
      </c>
      <c r="CN350" s="70">
        <v>19800</v>
      </c>
      <c r="CO350" s="70" t="s">
        <v>670</v>
      </c>
      <c r="CP350" s="70">
        <v>65</v>
      </c>
      <c r="CQ350" s="70"/>
      <c r="CR350" s="70"/>
      <c r="CS350" s="70" t="s">
        <v>670</v>
      </c>
      <c r="CT350" s="70">
        <v>65</v>
      </c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</row>
    <row r="351" spans="54:108" ht="16.5" x14ac:dyDescent="0.2">
      <c r="BB351" s="70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70">
        <v>347</v>
      </c>
      <c r="CG351" s="70">
        <v>4</v>
      </c>
      <c r="CH351" s="70" t="s">
        <v>460</v>
      </c>
      <c r="CI351" s="70">
        <v>47</v>
      </c>
      <c r="CJ351" s="70"/>
      <c r="CK351" s="70"/>
      <c r="CL351" s="70"/>
      <c r="CM351" s="70" t="s">
        <v>669</v>
      </c>
      <c r="CN351" s="70">
        <v>19800</v>
      </c>
      <c r="CO351" s="70" t="s">
        <v>670</v>
      </c>
      <c r="CP351" s="70">
        <v>65</v>
      </c>
      <c r="CQ351" s="70"/>
      <c r="CR351" s="70"/>
      <c r="CS351" s="70" t="s">
        <v>670</v>
      </c>
      <c r="CT351" s="70">
        <v>65</v>
      </c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</row>
    <row r="352" spans="54:108" ht="16.5" x14ac:dyDescent="0.2">
      <c r="BB352" s="70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70">
        <v>348</v>
      </c>
      <c r="CG352" s="70">
        <v>4</v>
      </c>
      <c r="CH352" s="70" t="s">
        <v>460</v>
      </c>
      <c r="CI352" s="70">
        <v>48</v>
      </c>
      <c r="CJ352" s="70"/>
      <c r="CK352" s="70"/>
      <c r="CL352" s="70"/>
      <c r="CM352" s="70" t="s">
        <v>669</v>
      </c>
      <c r="CN352" s="70">
        <v>19800</v>
      </c>
      <c r="CO352" s="70" t="s">
        <v>670</v>
      </c>
      <c r="CP352" s="70">
        <v>65</v>
      </c>
      <c r="CQ352" s="70"/>
      <c r="CR352" s="70"/>
      <c r="CS352" s="70" t="s">
        <v>670</v>
      </c>
      <c r="CT352" s="70">
        <v>65</v>
      </c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</row>
    <row r="353" spans="54:108" ht="16.5" x14ac:dyDescent="0.2">
      <c r="BB353" s="70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70">
        <v>349</v>
      </c>
      <c r="CG353" s="70">
        <v>4</v>
      </c>
      <c r="CH353" s="70" t="s">
        <v>460</v>
      </c>
      <c r="CI353" s="70">
        <v>49</v>
      </c>
      <c r="CJ353" s="70"/>
      <c r="CK353" s="70"/>
      <c r="CL353" s="70"/>
      <c r="CM353" s="70" t="s">
        <v>669</v>
      </c>
      <c r="CN353" s="70">
        <v>19800</v>
      </c>
      <c r="CO353" s="70" t="s">
        <v>670</v>
      </c>
      <c r="CP353" s="70">
        <v>65</v>
      </c>
      <c r="CQ353" s="70"/>
      <c r="CR353" s="70"/>
      <c r="CS353" s="70" t="s">
        <v>670</v>
      </c>
      <c r="CT353" s="70">
        <v>65</v>
      </c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</row>
    <row r="354" spans="54:108" ht="16.5" x14ac:dyDescent="0.2">
      <c r="BB354" s="70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70">
        <v>350</v>
      </c>
      <c r="CG354" s="70">
        <v>4</v>
      </c>
      <c r="CH354" s="70" t="s">
        <v>460</v>
      </c>
      <c r="CI354" s="70">
        <v>50</v>
      </c>
      <c r="CJ354" s="70"/>
      <c r="CK354" s="70"/>
      <c r="CL354" s="70"/>
      <c r="CM354" s="70" t="s">
        <v>669</v>
      </c>
      <c r="CN354" s="70">
        <v>19800</v>
      </c>
      <c r="CO354" s="70" t="s">
        <v>670</v>
      </c>
      <c r="CP354" s="70">
        <v>65</v>
      </c>
      <c r="CQ354" s="70" t="s">
        <v>506</v>
      </c>
      <c r="CR354" s="70">
        <v>2</v>
      </c>
      <c r="CS354" s="70" t="s">
        <v>670</v>
      </c>
      <c r="CT354" s="70">
        <v>70</v>
      </c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</row>
    <row r="355" spans="54:108" ht="16.5" x14ac:dyDescent="0.2">
      <c r="BB355" s="70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70">
        <v>351</v>
      </c>
      <c r="CG355" s="70">
        <v>4</v>
      </c>
      <c r="CH355" s="70" t="s">
        <v>460</v>
      </c>
      <c r="CI355" s="70">
        <v>51</v>
      </c>
      <c r="CJ355" s="70"/>
      <c r="CK355" s="70"/>
      <c r="CL355" s="70"/>
      <c r="CM355" s="70" t="s">
        <v>669</v>
      </c>
      <c r="CN355" s="70">
        <v>19800</v>
      </c>
      <c r="CO355" s="70" t="s">
        <v>670</v>
      </c>
      <c r="CP355" s="70">
        <v>70</v>
      </c>
      <c r="CQ355" s="70"/>
      <c r="CR355" s="70"/>
      <c r="CS355" s="70" t="s">
        <v>670</v>
      </c>
      <c r="CT355" s="70">
        <v>70</v>
      </c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</row>
    <row r="356" spans="54:108" ht="16.5" x14ac:dyDescent="0.2">
      <c r="BB356" s="70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70">
        <v>352</v>
      </c>
      <c r="CG356" s="70">
        <v>4</v>
      </c>
      <c r="CH356" s="70" t="s">
        <v>460</v>
      </c>
      <c r="CI356" s="70">
        <v>52</v>
      </c>
      <c r="CJ356" s="70"/>
      <c r="CK356" s="70"/>
      <c r="CL356" s="70"/>
      <c r="CM356" s="70" t="s">
        <v>669</v>
      </c>
      <c r="CN356" s="70">
        <v>19800</v>
      </c>
      <c r="CO356" s="70" t="s">
        <v>670</v>
      </c>
      <c r="CP356" s="70">
        <v>70</v>
      </c>
      <c r="CQ356" s="70"/>
      <c r="CR356" s="70"/>
      <c r="CS356" s="70" t="s">
        <v>670</v>
      </c>
      <c r="CT356" s="70">
        <v>70</v>
      </c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</row>
    <row r="357" spans="54:108" ht="16.5" x14ac:dyDescent="0.2">
      <c r="BB357" s="70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70">
        <v>353</v>
      </c>
      <c r="CG357" s="70">
        <v>4</v>
      </c>
      <c r="CH357" s="70" t="s">
        <v>460</v>
      </c>
      <c r="CI357" s="70">
        <v>53</v>
      </c>
      <c r="CJ357" s="70"/>
      <c r="CK357" s="70"/>
      <c r="CL357" s="70"/>
      <c r="CM357" s="70" t="s">
        <v>669</v>
      </c>
      <c r="CN357" s="70">
        <v>19800</v>
      </c>
      <c r="CO357" s="70" t="s">
        <v>670</v>
      </c>
      <c r="CP357" s="70">
        <v>70</v>
      </c>
      <c r="CQ357" s="70"/>
      <c r="CR357" s="70"/>
      <c r="CS357" s="70" t="s">
        <v>670</v>
      </c>
      <c r="CT357" s="70">
        <v>70</v>
      </c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</row>
    <row r="358" spans="54:108" ht="16.5" x14ac:dyDescent="0.2">
      <c r="BB358" s="70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70">
        <v>354</v>
      </c>
      <c r="CG358" s="70">
        <v>4</v>
      </c>
      <c r="CH358" s="70" t="s">
        <v>460</v>
      </c>
      <c r="CI358" s="70">
        <v>54</v>
      </c>
      <c r="CJ358" s="70"/>
      <c r="CK358" s="70"/>
      <c r="CL358" s="70"/>
      <c r="CM358" s="70" t="s">
        <v>669</v>
      </c>
      <c r="CN358" s="70">
        <v>19800</v>
      </c>
      <c r="CO358" s="70" t="s">
        <v>670</v>
      </c>
      <c r="CP358" s="70">
        <v>70</v>
      </c>
      <c r="CQ358" s="70"/>
      <c r="CR358" s="70"/>
      <c r="CS358" s="70" t="s">
        <v>670</v>
      </c>
      <c r="CT358" s="70">
        <v>70</v>
      </c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</row>
    <row r="359" spans="54:108" ht="16.5" x14ac:dyDescent="0.2">
      <c r="BB359" s="70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70">
        <v>355</v>
      </c>
      <c r="CG359" s="70">
        <v>4</v>
      </c>
      <c r="CH359" s="70" t="s">
        <v>460</v>
      </c>
      <c r="CI359" s="70">
        <v>55</v>
      </c>
      <c r="CJ359" s="70"/>
      <c r="CK359" s="70"/>
      <c r="CL359" s="70"/>
      <c r="CM359" s="70" t="s">
        <v>669</v>
      </c>
      <c r="CN359" s="70">
        <v>19800</v>
      </c>
      <c r="CO359" s="70" t="s">
        <v>670</v>
      </c>
      <c r="CP359" s="70">
        <v>70</v>
      </c>
      <c r="CQ359" s="70" t="s">
        <v>501</v>
      </c>
      <c r="CR359" s="70">
        <v>2</v>
      </c>
      <c r="CS359" s="70" t="s">
        <v>670</v>
      </c>
      <c r="CT359" s="70">
        <v>75</v>
      </c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</row>
    <row r="360" spans="54:108" ht="16.5" x14ac:dyDescent="0.2">
      <c r="BB360" s="70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70">
        <v>356</v>
      </c>
      <c r="CG360" s="70">
        <v>4</v>
      </c>
      <c r="CH360" s="70" t="s">
        <v>460</v>
      </c>
      <c r="CI360" s="70">
        <v>56</v>
      </c>
      <c r="CJ360" s="70"/>
      <c r="CK360" s="70"/>
      <c r="CL360" s="70"/>
      <c r="CM360" s="70" t="s">
        <v>669</v>
      </c>
      <c r="CN360" s="70">
        <v>19800</v>
      </c>
      <c r="CO360" s="70" t="s">
        <v>670</v>
      </c>
      <c r="CP360" s="70">
        <v>75</v>
      </c>
      <c r="CQ360" s="70"/>
      <c r="CR360" s="70"/>
      <c r="CS360" s="70" t="s">
        <v>670</v>
      </c>
      <c r="CT360" s="70">
        <v>75</v>
      </c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</row>
    <row r="361" spans="54:108" ht="16.5" x14ac:dyDescent="0.2">
      <c r="BB361" s="70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70">
        <v>357</v>
      </c>
      <c r="CG361" s="70">
        <v>4</v>
      </c>
      <c r="CH361" s="70" t="s">
        <v>460</v>
      </c>
      <c r="CI361" s="70">
        <v>57</v>
      </c>
      <c r="CJ361" s="70"/>
      <c r="CK361" s="70"/>
      <c r="CL361" s="70"/>
      <c r="CM361" s="70" t="s">
        <v>669</v>
      </c>
      <c r="CN361" s="70">
        <v>19800</v>
      </c>
      <c r="CO361" s="70" t="s">
        <v>670</v>
      </c>
      <c r="CP361" s="70">
        <v>75</v>
      </c>
      <c r="CQ361" s="70"/>
      <c r="CR361" s="70"/>
      <c r="CS361" s="70" t="s">
        <v>670</v>
      </c>
      <c r="CT361" s="70">
        <v>75</v>
      </c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</row>
    <row r="362" spans="54:108" ht="16.5" x14ac:dyDescent="0.2">
      <c r="BB362" s="70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70">
        <v>358</v>
      </c>
      <c r="CG362" s="70">
        <v>4</v>
      </c>
      <c r="CH362" s="70" t="s">
        <v>460</v>
      </c>
      <c r="CI362" s="70">
        <v>58</v>
      </c>
      <c r="CJ362" s="70"/>
      <c r="CK362" s="70"/>
      <c r="CL362" s="70"/>
      <c r="CM362" s="70" t="s">
        <v>669</v>
      </c>
      <c r="CN362" s="70">
        <v>19800</v>
      </c>
      <c r="CO362" s="70" t="s">
        <v>670</v>
      </c>
      <c r="CP362" s="70">
        <v>75</v>
      </c>
      <c r="CQ362" s="70"/>
      <c r="CR362" s="70"/>
      <c r="CS362" s="70" t="s">
        <v>670</v>
      </c>
      <c r="CT362" s="70">
        <v>75</v>
      </c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</row>
    <row r="363" spans="54:108" ht="16.5" x14ac:dyDescent="0.2">
      <c r="BB363" s="70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70">
        <v>359</v>
      </c>
      <c r="CG363" s="70">
        <v>4</v>
      </c>
      <c r="CH363" s="70" t="s">
        <v>460</v>
      </c>
      <c r="CI363" s="70">
        <v>59</v>
      </c>
      <c r="CJ363" s="70"/>
      <c r="CK363" s="70"/>
      <c r="CL363" s="70"/>
      <c r="CM363" s="70" t="s">
        <v>669</v>
      </c>
      <c r="CN363" s="70">
        <v>19800</v>
      </c>
      <c r="CO363" s="70" t="s">
        <v>670</v>
      </c>
      <c r="CP363" s="70">
        <v>75</v>
      </c>
      <c r="CQ363" s="70"/>
      <c r="CR363" s="70"/>
      <c r="CS363" s="70" t="s">
        <v>670</v>
      </c>
      <c r="CT363" s="70">
        <v>75</v>
      </c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</row>
    <row r="364" spans="54:108" ht="16.5" x14ac:dyDescent="0.2">
      <c r="BB364" s="70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70">
        <v>360</v>
      </c>
      <c r="CG364" s="70">
        <v>4</v>
      </c>
      <c r="CH364" s="70" t="s">
        <v>460</v>
      </c>
      <c r="CI364" s="70">
        <v>60</v>
      </c>
      <c r="CJ364" s="70"/>
      <c r="CK364" s="70"/>
      <c r="CL364" s="70"/>
      <c r="CM364" s="70" t="s">
        <v>669</v>
      </c>
      <c r="CN364" s="70">
        <v>23400</v>
      </c>
      <c r="CO364" s="70" t="s">
        <v>670</v>
      </c>
      <c r="CP364" s="70">
        <v>75</v>
      </c>
      <c r="CQ364" s="70" t="s">
        <v>502</v>
      </c>
      <c r="CR364" s="70">
        <v>2</v>
      </c>
      <c r="CS364" s="70" t="s">
        <v>670</v>
      </c>
      <c r="CT364" s="70">
        <v>80</v>
      </c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</row>
    <row r="365" spans="54:108" ht="16.5" x14ac:dyDescent="0.2">
      <c r="BB365" s="70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70">
        <v>361</v>
      </c>
      <c r="CG365" s="70">
        <v>4</v>
      </c>
      <c r="CH365" s="70" t="s">
        <v>460</v>
      </c>
      <c r="CI365" s="70">
        <v>61</v>
      </c>
      <c r="CJ365" s="70"/>
      <c r="CK365" s="70"/>
      <c r="CL365" s="70"/>
      <c r="CM365" s="70" t="s">
        <v>669</v>
      </c>
      <c r="CN365" s="70">
        <v>23400</v>
      </c>
      <c r="CO365" s="70" t="s">
        <v>670</v>
      </c>
      <c r="CP365" s="70">
        <v>80</v>
      </c>
      <c r="CQ365" s="70"/>
      <c r="CR365" s="70"/>
      <c r="CS365" s="70" t="s">
        <v>670</v>
      </c>
      <c r="CT365" s="70">
        <v>80</v>
      </c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</row>
    <row r="366" spans="54:108" ht="16.5" x14ac:dyDescent="0.2">
      <c r="BB366" s="70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70">
        <v>362</v>
      </c>
      <c r="CG366" s="70">
        <v>4</v>
      </c>
      <c r="CH366" s="70" t="s">
        <v>460</v>
      </c>
      <c r="CI366" s="70">
        <v>62</v>
      </c>
      <c r="CJ366" s="70"/>
      <c r="CK366" s="70"/>
      <c r="CL366" s="70"/>
      <c r="CM366" s="70" t="s">
        <v>669</v>
      </c>
      <c r="CN366" s="70">
        <v>23400</v>
      </c>
      <c r="CO366" s="70" t="s">
        <v>670</v>
      </c>
      <c r="CP366" s="70">
        <v>80</v>
      </c>
      <c r="CQ366" s="70"/>
      <c r="CR366" s="70"/>
      <c r="CS366" s="70" t="s">
        <v>670</v>
      </c>
      <c r="CT366" s="70">
        <v>80</v>
      </c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</row>
    <row r="367" spans="54:108" ht="16.5" x14ac:dyDescent="0.2">
      <c r="BB367" s="70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70">
        <v>363</v>
      </c>
      <c r="CG367" s="70">
        <v>4</v>
      </c>
      <c r="CH367" s="70" t="s">
        <v>460</v>
      </c>
      <c r="CI367" s="70">
        <v>63</v>
      </c>
      <c r="CJ367" s="70"/>
      <c r="CK367" s="70"/>
      <c r="CL367" s="70"/>
      <c r="CM367" s="70" t="s">
        <v>669</v>
      </c>
      <c r="CN367" s="70">
        <v>23400</v>
      </c>
      <c r="CO367" s="70" t="s">
        <v>670</v>
      </c>
      <c r="CP367" s="70">
        <v>80</v>
      </c>
      <c r="CQ367" s="70"/>
      <c r="CR367" s="70"/>
      <c r="CS367" s="70" t="s">
        <v>670</v>
      </c>
      <c r="CT367" s="70">
        <v>80</v>
      </c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</row>
    <row r="368" spans="54:108" ht="16.5" x14ac:dyDescent="0.2">
      <c r="BB368" s="70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70">
        <v>364</v>
      </c>
      <c r="CG368" s="70">
        <v>4</v>
      </c>
      <c r="CH368" s="70" t="s">
        <v>460</v>
      </c>
      <c r="CI368" s="70">
        <v>64</v>
      </c>
      <c r="CJ368" s="70"/>
      <c r="CK368" s="70"/>
      <c r="CL368" s="70"/>
      <c r="CM368" s="70" t="s">
        <v>669</v>
      </c>
      <c r="CN368" s="70">
        <v>23400</v>
      </c>
      <c r="CO368" s="70" t="s">
        <v>670</v>
      </c>
      <c r="CP368" s="70">
        <v>80</v>
      </c>
      <c r="CQ368" s="70"/>
      <c r="CR368" s="70"/>
      <c r="CS368" s="70" t="s">
        <v>670</v>
      </c>
      <c r="CT368" s="70">
        <v>80</v>
      </c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</row>
    <row r="369" spans="54:108" ht="16.5" x14ac:dyDescent="0.2">
      <c r="BB369" s="70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70">
        <v>365</v>
      </c>
      <c r="CG369" s="70">
        <v>4</v>
      </c>
      <c r="CH369" s="70" t="s">
        <v>460</v>
      </c>
      <c r="CI369" s="70">
        <v>65</v>
      </c>
      <c r="CJ369" s="70"/>
      <c r="CK369" s="70"/>
      <c r="CL369" s="70"/>
      <c r="CM369" s="70" t="s">
        <v>669</v>
      </c>
      <c r="CN369" s="70">
        <v>23400</v>
      </c>
      <c r="CO369" s="70" t="s">
        <v>670</v>
      </c>
      <c r="CP369" s="70">
        <v>80</v>
      </c>
      <c r="CQ369" s="70" t="s">
        <v>505</v>
      </c>
      <c r="CR369" s="70">
        <v>2</v>
      </c>
      <c r="CS369" s="70" t="s">
        <v>670</v>
      </c>
      <c r="CT369" s="70">
        <v>85</v>
      </c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</row>
    <row r="370" spans="54:108" ht="16.5" x14ac:dyDescent="0.2">
      <c r="BB370" s="70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70">
        <v>366</v>
      </c>
      <c r="CG370" s="70">
        <v>4</v>
      </c>
      <c r="CH370" s="70" t="s">
        <v>460</v>
      </c>
      <c r="CI370" s="70">
        <v>66</v>
      </c>
      <c r="CJ370" s="70"/>
      <c r="CK370" s="70"/>
      <c r="CL370" s="70"/>
      <c r="CM370" s="70" t="s">
        <v>669</v>
      </c>
      <c r="CN370" s="70">
        <v>23400</v>
      </c>
      <c r="CO370" s="70" t="s">
        <v>670</v>
      </c>
      <c r="CP370" s="70">
        <v>85</v>
      </c>
      <c r="CQ370" s="70"/>
      <c r="CR370" s="70"/>
      <c r="CS370" s="70" t="s">
        <v>670</v>
      </c>
      <c r="CT370" s="70">
        <v>85</v>
      </c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</row>
    <row r="371" spans="54:108" ht="16.5" x14ac:dyDescent="0.2">
      <c r="BB371" s="70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70">
        <v>367</v>
      </c>
      <c r="CG371" s="70">
        <v>4</v>
      </c>
      <c r="CH371" s="70" t="s">
        <v>460</v>
      </c>
      <c r="CI371" s="70">
        <v>67</v>
      </c>
      <c r="CJ371" s="70"/>
      <c r="CK371" s="70"/>
      <c r="CL371" s="70"/>
      <c r="CM371" s="70" t="s">
        <v>669</v>
      </c>
      <c r="CN371" s="70">
        <v>23400</v>
      </c>
      <c r="CO371" s="70" t="s">
        <v>670</v>
      </c>
      <c r="CP371" s="70">
        <v>85</v>
      </c>
      <c r="CQ371" s="70"/>
      <c r="CR371" s="70"/>
      <c r="CS371" s="70" t="s">
        <v>670</v>
      </c>
      <c r="CT371" s="70">
        <v>85</v>
      </c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</row>
    <row r="372" spans="54:108" ht="16.5" x14ac:dyDescent="0.2">
      <c r="BB372" s="70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70">
        <v>368</v>
      </c>
      <c r="CG372" s="70">
        <v>4</v>
      </c>
      <c r="CH372" s="70" t="s">
        <v>460</v>
      </c>
      <c r="CI372" s="70">
        <v>68</v>
      </c>
      <c r="CJ372" s="70"/>
      <c r="CK372" s="70"/>
      <c r="CL372" s="70"/>
      <c r="CM372" s="70" t="s">
        <v>669</v>
      </c>
      <c r="CN372" s="70">
        <v>23400</v>
      </c>
      <c r="CO372" s="70" t="s">
        <v>670</v>
      </c>
      <c r="CP372" s="70">
        <v>85</v>
      </c>
      <c r="CQ372" s="70"/>
      <c r="CR372" s="70"/>
      <c r="CS372" s="70" t="s">
        <v>670</v>
      </c>
      <c r="CT372" s="70">
        <v>85</v>
      </c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</row>
    <row r="373" spans="54:108" ht="16.5" x14ac:dyDescent="0.2">
      <c r="BB373" s="70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70">
        <v>369</v>
      </c>
      <c r="CG373" s="70">
        <v>4</v>
      </c>
      <c r="CH373" s="70" t="s">
        <v>460</v>
      </c>
      <c r="CI373" s="70">
        <v>69</v>
      </c>
      <c r="CJ373" s="70"/>
      <c r="CK373" s="70"/>
      <c r="CL373" s="70"/>
      <c r="CM373" s="70" t="s">
        <v>669</v>
      </c>
      <c r="CN373" s="70">
        <v>23400</v>
      </c>
      <c r="CO373" s="70" t="s">
        <v>670</v>
      </c>
      <c r="CP373" s="70">
        <v>85</v>
      </c>
      <c r="CQ373" s="70"/>
      <c r="CR373" s="70"/>
      <c r="CS373" s="70" t="s">
        <v>670</v>
      </c>
      <c r="CT373" s="70">
        <v>85</v>
      </c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</row>
    <row r="374" spans="54:108" ht="16.5" x14ac:dyDescent="0.2">
      <c r="BB374" s="70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70">
        <v>370</v>
      </c>
      <c r="CG374" s="70">
        <v>4</v>
      </c>
      <c r="CH374" s="70" t="s">
        <v>460</v>
      </c>
      <c r="CI374" s="70">
        <v>70</v>
      </c>
      <c r="CJ374" s="70"/>
      <c r="CK374" s="70"/>
      <c r="CL374" s="70"/>
      <c r="CM374" s="70" t="s">
        <v>669</v>
      </c>
      <c r="CN374" s="70">
        <v>23400</v>
      </c>
      <c r="CO374" s="70" t="s">
        <v>670</v>
      </c>
      <c r="CP374" s="70">
        <v>85</v>
      </c>
      <c r="CQ374" s="70" t="s">
        <v>506</v>
      </c>
      <c r="CR374" s="70">
        <v>2</v>
      </c>
      <c r="CS374" s="70" t="s">
        <v>670</v>
      </c>
      <c r="CT374" s="70">
        <v>90</v>
      </c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</row>
    <row r="375" spans="54:108" ht="16.5" x14ac:dyDescent="0.2">
      <c r="BB375" s="70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70">
        <v>371</v>
      </c>
      <c r="CG375" s="70">
        <v>4</v>
      </c>
      <c r="CH375" s="70" t="s">
        <v>460</v>
      </c>
      <c r="CI375" s="70">
        <v>71</v>
      </c>
      <c r="CJ375" s="70"/>
      <c r="CK375" s="70"/>
      <c r="CL375" s="70"/>
      <c r="CM375" s="70" t="s">
        <v>669</v>
      </c>
      <c r="CN375" s="70">
        <v>23400</v>
      </c>
      <c r="CO375" s="70" t="s">
        <v>670</v>
      </c>
      <c r="CP375" s="70">
        <v>90</v>
      </c>
      <c r="CQ375" s="70"/>
      <c r="CR375" s="70"/>
      <c r="CS375" s="70" t="s">
        <v>670</v>
      </c>
      <c r="CT375" s="70">
        <v>90</v>
      </c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</row>
    <row r="376" spans="54:108" ht="16.5" x14ac:dyDescent="0.2">
      <c r="BB376" s="70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70">
        <v>372</v>
      </c>
      <c r="CG376" s="70">
        <v>4</v>
      </c>
      <c r="CH376" s="70" t="s">
        <v>460</v>
      </c>
      <c r="CI376" s="70">
        <v>72</v>
      </c>
      <c r="CJ376" s="70"/>
      <c r="CK376" s="70"/>
      <c r="CL376" s="70"/>
      <c r="CM376" s="70" t="s">
        <v>669</v>
      </c>
      <c r="CN376" s="70">
        <v>23400</v>
      </c>
      <c r="CO376" s="70" t="s">
        <v>670</v>
      </c>
      <c r="CP376" s="70">
        <v>90</v>
      </c>
      <c r="CQ376" s="70"/>
      <c r="CR376" s="70"/>
      <c r="CS376" s="70" t="s">
        <v>670</v>
      </c>
      <c r="CT376" s="70">
        <v>90</v>
      </c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</row>
    <row r="377" spans="54:108" ht="16.5" x14ac:dyDescent="0.2">
      <c r="BB377" s="70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70">
        <v>373</v>
      </c>
      <c r="CG377" s="70">
        <v>4</v>
      </c>
      <c r="CH377" s="70" t="s">
        <v>460</v>
      </c>
      <c r="CI377" s="70">
        <v>73</v>
      </c>
      <c r="CJ377" s="70"/>
      <c r="CK377" s="70"/>
      <c r="CL377" s="70"/>
      <c r="CM377" s="70" t="s">
        <v>669</v>
      </c>
      <c r="CN377" s="70">
        <v>23400</v>
      </c>
      <c r="CO377" s="70" t="s">
        <v>670</v>
      </c>
      <c r="CP377" s="70">
        <v>90</v>
      </c>
      <c r="CQ377" s="70"/>
      <c r="CR377" s="70"/>
      <c r="CS377" s="70" t="s">
        <v>670</v>
      </c>
      <c r="CT377" s="70">
        <v>90</v>
      </c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</row>
    <row r="378" spans="54:108" ht="16.5" x14ac:dyDescent="0.2">
      <c r="BB378" s="70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70">
        <v>374</v>
      </c>
      <c r="CG378" s="70">
        <v>4</v>
      </c>
      <c r="CH378" s="70" t="s">
        <v>460</v>
      </c>
      <c r="CI378" s="70">
        <v>74</v>
      </c>
      <c r="CJ378" s="70"/>
      <c r="CK378" s="70"/>
      <c r="CL378" s="70"/>
      <c r="CM378" s="70" t="s">
        <v>669</v>
      </c>
      <c r="CN378" s="70">
        <v>23400</v>
      </c>
      <c r="CO378" s="70" t="s">
        <v>670</v>
      </c>
      <c r="CP378" s="70">
        <v>90</v>
      </c>
      <c r="CQ378" s="70"/>
      <c r="CR378" s="70"/>
      <c r="CS378" s="70" t="s">
        <v>670</v>
      </c>
      <c r="CT378" s="70">
        <v>90</v>
      </c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</row>
    <row r="379" spans="54:108" ht="16.5" x14ac:dyDescent="0.2">
      <c r="BB379" s="70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70">
        <v>375</v>
      </c>
      <c r="CG379" s="70">
        <v>4</v>
      </c>
      <c r="CH379" s="70" t="s">
        <v>460</v>
      </c>
      <c r="CI379" s="70">
        <v>75</v>
      </c>
      <c r="CJ379" s="70"/>
      <c r="CK379" s="70"/>
      <c r="CL379" s="70"/>
      <c r="CM379" s="70" t="s">
        <v>669</v>
      </c>
      <c r="CN379" s="70">
        <v>23400</v>
      </c>
      <c r="CO379" s="70" t="s">
        <v>670</v>
      </c>
      <c r="CP379" s="70">
        <v>90</v>
      </c>
      <c r="CQ379" s="70" t="s">
        <v>501</v>
      </c>
      <c r="CR379" s="70">
        <v>2</v>
      </c>
      <c r="CS379" s="70" t="s">
        <v>670</v>
      </c>
      <c r="CT379" s="70">
        <v>95</v>
      </c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</row>
    <row r="380" spans="54:108" ht="16.5" x14ac:dyDescent="0.2">
      <c r="BB380" s="70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70">
        <v>376</v>
      </c>
      <c r="CG380" s="70">
        <v>4</v>
      </c>
      <c r="CH380" s="70" t="s">
        <v>460</v>
      </c>
      <c r="CI380" s="70">
        <v>76</v>
      </c>
      <c r="CJ380" s="70"/>
      <c r="CK380" s="70"/>
      <c r="CL380" s="70"/>
      <c r="CM380" s="70" t="s">
        <v>669</v>
      </c>
      <c r="CN380" s="70">
        <v>23400</v>
      </c>
      <c r="CO380" s="70" t="s">
        <v>670</v>
      </c>
      <c r="CP380" s="70">
        <v>95</v>
      </c>
      <c r="CQ380" s="70"/>
      <c r="CR380" s="70"/>
      <c r="CS380" s="70" t="s">
        <v>670</v>
      </c>
      <c r="CT380" s="70">
        <v>95</v>
      </c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</row>
    <row r="381" spans="54:108" ht="16.5" x14ac:dyDescent="0.2">
      <c r="BB381" s="70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70">
        <v>377</v>
      </c>
      <c r="CG381" s="70">
        <v>4</v>
      </c>
      <c r="CH381" s="70" t="s">
        <v>460</v>
      </c>
      <c r="CI381" s="70">
        <v>77</v>
      </c>
      <c r="CJ381" s="70"/>
      <c r="CK381" s="70"/>
      <c r="CL381" s="70"/>
      <c r="CM381" s="70" t="s">
        <v>669</v>
      </c>
      <c r="CN381" s="70">
        <v>23400</v>
      </c>
      <c r="CO381" s="70" t="s">
        <v>670</v>
      </c>
      <c r="CP381" s="70">
        <v>95</v>
      </c>
      <c r="CQ381" s="70"/>
      <c r="CR381" s="70"/>
      <c r="CS381" s="70" t="s">
        <v>670</v>
      </c>
      <c r="CT381" s="70">
        <v>95</v>
      </c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</row>
    <row r="382" spans="54:108" ht="16.5" x14ac:dyDescent="0.2">
      <c r="BB382" s="70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70">
        <v>378</v>
      </c>
      <c r="CG382" s="70">
        <v>4</v>
      </c>
      <c r="CH382" s="70" t="s">
        <v>460</v>
      </c>
      <c r="CI382" s="70">
        <v>78</v>
      </c>
      <c r="CJ382" s="70"/>
      <c r="CK382" s="70"/>
      <c r="CL382" s="70"/>
      <c r="CM382" s="70" t="s">
        <v>669</v>
      </c>
      <c r="CN382" s="70">
        <v>23400</v>
      </c>
      <c r="CO382" s="70" t="s">
        <v>670</v>
      </c>
      <c r="CP382" s="70">
        <v>95</v>
      </c>
      <c r="CQ382" s="70"/>
      <c r="CR382" s="70"/>
      <c r="CS382" s="70" t="s">
        <v>670</v>
      </c>
      <c r="CT382" s="70">
        <v>95</v>
      </c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</row>
    <row r="383" spans="54:108" ht="16.5" x14ac:dyDescent="0.2">
      <c r="BB383" s="70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70">
        <v>379</v>
      </c>
      <c r="CG383" s="70">
        <v>4</v>
      </c>
      <c r="CH383" s="70" t="s">
        <v>460</v>
      </c>
      <c r="CI383" s="70">
        <v>79</v>
      </c>
      <c r="CJ383" s="70"/>
      <c r="CK383" s="70"/>
      <c r="CL383" s="70"/>
      <c r="CM383" s="70" t="s">
        <v>669</v>
      </c>
      <c r="CN383" s="70">
        <v>23400</v>
      </c>
      <c r="CO383" s="70" t="s">
        <v>670</v>
      </c>
      <c r="CP383" s="70">
        <v>95</v>
      </c>
      <c r="CQ383" s="70"/>
      <c r="CR383" s="70"/>
      <c r="CS383" s="70" t="s">
        <v>670</v>
      </c>
      <c r="CT383" s="70">
        <v>95</v>
      </c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</row>
    <row r="384" spans="54:108" ht="16.5" x14ac:dyDescent="0.2">
      <c r="BB384" s="70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70">
        <v>380</v>
      </c>
      <c r="CG384" s="70">
        <v>4</v>
      </c>
      <c r="CH384" s="70" t="s">
        <v>460</v>
      </c>
      <c r="CI384" s="70">
        <v>80</v>
      </c>
      <c r="CJ384" s="70"/>
      <c r="CK384" s="70"/>
      <c r="CL384" s="70"/>
      <c r="CM384" s="70" t="s">
        <v>669</v>
      </c>
      <c r="CN384" s="70">
        <v>27000</v>
      </c>
      <c r="CO384" s="70" t="s">
        <v>670</v>
      </c>
      <c r="CP384" s="70">
        <v>95</v>
      </c>
      <c r="CQ384" s="70" t="s">
        <v>502</v>
      </c>
      <c r="CR384" s="70">
        <v>2</v>
      </c>
      <c r="CS384" s="70" t="s">
        <v>670</v>
      </c>
      <c r="CT384" s="70">
        <v>100</v>
      </c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</row>
    <row r="385" spans="54:108" ht="16.5" x14ac:dyDescent="0.2">
      <c r="BB385" s="70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70">
        <v>381</v>
      </c>
      <c r="CG385" s="70">
        <v>4</v>
      </c>
      <c r="CH385" s="70" t="s">
        <v>460</v>
      </c>
      <c r="CI385" s="70">
        <v>81</v>
      </c>
      <c r="CJ385" s="70"/>
      <c r="CK385" s="70"/>
      <c r="CL385" s="70"/>
      <c r="CM385" s="70" t="s">
        <v>669</v>
      </c>
      <c r="CN385" s="70">
        <v>27000</v>
      </c>
      <c r="CO385" s="70" t="s">
        <v>670</v>
      </c>
      <c r="CP385" s="70">
        <v>100</v>
      </c>
      <c r="CQ385" s="70"/>
      <c r="CR385" s="70"/>
      <c r="CS385" s="70" t="s">
        <v>670</v>
      </c>
      <c r="CT385" s="70">
        <v>100</v>
      </c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</row>
    <row r="386" spans="54:108" ht="16.5" x14ac:dyDescent="0.2">
      <c r="BB386" s="70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70">
        <v>382</v>
      </c>
      <c r="CG386" s="70">
        <v>4</v>
      </c>
      <c r="CH386" s="70" t="s">
        <v>460</v>
      </c>
      <c r="CI386" s="70">
        <v>82</v>
      </c>
      <c r="CJ386" s="70"/>
      <c r="CK386" s="70"/>
      <c r="CL386" s="70"/>
      <c r="CM386" s="70" t="s">
        <v>669</v>
      </c>
      <c r="CN386" s="70">
        <v>27000</v>
      </c>
      <c r="CO386" s="70" t="s">
        <v>670</v>
      </c>
      <c r="CP386" s="70">
        <v>100</v>
      </c>
      <c r="CQ386" s="70"/>
      <c r="CR386" s="70"/>
      <c r="CS386" s="70" t="s">
        <v>670</v>
      </c>
      <c r="CT386" s="70">
        <v>100</v>
      </c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</row>
    <row r="387" spans="54:108" ht="16.5" x14ac:dyDescent="0.2">
      <c r="BB387" s="70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70">
        <v>383</v>
      </c>
      <c r="CG387" s="70">
        <v>4</v>
      </c>
      <c r="CH387" s="70" t="s">
        <v>460</v>
      </c>
      <c r="CI387" s="70">
        <v>83</v>
      </c>
      <c r="CJ387" s="70"/>
      <c r="CK387" s="70"/>
      <c r="CL387" s="70"/>
      <c r="CM387" s="70" t="s">
        <v>669</v>
      </c>
      <c r="CN387" s="70">
        <v>27000</v>
      </c>
      <c r="CO387" s="70" t="s">
        <v>670</v>
      </c>
      <c r="CP387" s="70">
        <v>100</v>
      </c>
      <c r="CQ387" s="70"/>
      <c r="CR387" s="70"/>
      <c r="CS387" s="70" t="s">
        <v>670</v>
      </c>
      <c r="CT387" s="70">
        <v>100</v>
      </c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</row>
    <row r="388" spans="54:108" ht="16.5" x14ac:dyDescent="0.2">
      <c r="BB388" s="70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70">
        <v>384</v>
      </c>
      <c r="CG388" s="70">
        <v>4</v>
      </c>
      <c r="CH388" s="70" t="s">
        <v>460</v>
      </c>
      <c r="CI388" s="70">
        <v>84</v>
      </c>
      <c r="CJ388" s="70"/>
      <c r="CK388" s="70"/>
      <c r="CL388" s="70"/>
      <c r="CM388" s="70" t="s">
        <v>669</v>
      </c>
      <c r="CN388" s="70">
        <v>27000</v>
      </c>
      <c r="CO388" s="70" t="s">
        <v>670</v>
      </c>
      <c r="CP388" s="70">
        <v>100</v>
      </c>
      <c r="CQ388" s="70"/>
      <c r="CR388" s="70"/>
      <c r="CS388" s="70" t="s">
        <v>670</v>
      </c>
      <c r="CT388" s="70">
        <v>100</v>
      </c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</row>
    <row r="389" spans="54:108" ht="16.5" x14ac:dyDescent="0.2">
      <c r="BB389" s="70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70">
        <v>385</v>
      </c>
      <c r="CG389" s="70">
        <v>4</v>
      </c>
      <c r="CH389" s="70" t="s">
        <v>460</v>
      </c>
      <c r="CI389" s="70">
        <v>85</v>
      </c>
      <c r="CJ389" s="70"/>
      <c r="CK389" s="70"/>
      <c r="CL389" s="70"/>
      <c r="CM389" s="70" t="s">
        <v>669</v>
      </c>
      <c r="CN389" s="70">
        <v>27000</v>
      </c>
      <c r="CO389" s="70" t="s">
        <v>670</v>
      </c>
      <c r="CP389" s="70">
        <v>100</v>
      </c>
      <c r="CQ389" s="70" t="s">
        <v>505</v>
      </c>
      <c r="CR389" s="70">
        <v>2</v>
      </c>
      <c r="CS389" s="70" t="s">
        <v>670</v>
      </c>
      <c r="CT389" s="70">
        <v>105</v>
      </c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</row>
    <row r="390" spans="54:108" ht="16.5" x14ac:dyDescent="0.2">
      <c r="BB390" s="70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70">
        <v>386</v>
      </c>
      <c r="CG390" s="70">
        <v>4</v>
      </c>
      <c r="CH390" s="70" t="s">
        <v>460</v>
      </c>
      <c r="CI390" s="70">
        <v>86</v>
      </c>
      <c r="CJ390" s="70"/>
      <c r="CK390" s="70"/>
      <c r="CL390" s="70"/>
      <c r="CM390" s="70" t="s">
        <v>669</v>
      </c>
      <c r="CN390" s="70">
        <v>27000</v>
      </c>
      <c r="CO390" s="70" t="s">
        <v>670</v>
      </c>
      <c r="CP390" s="70">
        <v>105</v>
      </c>
      <c r="CQ390" s="70"/>
      <c r="CR390" s="70"/>
      <c r="CS390" s="70" t="s">
        <v>670</v>
      </c>
      <c r="CT390" s="70">
        <v>105</v>
      </c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</row>
    <row r="391" spans="54:108" ht="16.5" x14ac:dyDescent="0.2">
      <c r="BB391" s="70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70">
        <v>387</v>
      </c>
      <c r="CG391" s="70">
        <v>4</v>
      </c>
      <c r="CH391" s="70" t="s">
        <v>460</v>
      </c>
      <c r="CI391" s="70">
        <v>87</v>
      </c>
      <c r="CJ391" s="70"/>
      <c r="CK391" s="70"/>
      <c r="CL391" s="70"/>
      <c r="CM391" s="70" t="s">
        <v>669</v>
      </c>
      <c r="CN391" s="70">
        <v>27000</v>
      </c>
      <c r="CO391" s="70" t="s">
        <v>670</v>
      </c>
      <c r="CP391" s="70">
        <v>105</v>
      </c>
      <c r="CQ391" s="70"/>
      <c r="CR391" s="70"/>
      <c r="CS391" s="70" t="s">
        <v>670</v>
      </c>
      <c r="CT391" s="70">
        <v>105</v>
      </c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</row>
    <row r="392" spans="54:108" ht="16.5" x14ac:dyDescent="0.2">
      <c r="BB392" s="70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70">
        <v>388</v>
      </c>
      <c r="CG392" s="70">
        <v>4</v>
      </c>
      <c r="CH392" s="70" t="s">
        <v>460</v>
      </c>
      <c r="CI392" s="70">
        <v>88</v>
      </c>
      <c r="CJ392" s="70"/>
      <c r="CK392" s="70"/>
      <c r="CL392" s="70"/>
      <c r="CM392" s="70" t="s">
        <v>669</v>
      </c>
      <c r="CN392" s="70">
        <v>27000</v>
      </c>
      <c r="CO392" s="70" t="s">
        <v>670</v>
      </c>
      <c r="CP392" s="70">
        <v>105</v>
      </c>
      <c r="CQ392" s="70"/>
      <c r="CR392" s="70"/>
      <c r="CS392" s="70" t="s">
        <v>670</v>
      </c>
      <c r="CT392" s="70">
        <v>105</v>
      </c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</row>
    <row r="393" spans="54:108" ht="16.5" x14ac:dyDescent="0.2">
      <c r="BB393" s="70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70">
        <v>389</v>
      </c>
      <c r="CG393" s="70">
        <v>4</v>
      </c>
      <c r="CH393" s="70" t="s">
        <v>460</v>
      </c>
      <c r="CI393" s="70">
        <v>89</v>
      </c>
      <c r="CJ393" s="70"/>
      <c r="CK393" s="70"/>
      <c r="CL393" s="70"/>
      <c r="CM393" s="70" t="s">
        <v>669</v>
      </c>
      <c r="CN393" s="70">
        <v>27000</v>
      </c>
      <c r="CO393" s="70" t="s">
        <v>670</v>
      </c>
      <c r="CP393" s="70">
        <v>105</v>
      </c>
      <c r="CQ393" s="70"/>
      <c r="CR393" s="70"/>
      <c r="CS393" s="70" t="s">
        <v>670</v>
      </c>
      <c r="CT393" s="70">
        <v>105</v>
      </c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</row>
    <row r="394" spans="54:108" ht="16.5" x14ac:dyDescent="0.2">
      <c r="BB394" s="70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70">
        <v>390</v>
      </c>
      <c r="CG394" s="70">
        <v>4</v>
      </c>
      <c r="CH394" s="70" t="s">
        <v>460</v>
      </c>
      <c r="CI394" s="70">
        <v>90</v>
      </c>
      <c r="CJ394" s="70"/>
      <c r="CK394" s="70"/>
      <c r="CL394" s="70"/>
      <c r="CM394" s="70" t="s">
        <v>669</v>
      </c>
      <c r="CN394" s="70">
        <v>31500</v>
      </c>
      <c r="CO394" s="70" t="s">
        <v>670</v>
      </c>
      <c r="CP394" s="70">
        <v>105</v>
      </c>
      <c r="CQ394" s="70" t="s">
        <v>506</v>
      </c>
      <c r="CR394" s="70">
        <v>2</v>
      </c>
      <c r="CS394" s="70" t="s">
        <v>670</v>
      </c>
      <c r="CT394" s="70">
        <v>110</v>
      </c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</row>
    <row r="395" spans="54:108" ht="16.5" x14ac:dyDescent="0.2">
      <c r="BB395" s="70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70">
        <v>391</v>
      </c>
      <c r="CG395" s="70">
        <v>4</v>
      </c>
      <c r="CH395" s="70" t="s">
        <v>460</v>
      </c>
      <c r="CI395" s="70">
        <v>91</v>
      </c>
      <c r="CJ395" s="70"/>
      <c r="CK395" s="70"/>
      <c r="CL395" s="70"/>
      <c r="CM395" s="70" t="s">
        <v>669</v>
      </c>
      <c r="CN395" s="70">
        <v>31500</v>
      </c>
      <c r="CO395" s="70" t="s">
        <v>670</v>
      </c>
      <c r="CP395" s="70">
        <v>110</v>
      </c>
      <c r="CQ395" s="70"/>
      <c r="CR395" s="70"/>
      <c r="CS395" s="70" t="s">
        <v>670</v>
      </c>
      <c r="CT395" s="70">
        <v>110</v>
      </c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</row>
    <row r="396" spans="54:108" ht="16.5" x14ac:dyDescent="0.2">
      <c r="BB396" s="70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70">
        <v>392</v>
      </c>
      <c r="CG396" s="70">
        <v>4</v>
      </c>
      <c r="CH396" s="70" t="s">
        <v>460</v>
      </c>
      <c r="CI396" s="70">
        <v>92</v>
      </c>
      <c r="CJ396" s="70"/>
      <c r="CK396" s="70"/>
      <c r="CL396" s="70"/>
      <c r="CM396" s="70" t="s">
        <v>669</v>
      </c>
      <c r="CN396" s="70">
        <v>31500</v>
      </c>
      <c r="CO396" s="70" t="s">
        <v>670</v>
      </c>
      <c r="CP396" s="70">
        <v>110</v>
      </c>
      <c r="CQ396" s="70"/>
      <c r="CR396" s="70"/>
      <c r="CS396" s="70" t="s">
        <v>670</v>
      </c>
      <c r="CT396" s="70">
        <v>110</v>
      </c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</row>
    <row r="397" spans="54:108" ht="16.5" x14ac:dyDescent="0.2">
      <c r="BB397" s="70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70">
        <v>393</v>
      </c>
      <c r="CG397" s="70">
        <v>4</v>
      </c>
      <c r="CH397" s="70" t="s">
        <v>460</v>
      </c>
      <c r="CI397" s="70">
        <v>93</v>
      </c>
      <c r="CJ397" s="70"/>
      <c r="CK397" s="70"/>
      <c r="CL397" s="70"/>
      <c r="CM397" s="70" t="s">
        <v>669</v>
      </c>
      <c r="CN397" s="70">
        <v>31500</v>
      </c>
      <c r="CO397" s="70" t="s">
        <v>670</v>
      </c>
      <c r="CP397" s="70">
        <v>110</v>
      </c>
      <c r="CQ397" s="70"/>
      <c r="CR397" s="70"/>
      <c r="CS397" s="70" t="s">
        <v>670</v>
      </c>
      <c r="CT397" s="70">
        <v>110</v>
      </c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</row>
    <row r="398" spans="54:108" ht="16.5" x14ac:dyDescent="0.2">
      <c r="BB398" s="70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70">
        <v>394</v>
      </c>
      <c r="CG398" s="70">
        <v>4</v>
      </c>
      <c r="CH398" s="70" t="s">
        <v>460</v>
      </c>
      <c r="CI398" s="70">
        <v>94</v>
      </c>
      <c r="CJ398" s="70"/>
      <c r="CK398" s="70"/>
      <c r="CL398" s="70"/>
      <c r="CM398" s="70" t="s">
        <v>669</v>
      </c>
      <c r="CN398" s="70">
        <v>31500</v>
      </c>
      <c r="CO398" s="70" t="s">
        <v>670</v>
      </c>
      <c r="CP398" s="70">
        <v>110</v>
      </c>
      <c r="CQ398" s="70"/>
      <c r="CR398" s="70"/>
      <c r="CS398" s="70" t="s">
        <v>670</v>
      </c>
      <c r="CT398" s="70">
        <v>110</v>
      </c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</row>
    <row r="399" spans="54:108" ht="16.5" x14ac:dyDescent="0.2">
      <c r="BB399" s="70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70">
        <v>395</v>
      </c>
      <c r="CG399" s="70">
        <v>4</v>
      </c>
      <c r="CH399" s="70" t="s">
        <v>460</v>
      </c>
      <c r="CI399" s="70">
        <v>95</v>
      </c>
      <c r="CJ399" s="70"/>
      <c r="CK399" s="70"/>
      <c r="CL399" s="70"/>
      <c r="CM399" s="70" t="s">
        <v>669</v>
      </c>
      <c r="CN399" s="70">
        <v>31500</v>
      </c>
      <c r="CO399" s="70" t="s">
        <v>670</v>
      </c>
      <c r="CP399" s="70">
        <v>110</v>
      </c>
      <c r="CQ399" s="70" t="s">
        <v>501</v>
      </c>
      <c r="CR399" s="70">
        <v>3</v>
      </c>
      <c r="CS399" s="70" t="s">
        <v>670</v>
      </c>
      <c r="CT399" s="70">
        <v>115</v>
      </c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</row>
    <row r="400" spans="54:108" ht="16.5" x14ac:dyDescent="0.2">
      <c r="BB400" s="70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70">
        <v>396</v>
      </c>
      <c r="CG400" s="70">
        <v>4</v>
      </c>
      <c r="CH400" s="70" t="s">
        <v>460</v>
      </c>
      <c r="CI400" s="70">
        <v>96</v>
      </c>
      <c r="CJ400" s="70"/>
      <c r="CK400" s="70"/>
      <c r="CL400" s="70"/>
      <c r="CM400" s="70" t="s">
        <v>669</v>
      </c>
      <c r="CN400" s="70">
        <v>36000</v>
      </c>
      <c r="CO400" s="70" t="s">
        <v>670</v>
      </c>
      <c r="CP400" s="70">
        <v>115</v>
      </c>
      <c r="CQ400" s="70"/>
      <c r="CR400" s="70"/>
      <c r="CS400" s="70" t="s">
        <v>670</v>
      </c>
      <c r="CT400" s="70">
        <v>115</v>
      </c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</row>
    <row r="401" spans="54:108" ht="16.5" x14ac:dyDescent="0.2">
      <c r="BB401" s="70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70">
        <v>397</v>
      </c>
      <c r="CG401" s="70">
        <v>4</v>
      </c>
      <c r="CH401" s="70" t="s">
        <v>460</v>
      </c>
      <c r="CI401" s="70">
        <v>97</v>
      </c>
      <c r="CJ401" s="70"/>
      <c r="CK401" s="70"/>
      <c r="CL401" s="70"/>
      <c r="CM401" s="70" t="s">
        <v>669</v>
      </c>
      <c r="CN401" s="70">
        <v>36000</v>
      </c>
      <c r="CO401" s="70" t="s">
        <v>670</v>
      </c>
      <c r="CP401" s="70">
        <v>115</v>
      </c>
      <c r="CQ401" s="70"/>
      <c r="CR401" s="70"/>
      <c r="CS401" s="70" t="s">
        <v>670</v>
      </c>
      <c r="CT401" s="70">
        <v>115</v>
      </c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</row>
    <row r="402" spans="54:108" ht="16.5" x14ac:dyDescent="0.2">
      <c r="BB402" s="70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70">
        <v>398</v>
      </c>
      <c r="CG402" s="70">
        <v>4</v>
      </c>
      <c r="CH402" s="70" t="s">
        <v>460</v>
      </c>
      <c r="CI402" s="70">
        <v>98</v>
      </c>
      <c r="CJ402" s="70"/>
      <c r="CK402" s="70"/>
      <c r="CL402" s="70"/>
      <c r="CM402" s="70" t="s">
        <v>669</v>
      </c>
      <c r="CN402" s="70">
        <v>36000</v>
      </c>
      <c r="CO402" s="70" t="s">
        <v>670</v>
      </c>
      <c r="CP402" s="70">
        <v>115</v>
      </c>
      <c r="CQ402" s="70"/>
      <c r="CR402" s="70"/>
      <c r="CS402" s="70" t="s">
        <v>670</v>
      </c>
      <c r="CT402" s="70">
        <v>115</v>
      </c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</row>
    <row r="403" spans="54:108" ht="16.5" x14ac:dyDescent="0.2">
      <c r="BB403" s="70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70">
        <v>399</v>
      </c>
      <c r="CG403" s="70">
        <v>4</v>
      </c>
      <c r="CH403" s="70" t="s">
        <v>460</v>
      </c>
      <c r="CI403" s="70">
        <v>99</v>
      </c>
      <c r="CJ403" s="70"/>
      <c r="CK403" s="70"/>
      <c r="CL403" s="70"/>
      <c r="CM403" s="70" t="s">
        <v>669</v>
      </c>
      <c r="CN403" s="70">
        <v>36000</v>
      </c>
      <c r="CO403" s="70" t="s">
        <v>670</v>
      </c>
      <c r="CP403" s="70">
        <v>115</v>
      </c>
      <c r="CQ403" s="70"/>
      <c r="CR403" s="70"/>
      <c r="CS403" s="70" t="s">
        <v>670</v>
      </c>
      <c r="CT403" s="70">
        <v>115</v>
      </c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</row>
    <row r="404" spans="54:108" ht="16.5" x14ac:dyDescent="0.2">
      <c r="BB404" s="70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70">
        <v>400</v>
      </c>
      <c r="CG404" s="70">
        <v>4</v>
      </c>
      <c r="CH404" s="70" t="s">
        <v>460</v>
      </c>
      <c r="CI404" s="70">
        <v>100</v>
      </c>
      <c r="CJ404" s="70"/>
      <c r="CK404" s="70"/>
      <c r="CL404" s="70"/>
      <c r="CM404" s="70" t="s">
        <v>669</v>
      </c>
      <c r="CN404" s="70">
        <v>36000</v>
      </c>
      <c r="CO404" s="70" t="s">
        <v>670</v>
      </c>
      <c r="CP404" s="70">
        <v>115</v>
      </c>
      <c r="CQ404" s="70" t="s">
        <v>505</v>
      </c>
      <c r="CR404" s="70">
        <v>3</v>
      </c>
      <c r="CS404" s="70" t="s">
        <v>670</v>
      </c>
      <c r="CT404" s="70">
        <v>120</v>
      </c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</row>
    <row r="405" spans="54:108" ht="16.5" x14ac:dyDescent="0.2">
      <c r="BB405" s="70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70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70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70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70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70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70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70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70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70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70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70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70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70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70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70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70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70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70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70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70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70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70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70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70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70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70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70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70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70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70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70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70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70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70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70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70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70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70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70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70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70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70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70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70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70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70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70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70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70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70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70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70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70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70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70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70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70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70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70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70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70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70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70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70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70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70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70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70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70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70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70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70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70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70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70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70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70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70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70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70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70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70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70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70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70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70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70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70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70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70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70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70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70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70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70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70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70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70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70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70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I69" sqref="I69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价值概述!C65</f>
        <v>2.5</v>
      </c>
      <c r="P2">
        <f>价值概述!C66</f>
        <v>5</v>
      </c>
      <c r="Q2">
        <f>价值概述!C67</f>
        <v>20</v>
      </c>
    </row>
    <row r="3" spans="1:32" ht="20.25" x14ac:dyDescent="0.2">
      <c r="A3" s="103" t="s">
        <v>388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M3" s="104" t="s">
        <v>389</v>
      </c>
      <c r="N3" s="104"/>
      <c r="O3" s="104"/>
      <c r="P3" s="104"/>
      <c r="Q3" s="104"/>
      <c r="R3" s="104"/>
      <c r="S3" s="16"/>
      <c r="T3" s="16"/>
    </row>
    <row r="4" spans="1:32" ht="17.25" x14ac:dyDescent="0.2">
      <c r="A4" s="12" t="s">
        <v>360</v>
      </c>
      <c r="B4" s="12" t="s">
        <v>365</v>
      </c>
      <c r="C4" s="12" t="s">
        <v>366</v>
      </c>
      <c r="D4" s="12" t="s">
        <v>364</v>
      </c>
      <c r="E4" s="12" t="s">
        <v>361</v>
      </c>
      <c r="F4" s="12" t="s">
        <v>362</v>
      </c>
      <c r="G4" s="12" t="s">
        <v>363</v>
      </c>
      <c r="H4" s="12" t="s">
        <v>368</v>
      </c>
      <c r="I4" s="12" t="s">
        <v>369</v>
      </c>
      <c r="J4" s="12" t="s">
        <v>370</v>
      </c>
      <c r="K4" s="12" t="s">
        <v>371</v>
      </c>
      <c r="M4" s="12" t="s">
        <v>360</v>
      </c>
      <c r="N4" s="12" t="s">
        <v>361</v>
      </c>
      <c r="O4" s="12" t="s">
        <v>368</v>
      </c>
      <c r="P4" s="12" t="s">
        <v>369</v>
      </c>
      <c r="Q4" s="12" t="s">
        <v>370</v>
      </c>
      <c r="R4" s="12" t="s">
        <v>371</v>
      </c>
      <c r="S4" s="16"/>
      <c r="T4" s="16"/>
      <c r="V4" s="12" t="s">
        <v>368</v>
      </c>
      <c r="W4" s="12" t="s">
        <v>369</v>
      </c>
      <c r="X4" s="12" t="s">
        <v>370</v>
      </c>
      <c r="Z4" s="12" t="s">
        <v>390</v>
      </c>
      <c r="AA4" s="12" t="s">
        <v>391</v>
      </c>
      <c r="AB4" s="12" t="s">
        <v>392</v>
      </c>
      <c r="AC4" s="12" t="s">
        <v>393</v>
      </c>
      <c r="AD4" s="12" t="s">
        <v>398</v>
      </c>
      <c r="AE4" s="12" t="s">
        <v>400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706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72" t="s">
        <v>707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72" t="s">
        <v>709</v>
      </c>
      <c r="G7" s="72" t="s">
        <v>710</v>
      </c>
      <c r="H7" s="45">
        <v>15</v>
      </c>
      <c r="I7" s="45"/>
      <c r="J7" s="45"/>
      <c r="K7" s="45">
        <v>1</v>
      </c>
      <c r="M7" s="45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3">ROUND(AA7/AC7,0)</f>
        <v>1131475</v>
      </c>
      <c r="AE7" s="15">
        <f>SUMIFS($AH$27:$AH$76,$M$27:$M$76,"&lt;="&amp;AB7)</f>
        <v>1146609</v>
      </c>
      <c r="AF7">
        <f t="shared" ref="AF7:AF10" si="4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72" t="s">
        <v>708</v>
      </c>
      <c r="G8" s="72" t="s">
        <v>710</v>
      </c>
      <c r="H8" s="45">
        <v>20</v>
      </c>
      <c r="I8" s="45"/>
      <c r="J8" s="45"/>
      <c r="K8" s="45">
        <v>1</v>
      </c>
      <c r="M8" s="45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72" t="s">
        <v>708</v>
      </c>
      <c r="G9" s="72" t="s">
        <v>711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33" x14ac:dyDescent="0.2">
      <c r="A10" s="50">
        <v>9</v>
      </c>
      <c r="B10" s="118">
        <f>SUMIFS(节奏总表!$R$4:$R$18,节奏总表!$I$4:$I$18,"="&amp;世界BOSS专属武器!A10)</f>
        <v>3.75</v>
      </c>
      <c r="C10" s="118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72" t="s">
        <v>713</v>
      </c>
      <c r="G10" s="45" t="s">
        <v>712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33" x14ac:dyDescent="0.2">
      <c r="A11" s="50">
        <v>9</v>
      </c>
      <c r="B11" s="119"/>
      <c r="C11" s="119"/>
      <c r="D11" s="45">
        <v>150</v>
      </c>
      <c r="E11" s="15">
        <f>INDEX(章节关卡!$E$5:$E$20,世界BOSS专属武器!A11)*世界BOSS专属武器!D11</f>
        <v>9000</v>
      </c>
      <c r="F11" s="72" t="s">
        <v>714</v>
      </c>
      <c r="G11" s="72" t="s">
        <v>712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50">
        <v>9</v>
      </c>
      <c r="B12" s="120"/>
      <c r="C12" s="120"/>
      <c r="D12" s="45">
        <v>150</v>
      </c>
      <c r="E12" s="15">
        <f>INDEX(章节关卡!$E$5:$E$20,世界BOSS专属武器!A12)*世界BOSS专属武器!D12</f>
        <v>9000</v>
      </c>
      <c r="F12" s="72" t="s">
        <v>714</v>
      </c>
      <c r="G12" s="72" t="s">
        <v>712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72" t="s">
        <v>715</v>
      </c>
      <c r="G13" s="72" t="s">
        <v>712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18">
        <f>SUMIFS(节奏总表!$R$4:$R$18,节奏总表!$I$4:$I$18,"="&amp;世界BOSS专属武器!A14)</f>
        <v>10</v>
      </c>
      <c r="C14" s="118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72" t="s">
        <v>715</v>
      </c>
      <c r="G14" s="72" t="s">
        <v>716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19"/>
      <c r="C15" s="119"/>
      <c r="D15" s="45">
        <v>150</v>
      </c>
      <c r="E15" s="15">
        <f>INDEX(章节关卡!$E$5:$E$20,世界BOSS专属武器!A15)*世界BOSS专属武器!D15</f>
        <v>13500</v>
      </c>
      <c r="F15" s="72" t="s">
        <v>715</v>
      </c>
      <c r="G15" s="72" t="s">
        <v>717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20"/>
      <c r="C16" s="120"/>
      <c r="D16" s="45">
        <v>150</v>
      </c>
      <c r="E16" s="15">
        <f>INDEX(章节关卡!$E$5:$E$20,世界BOSS专属武器!A16)*世界BOSS专属武器!D16</f>
        <v>13500</v>
      </c>
      <c r="F16" s="72" t="s">
        <v>715</v>
      </c>
      <c r="G16" s="72" t="s">
        <v>718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72" t="s">
        <v>715</v>
      </c>
      <c r="G17" s="72" t="s">
        <v>719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72" t="s">
        <v>715</v>
      </c>
      <c r="G18" s="72" t="s">
        <v>719</v>
      </c>
      <c r="H18" s="45"/>
      <c r="I18" s="45">
        <v>5</v>
      </c>
      <c r="J18" s="45">
        <v>5</v>
      </c>
      <c r="K18" s="45">
        <v>2.5</v>
      </c>
      <c r="M18" s="44" t="s">
        <v>372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72" t="s">
        <v>715</v>
      </c>
      <c r="G19" s="72" t="s">
        <v>719</v>
      </c>
      <c r="H19" s="45"/>
      <c r="I19" s="45">
        <v>5</v>
      </c>
      <c r="J19" s="45">
        <v>7</v>
      </c>
      <c r="K19" s="45">
        <v>2.5</v>
      </c>
      <c r="M19" s="44" t="s">
        <v>373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72" t="s">
        <v>715</v>
      </c>
      <c r="G20" s="72" t="s">
        <v>719</v>
      </c>
      <c r="H20" s="45"/>
      <c r="I20" s="45">
        <v>5</v>
      </c>
      <c r="J20" s="45">
        <v>10</v>
      </c>
      <c r="K20" s="45">
        <v>2.5</v>
      </c>
      <c r="M20" s="44" t="s">
        <v>374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721</v>
      </c>
      <c r="C23" s="12" t="s">
        <v>722</v>
      </c>
      <c r="D23" s="12" t="s">
        <v>723</v>
      </c>
      <c r="E23" s="12" t="s">
        <v>724</v>
      </c>
      <c r="F23" s="12" t="s">
        <v>725</v>
      </c>
      <c r="G23" s="12" t="s">
        <v>726</v>
      </c>
      <c r="H23" s="12" t="s">
        <v>727</v>
      </c>
      <c r="AI23" s="15">
        <f>SUM(AI27:AI76)</f>
        <v>1430.6399006000697</v>
      </c>
    </row>
    <row r="24" spans="1:52" ht="16.5" x14ac:dyDescent="0.2">
      <c r="A24" s="105" t="s">
        <v>720</v>
      </c>
      <c r="B24" s="73" t="s">
        <v>739</v>
      </c>
      <c r="C24" s="73">
        <v>1</v>
      </c>
      <c r="D24" s="73">
        <f>INDEX(神器!$M$4:$M$7,世界BOSS专属武器!C24)</f>
        <v>40</v>
      </c>
      <c r="E24" s="73">
        <f>1/D24</f>
        <v>2.5000000000000001E-2</v>
      </c>
      <c r="F24" s="37">
        <f>INT(E24/E$22*10000)</f>
        <v>1721</v>
      </c>
      <c r="G24" s="73">
        <v>1</v>
      </c>
      <c r="H24" s="73">
        <v>1</v>
      </c>
      <c r="M24" t="s">
        <v>375</v>
      </c>
      <c r="AH24" s="48" t="s">
        <v>401</v>
      </c>
      <c r="AI24" s="15">
        <f>SUM(AI27:AI76)*价值概述!C65*O18</f>
        <v>2682.4498136251309</v>
      </c>
      <c r="AJ24" s="15">
        <f>SUM(AJ27:AJ76)*价值概述!C66*P18</f>
        <v>4116.666666666667</v>
      </c>
      <c r="AK24" s="15">
        <f>SUM(AK27:AK76)*价值概述!C67*Q18</f>
        <v>11000</v>
      </c>
    </row>
    <row r="25" spans="1:52" ht="20.25" x14ac:dyDescent="0.2">
      <c r="A25" s="105"/>
      <c r="B25" s="73" t="s">
        <v>619</v>
      </c>
      <c r="C25" s="73">
        <v>1</v>
      </c>
      <c r="D25" s="73">
        <f>INDEX(神器!$M$4:$M$7,世界BOSS专属武器!C25)</f>
        <v>40</v>
      </c>
      <c r="E25" s="73">
        <f t="shared" ref="E25:E31" si="9">1/D25</f>
        <v>2.5000000000000001E-2</v>
      </c>
      <c r="F25" s="37">
        <f t="shared" ref="F25:F30" si="10">INT(E25/E$22*10000)</f>
        <v>1721</v>
      </c>
      <c r="G25" s="73">
        <v>1</v>
      </c>
      <c r="H25" s="73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380</v>
      </c>
      <c r="AI25" s="47"/>
      <c r="AJ25" s="47"/>
      <c r="AK25" s="47"/>
    </row>
    <row r="26" spans="1:52" ht="17.25" x14ac:dyDescent="0.2">
      <c r="A26" s="105"/>
      <c r="B26" s="73" t="s">
        <v>620</v>
      </c>
      <c r="C26" s="73">
        <v>2</v>
      </c>
      <c r="D26" s="73">
        <f>INDEX(神器!$M$4:$M$7,世界BOSS专属武器!C26)</f>
        <v>120</v>
      </c>
      <c r="E26" s="73">
        <f t="shared" si="9"/>
        <v>8.3333333333333332E-3</v>
      </c>
      <c r="F26" s="37">
        <f t="shared" si="10"/>
        <v>573</v>
      </c>
      <c r="G26" s="73">
        <v>1</v>
      </c>
      <c r="H26" s="73">
        <v>1</v>
      </c>
      <c r="M26" s="12" t="s">
        <v>376</v>
      </c>
      <c r="N26" s="12" t="s">
        <v>382</v>
      </c>
      <c r="O26" s="12" t="s">
        <v>383</v>
      </c>
      <c r="P26" s="12" t="s">
        <v>384</v>
      </c>
      <c r="Q26" s="12" t="s">
        <v>385</v>
      </c>
      <c r="R26" s="12" t="s">
        <v>386</v>
      </c>
      <c r="S26" s="12" t="s">
        <v>387</v>
      </c>
      <c r="T26" s="12" t="s">
        <v>377</v>
      </c>
      <c r="U26" s="12" t="s">
        <v>381</v>
      </c>
      <c r="V26" s="12" t="s">
        <v>378</v>
      </c>
      <c r="W26" s="12" t="s">
        <v>419</v>
      </c>
      <c r="X26" s="12" t="s">
        <v>420</v>
      </c>
      <c r="Y26" s="12" t="s">
        <v>424</v>
      </c>
      <c r="Z26" s="12" t="s">
        <v>425</v>
      </c>
      <c r="AA26" s="12" t="s">
        <v>368</v>
      </c>
      <c r="AB26" s="12" t="s">
        <v>368</v>
      </c>
      <c r="AC26" s="12" t="s">
        <v>369</v>
      </c>
      <c r="AD26" s="12" t="s">
        <v>369</v>
      </c>
      <c r="AE26" s="12" t="s">
        <v>370</v>
      </c>
      <c r="AF26" s="12" t="s">
        <v>370</v>
      </c>
      <c r="AG26" s="12" t="s">
        <v>379</v>
      </c>
      <c r="AH26" s="12" t="s">
        <v>399</v>
      </c>
      <c r="AI26" s="12" t="s">
        <v>368</v>
      </c>
      <c r="AJ26" s="12" t="s">
        <v>369</v>
      </c>
      <c r="AK26" s="12" t="s">
        <v>370</v>
      </c>
      <c r="AL26" s="12" t="s">
        <v>426</v>
      </c>
      <c r="AN26">
        <f>SUM(AN27:AN76)</f>
        <v>150</v>
      </c>
      <c r="AS26" s="12" t="s">
        <v>427</v>
      </c>
      <c r="AT26" s="12" t="s">
        <v>433</v>
      </c>
      <c r="AU26" s="12" t="s">
        <v>434</v>
      </c>
      <c r="AV26" s="12" t="s">
        <v>428</v>
      </c>
      <c r="AW26" s="12" t="s">
        <v>429</v>
      </c>
      <c r="AX26" s="12" t="s">
        <v>430</v>
      </c>
      <c r="AY26" s="12" t="s">
        <v>431</v>
      </c>
      <c r="AZ26" s="12" t="s">
        <v>432</v>
      </c>
    </row>
    <row r="27" spans="1:52" ht="16.5" x14ac:dyDescent="0.2">
      <c r="A27" s="105"/>
      <c r="B27" s="73" t="s">
        <v>621</v>
      </c>
      <c r="C27" s="73">
        <v>1</v>
      </c>
      <c r="D27" s="73">
        <f>INDEX(神器!$M$4:$M$7,世界BOSS专属武器!C27)</f>
        <v>40</v>
      </c>
      <c r="E27" s="73">
        <f t="shared" si="9"/>
        <v>2.5000000000000001E-2</v>
      </c>
      <c r="F27" s="37">
        <f t="shared" si="10"/>
        <v>1721</v>
      </c>
      <c r="G27" s="73">
        <v>1</v>
      </c>
      <c r="H27" s="73">
        <v>1</v>
      </c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421</v>
      </c>
      <c r="X27" s="49"/>
      <c r="Y27" s="49">
        <v>2</v>
      </c>
      <c r="Z27" s="49"/>
      <c r="AA27" s="49">
        <f t="shared" ref="AA27:AA55" si="11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INT(AI27*价值概述!$B$65*$O$18+AJ27*价值概述!$B$66*$P$18+AK27*价值概述!$B$67*$Q$18)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9">
        <v>6.7000000000000002E-3</v>
      </c>
      <c r="AN27">
        <v>1</v>
      </c>
      <c r="AO27">
        <f>SUM(AN$27:AN27)</f>
        <v>1</v>
      </c>
      <c r="AS27" s="52"/>
      <c r="AT27" s="52"/>
      <c r="AU27" s="52"/>
      <c r="AV27" s="52"/>
      <c r="AW27" s="52"/>
      <c r="AX27" s="52"/>
      <c r="AY27" s="52"/>
      <c r="AZ27" s="52"/>
    </row>
    <row r="28" spans="1:52" ht="16.5" x14ac:dyDescent="0.2">
      <c r="A28" s="105"/>
      <c r="B28" s="73" t="s">
        <v>622</v>
      </c>
      <c r="C28" s="73">
        <v>1</v>
      </c>
      <c r="D28" s="73">
        <f>INDEX(神器!$M$4:$M$7,世界BOSS专属武器!C28)</f>
        <v>40</v>
      </c>
      <c r="E28" s="73">
        <f t="shared" si="9"/>
        <v>2.5000000000000001E-2</v>
      </c>
      <c r="F28" s="37">
        <f t="shared" si="10"/>
        <v>1721</v>
      </c>
      <c r="G28" s="73">
        <v>1</v>
      </c>
      <c r="H28" s="73">
        <v>1</v>
      </c>
      <c r="M28" s="45">
        <v>2</v>
      </c>
      <c r="N28" s="45">
        <v>2</v>
      </c>
      <c r="O28" s="45">
        <f t="shared" ref="O28:O55" si="15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421</v>
      </c>
      <c r="X28" s="49"/>
      <c r="Y28" s="49">
        <v>2</v>
      </c>
      <c r="Z28" s="49"/>
      <c r="AA28" s="49">
        <f t="shared" si="11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INT(AI28*价值概述!$B$65*$O$18+AJ28*价值概述!$B$66*$P$18+AK28*价值概述!$B$67*$Q$18)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9">
        <v>1.3299999999999999E-2</v>
      </c>
      <c r="AN28">
        <v>1</v>
      </c>
      <c r="AO28">
        <f>SUM(AN$27:AN28)</f>
        <v>2</v>
      </c>
      <c r="AS28" s="52"/>
      <c r="AT28" s="52"/>
      <c r="AU28" s="52"/>
      <c r="AV28" s="52"/>
      <c r="AW28" s="52"/>
      <c r="AX28" s="52"/>
      <c r="AY28" s="52"/>
      <c r="AZ28" s="52"/>
    </row>
    <row r="29" spans="1:52" ht="16.5" x14ac:dyDescent="0.2">
      <c r="A29" s="105"/>
      <c r="B29" s="73" t="s">
        <v>623</v>
      </c>
      <c r="C29" s="73">
        <v>1</v>
      </c>
      <c r="D29" s="73">
        <f>INDEX(神器!$M$4:$M$7,世界BOSS专属武器!C29)</f>
        <v>40</v>
      </c>
      <c r="E29" s="73">
        <f t="shared" si="9"/>
        <v>2.5000000000000001E-2</v>
      </c>
      <c r="F29" s="37">
        <f t="shared" si="10"/>
        <v>1721</v>
      </c>
      <c r="G29" s="73">
        <v>1</v>
      </c>
      <c r="H29" s="73">
        <v>1</v>
      </c>
      <c r="M29" s="45">
        <v>3</v>
      </c>
      <c r="N29" s="45">
        <v>2.5</v>
      </c>
      <c r="O29" s="45">
        <f t="shared" si="15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421</v>
      </c>
      <c r="X29" s="49"/>
      <c r="Y29" s="49">
        <v>2</v>
      </c>
      <c r="Z29" s="49"/>
      <c r="AA29" s="49">
        <f t="shared" si="11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INT(AI29*价值概述!$B$65*$O$18+AJ29*价值概述!$B$66*$P$18+AK29*价值概述!$B$67*$Q$18)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9">
        <v>0.02</v>
      </c>
      <c r="AN29">
        <v>1</v>
      </c>
      <c r="AO29">
        <f>SUM(AN$27:AN29)</f>
        <v>3</v>
      </c>
      <c r="AS29" s="52"/>
      <c r="AT29" s="52"/>
      <c r="AU29" s="52"/>
      <c r="AV29" s="52"/>
      <c r="AW29" s="52"/>
      <c r="AX29" s="52"/>
      <c r="AY29" s="52"/>
      <c r="AZ29" s="52"/>
    </row>
    <row r="30" spans="1:52" ht="16.5" x14ac:dyDescent="0.2">
      <c r="A30" s="105"/>
      <c r="B30" s="73" t="s">
        <v>624</v>
      </c>
      <c r="C30" s="73">
        <v>2</v>
      </c>
      <c r="D30" s="73">
        <f>INDEX(神器!$M$4:$M$7,世界BOSS专属武器!C30)</f>
        <v>120</v>
      </c>
      <c r="E30" s="73">
        <f t="shared" si="9"/>
        <v>8.3333333333333332E-3</v>
      </c>
      <c r="F30" s="37">
        <f t="shared" si="10"/>
        <v>573</v>
      </c>
      <c r="G30" s="73">
        <v>1</v>
      </c>
      <c r="H30" s="73">
        <v>1</v>
      </c>
      <c r="M30" s="45">
        <v>4</v>
      </c>
      <c r="N30" s="45">
        <v>3</v>
      </c>
      <c r="O30" s="45">
        <f t="shared" si="15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421</v>
      </c>
      <c r="X30" s="49"/>
      <c r="Y30" s="49">
        <v>2</v>
      </c>
      <c r="Z30" s="49"/>
      <c r="AA30" s="49">
        <f t="shared" si="11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INT(AI30*价值概述!$B$65*$O$18+AJ30*价值概述!$B$66*$P$18+AK30*价值概述!$B$67*$Q$18)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9">
        <v>2.6700000000000002E-2</v>
      </c>
      <c r="AN30">
        <v>1</v>
      </c>
      <c r="AO30">
        <f>SUM(AN$27:AN30)</f>
        <v>4</v>
      </c>
      <c r="AS30" s="52"/>
      <c r="AT30" s="52"/>
      <c r="AU30" s="52"/>
      <c r="AV30" s="52"/>
      <c r="AW30" s="52"/>
      <c r="AX30" s="52"/>
      <c r="AY30" s="52"/>
      <c r="AZ30" s="52"/>
    </row>
    <row r="31" spans="1:52" ht="16.5" x14ac:dyDescent="0.2">
      <c r="A31" s="105"/>
      <c r="B31" s="73" t="s">
        <v>625</v>
      </c>
      <c r="C31" s="73">
        <v>3</v>
      </c>
      <c r="D31" s="73">
        <f>INDEX(神器!$M$4:$M$7,世界BOSS专属武器!C31)</f>
        <v>280</v>
      </c>
      <c r="E31" s="73">
        <f t="shared" si="9"/>
        <v>3.5714285714285713E-3</v>
      </c>
      <c r="F31" s="37">
        <f>10000-SUM(F24:F30)</f>
        <v>249</v>
      </c>
      <c r="G31" s="73">
        <v>1</v>
      </c>
      <c r="H31" s="73">
        <v>1</v>
      </c>
      <c r="M31" s="45">
        <v>5</v>
      </c>
      <c r="N31" s="45">
        <v>5</v>
      </c>
      <c r="O31" s="45">
        <f t="shared" si="15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421</v>
      </c>
      <c r="X31" s="49"/>
      <c r="Y31" s="49">
        <v>2</v>
      </c>
      <c r="Z31" s="49"/>
      <c r="AA31" s="49">
        <f t="shared" si="11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INT(AI31*价值概述!$B$65*$O$18+AJ31*价值概述!$B$66*$P$18+AK31*价值概述!$B$67*$Q$18)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E32" s="16"/>
      <c r="M32" s="45">
        <v>6</v>
      </c>
      <c r="N32" s="45">
        <v>5.5</v>
      </c>
      <c r="O32" s="45">
        <f t="shared" si="15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421</v>
      </c>
      <c r="X32" s="49"/>
      <c r="Y32" s="49">
        <v>2</v>
      </c>
      <c r="Z32" s="49"/>
      <c r="AA32" s="49">
        <f t="shared" si="11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INT(AI32*价值概述!$B$65*$O$18+AJ32*价值概述!$B$66*$P$18+AK32*价值概述!$B$67*$Q$18)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9">
        <v>0.04</v>
      </c>
      <c r="AN32">
        <v>1</v>
      </c>
      <c r="AO32">
        <f>SUM(AN$27:AN32)</f>
        <v>6</v>
      </c>
    </row>
    <row r="33" spans="1:41" ht="16.5" customHeight="1" x14ac:dyDescent="0.2">
      <c r="E33" s="58">
        <f>SUM(E34:E59)</f>
        <v>0.29666666666666663</v>
      </c>
      <c r="M33" s="45">
        <v>7</v>
      </c>
      <c r="N33" s="45">
        <v>6</v>
      </c>
      <c r="O33" s="45">
        <f t="shared" si="15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421</v>
      </c>
      <c r="X33" s="49"/>
      <c r="Y33" s="49">
        <v>2</v>
      </c>
      <c r="Z33" s="49"/>
      <c r="AA33" s="49">
        <f t="shared" si="11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INT(AI33*价值概述!$B$65*$O$18+AJ33*价值概述!$B$66*$P$18+AK33*价值概述!$B$67*$Q$18)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9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05" t="s">
        <v>728</v>
      </c>
      <c r="B34" s="73" t="s">
        <v>618</v>
      </c>
      <c r="C34" s="73">
        <v>1</v>
      </c>
      <c r="D34" s="73">
        <f>INDEX(神器!$M$4:$M$7,世界BOSS专属武器!C34)</f>
        <v>40</v>
      </c>
      <c r="E34" s="73">
        <f>1/D34</f>
        <v>2.5000000000000001E-2</v>
      </c>
      <c r="F34" s="73">
        <f>ROUND(E34/E$33*10000,0)</f>
        <v>843</v>
      </c>
      <c r="G34" s="73">
        <v>1</v>
      </c>
      <c r="H34" s="73">
        <v>2</v>
      </c>
      <c r="M34" s="45">
        <v>8</v>
      </c>
      <c r="N34" s="45">
        <v>6.5</v>
      </c>
      <c r="O34" s="45">
        <f t="shared" si="15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421</v>
      </c>
      <c r="X34" s="49"/>
      <c r="Y34" s="49">
        <v>2</v>
      </c>
      <c r="Z34" s="49"/>
      <c r="AA34" s="49">
        <f t="shared" si="11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INT(AI34*价值概述!$B$65*$O$18+AJ34*价值概述!$B$66*$P$18+AK34*价值概述!$B$67*$Q$18)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9">
        <v>5.33E-2</v>
      </c>
      <c r="AN34">
        <v>1</v>
      </c>
      <c r="AO34">
        <f>SUM(AN$27:AN34)</f>
        <v>8</v>
      </c>
    </row>
    <row r="35" spans="1:41" ht="16.5" x14ac:dyDescent="0.2">
      <c r="A35" s="105"/>
      <c r="B35" s="73" t="s">
        <v>619</v>
      </c>
      <c r="C35" s="73">
        <v>1</v>
      </c>
      <c r="D35" s="73">
        <f>INDEX(神器!$M$4:$M$7,世界BOSS专属武器!C35)</f>
        <v>40</v>
      </c>
      <c r="E35" s="73">
        <f t="shared" ref="E35:E59" si="16">1/D35</f>
        <v>2.5000000000000001E-2</v>
      </c>
      <c r="F35" s="73">
        <f t="shared" ref="F35:F58" si="17">ROUND(E35/E$33*10000,0)</f>
        <v>843</v>
      </c>
      <c r="G35" s="73">
        <v>1</v>
      </c>
      <c r="H35" s="73">
        <v>2</v>
      </c>
      <c r="M35" s="45">
        <v>9</v>
      </c>
      <c r="N35" s="45">
        <v>7</v>
      </c>
      <c r="O35" s="45">
        <f t="shared" si="15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421</v>
      </c>
      <c r="X35" s="49"/>
      <c r="Y35" s="49">
        <v>2</v>
      </c>
      <c r="Z35" s="49"/>
      <c r="AA35" s="49">
        <f t="shared" si="11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INT(AI35*价值概述!$B$65*$O$18+AJ35*价值概述!$B$66*$P$18+AK35*价值概述!$B$67*$Q$18)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9">
        <v>0.06</v>
      </c>
      <c r="AN35">
        <v>1</v>
      </c>
      <c r="AO35">
        <f>SUM(AN$27:AN35)</f>
        <v>9</v>
      </c>
    </row>
    <row r="36" spans="1:41" ht="16.5" x14ac:dyDescent="0.2">
      <c r="A36" s="105"/>
      <c r="B36" s="73" t="s">
        <v>620</v>
      </c>
      <c r="C36" s="73">
        <v>2</v>
      </c>
      <c r="D36" s="73">
        <f>INDEX(神器!$M$4:$M$7,世界BOSS专属武器!C36)</f>
        <v>120</v>
      </c>
      <c r="E36" s="73">
        <f t="shared" si="16"/>
        <v>8.3333333333333332E-3</v>
      </c>
      <c r="F36" s="73">
        <f t="shared" si="17"/>
        <v>281</v>
      </c>
      <c r="G36" s="73">
        <v>1</v>
      </c>
      <c r="H36" s="73">
        <v>2</v>
      </c>
      <c r="M36" s="45">
        <v>10</v>
      </c>
      <c r="N36" s="45">
        <v>15</v>
      </c>
      <c r="O36" s="45">
        <f t="shared" si="15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421</v>
      </c>
      <c r="X36" s="49"/>
      <c r="Y36" s="49">
        <v>2</v>
      </c>
      <c r="Z36" s="49"/>
      <c r="AA36" s="49">
        <f t="shared" si="11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INT(AI36*价值概述!$B$65*$O$18+AJ36*价值概述!$B$66*$P$18+AK36*价值概述!$B$67*$Q$18)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9">
        <v>6.6699999999999995E-2</v>
      </c>
      <c r="AN36">
        <v>1</v>
      </c>
      <c r="AO36">
        <f>SUM(AN$27:AN36)</f>
        <v>10</v>
      </c>
    </row>
    <row r="37" spans="1:41" ht="16.5" x14ac:dyDescent="0.2">
      <c r="A37" s="105"/>
      <c r="B37" s="73" t="s">
        <v>621</v>
      </c>
      <c r="C37" s="73">
        <v>1</v>
      </c>
      <c r="D37" s="73">
        <f>INDEX(神器!$M$4:$M$7,世界BOSS专属武器!C37)</f>
        <v>40</v>
      </c>
      <c r="E37" s="73">
        <f t="shared" si="16"/>
        <v>2.5000000000000001E-2</v>
      </c>
      <c r="F37" s="73">
        <f t="shared" si="17"/>
        <v>843</v>
      </c>
      <c r="G37" s="73">
        <v>1</v>
      </c>
      <c r="H37" s="73">
        <v>2</v>
      </c>
      <c r="M37" s="45">
        <v>11</v>
      </c>
      <c r="N37" s="45">
        <f>N36*1.15</f>
        <v>17.25</v>
      </c>
      <c r="O37" s="45">
        <f t="shared" si="15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421</v>
      </c>
      <c r="X37" s="49"/>
      <c r="Y37" s="49">
        <v>2</v>
      </c>
      <c r="Z37" s="49"/>
      <c r="AA37" s="49">
        <f t="shared" si="11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INT(AI37*价值概述!$B$65*$O$18+AJ37*价值概述!$B$66*$P$18+AK37*价值概述!$B$67*$Q$18)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9">
        <v>0.08</v>
      </c>
      <c r="AN37">
        <v>2</v>
      </c>
      <c r="AO37">
        <f>SUM(AN$27:AN37)</f>
        <v>12</v>
      </c>
    </row>
    <row r="38" spans="1:41" ht="16.5" x14ac:dyDescent="0.2">
      <c r="A38" s="105"/>
      <c r="B38" s="73" t="s">
        <v>622</v>
      </c>
      <c r="C38" s="73">
        <v>1</v>
      </c>
      <c r="D38" s="73">
        <f>INDEX(神器!$M$4:$M$7,世界BOSS专属武器!C38)</f>
        <v>40</v>
      </c>
      <c r="E38" s="73">
        <f t="shared" si="16"/>
        <v>2.5000000000000001E-2</v>
      </c>
      <c r="F38" s="73">
        <f t="shared" si="17"/>
        <v>843</v>
      </c>
      <c r="G38" s="73">
        <v>1</v>
      </c>
      <c r="H38" s="73">
        <v>2</v>
      </c>
      <c r="M38" s="45">
        <v>12</v>
      </c>
      <c r="N38" s="45">
        <f t="shared" ref="N38:N45" si="18">N37*1.15</f>
        <v>19.837499999999999</v>
      </c>
      <c r="O38" s="45">
        <f t="shared" si="15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421</v>
      </c>
      <c r="X38" s="49"/>
      <c r="Y38" s="49">
        <v>2</v>
      </c>
      <c r="Z38" s="49"/>
      <c r="AA38" s="49">
        <f t="shared" si="11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INT(AI38*价值概述!$B$65*$O$18+AJ38*价值概述!$B$66*$P$18+AK38*价值概述!$B$67*$Q$18)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9">
        <v>9.3299999999999994E-2</v>
      </c>
      <c r="AN38">
        <v>2</v>
      </c>
      <c r="AO38">
        <f>SUM(AN$27:AN38)</f>
        <v>14</v>
      </c>
    </row>
    <row r="39" spans="1:41" ht="16.5" x14ac:dyDescent="0.2">
      <c r="A39" s="105"/>
      <c r="B39" s="73" t="s">
        <v>623</v>
      </c>
      <c r="C39" s="73">
        <v>1</v>
      </c>
      <c r="D39" s="73">
        <f>INDEX(神器!$M$4:$M$7,世界BOSS专属武器!C39)</f>
        <v>40</v>
      </c>
      <c r="E39" s="73">
        <f t="shared" si="16"/>
        <v>2.5000000000000001E-2</v>
      </c>
      <c r="F39" s="73">
        <f t="shared" si="17"/>
        <v>843</v>
      </c>
      <c r="G39" s="73">
        <v>1</v>
      </c>
      <c r="H39" s="73">
        <v>2</v>
      </c>
      <c r="M39" s="45">
        <v>13</v>
      </c>
      <c r="N39" s="45">
        <f t="shared" si="18"/>
        <v>22.813124999999996</v>
      </c>
      <c r="O39" s="45">
        <f t="shared" si="15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421</v>
      </c>
      <c r="X39" s="49"/>
      <c r="Y39" s="49">
        <v>2</v>
      </c>
      <c r="Z39" s="49"/>
      <c r="AA39" s="49">
        <f t="shared" si="11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INT(AI39*价值概述!$B$65*$O$18+AJ39*价值概述!$B$66*$P$18+AK39*价值概述!$B$67*$Q$18)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9">
        <v>0.1067</v>
      </c>
      <c r="AN39">
        <v>2</v>
      </c>
      <c r="AO39">
        <f>SUM(AN$27:AN39)</f>
        <v>16</v>
      </c>
    </row>
    <row r="40" spans="1:41" ht="16.5" x14ac:dyDescent="0.2">
      <c r="A40" s="105"/>
      <c r="B40" s="73" t="s">
        <v>624</v>
      </c>
      <c r="C40" s="73">
        <v>2</v>
      </c>
      <c r="D40" s="73">
        <f>INDEX(神器!$M$4:$M$7,世界BOSS专属武器!C40)</f>
        <v>120</v>
      </c>
      <c r="E40" s="73">
        <f t="shared" si="16"/>
        <v>8.3333333333333332E-3</v>
      </c>
      <c r="F40" s="73">
        <f t="shared" si="17"/>
        <v>281</v>
      </c>
      <c r="G40" s="73">
        <v>1</v>
      </c>
      <c r="H40" s="73">
        <v>2</v>
      </c>
      <c r="M40" s="45">
        <v>14</v>
      </c>
      <c r="N40" s="45">
        <f t="shared" si="18"/>
        <v>26.235093749999994</v>
      </c>
      <c r="O40" s="45">
        <f t="shared" si="15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421</v>
      </c>
      <c r="X40" s="49"/>
      <c r="Y40" s="49">
        <v>2</v>
      </c>
      <c r="Z40" s="49"/>
      <c r="AA40" s="49">
        <f t="shared" si="11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INT(AI40*价值概述!$B$65*$O$18+AJ40*价值概述!$B$66*$P$18+AK40*价值概述!$B$67*$Q$18)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9">
        <v>0.12</v>
      </c>
      <c r="AN40">
        <v>2</v>
      </c>
      <c r="AO40">
        <f>SUM(AN$27:AN40)</f>
        <v>18</v>
      </c>
    </row>
    <row r="41" spans="1:41" ht="16.5" x14ac:dyDescent="0.2">
      <c r="A41" s="105"/>
      <c r="B41" s="73" t="s">
        <v>625</v>
      </c>
      <c r="C41" s="73">
        <v>3</v>
      </c>
      <c r="D41" s="73">
        <f>INDEX(神器!$M$4:$M$7,世界BOSS专属武器!C41)</f>
        <v>280</v>
      </c>
      <c r="E41" s="73">
        <f t="shared" si="16"/>
        <v>3.5714285714285713E-3</v>
      </c>
      <c r="F41" s="73">
        <f t="shared" si="17"/>
        <v>120</v>
      </c>
      <c r="G41" s="73">
        <v>1</v>
      </c>
      <c r="H41" s="73">
        <v>1</v>
      </c>
      <c r="M41" s="45">
        <v>15</v>
      </c>
      <c r="N41" s="45">
        <f t="shared" si="18"/>
        <v>30.17035781249999</v>
      </c>
      <c r="O41" s="45">
        <f t="shared" si="15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421</v>
      </c>
      <c r="X41" s="49"/>
      <c r="Y41" s="49">
        <v>2</v>
      </c>
      <c r="Z41" s="49"/>
      <c r="AA41" s="49">
        <f t="shared" si="11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INT(AI41*价值概述!$B$65*$O$18+AJ41*价值概述!$B$66*$P$18+AK41*价值概述!$B$67*$Q$18)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9">
        <v>0.1333</v>
      </c>
      <c r="AN41">
        <v>2</v>
      </c>
      <c r="AO41">
        <f>SUM(AN$27:AN41)</f>
        <v>20</v>
      </c>
    </row>
    <row r="42" spans="1:41" ht="16.5" x14ac:dyDescent="0.2">
      <c r="A42" s="105"/>
      <c r="B42" s="73" t="s">
        <v>626</v>
      </c>
      <c r="C42" s="73">
        <v>1</v>
      </c>
      <c r="D42" s="73">
        <f>INDEX(神器!$M$4:$M$7,世界BOSS专属武器!C42)</f>
        <v>40</v>
      </c>
      <c r="E42" s="73">
        <f t="shared" si="16"/>
        <v>2.5000000000000001E-2</v>
      </c>
      <c r="F42" s="73">
        <f t="shared" si="17"/>
        <v>843</v>
      </c>
      <c r="G42" s="73">
        <v>1</v>
      </c>
      <c r="H42" s="73">
        <v>2</v>
      </c>
      <c r="M42" s="45">
        <v>16</v>
      </c>
      <c r="N42" s="45">
        <f t="shared" si="18"/>
        <v>34.695911484374989</v>
      </c>
      <c r="O42" s="45">
        <f t="shared" si="15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421</v>
      </c>
      <c r="X42" s="49"/>
      <c r="Y42" s="49">
        <v>2</v>
      </c>
      <c r="Z42" s="49"/>
      <c r="AA42" s="49">
        <f t="shared" si="11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INT(AI42*价值概述!$B$65*$O$18+AJ42*价值概述!$B$66*$P$18+AK42*价值概述!$B$67*$Q$18)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9">
        <v>0.1467</v>
      </c>
      <c r="AN42">
        <v>2</v>
      </c>
      <c r="AO42">
        <f>SUM(AN$27:AN42)</f>
        <v>22</v>
      </c>
    </row>
    <row r="43" spans="1:41" ht="16.5" x14ac:dyDescent="0.2">
      <c r="A43" s="105"/>
      <c r="B43" s="73" t="s">
        <v>627</v>
      </c>
      <c r="C43" s="73">
        <v>2</v>
      </c>
      <c r="D43" s="73">
        <f>INDEX(神器!$M$4:$M$7,世界BOSS专属武器!C43)</f>
        <v>120</v>
      </c>
      <c r="E43" s="73">
        <f t="shared" si="16"/>
        <v>8.3333333333333332E-3</v>
      </c>
      <c r="F43" s="73">
        <f t="shared" si="17"/>
        <v>281</v>
      </c>
      <c r="G43" s="73">
        <v>1</v>
      </c>
      <c r="H43" s="73">
        <v>2</v>
      </c>
      <c r="M43" s="45">
        <v>17</v>
      </c>
      <c r="N43" s="45">
        <f t="shared" si="18"/>
        <v>39.900298207031234</v>
      </c>
      <c r="O43" s="45">
        <f t="shared" si="15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421</v>
      </c>
      <c r="X43" s="49"/>
      <c r="Y43" s="49">
        <v>2</v>
      </c>
      <c r="Z43" s="49"/>
      <c r="AA43" s="49">
        <f t="shared" si="11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INT(AI43*价值概述!$B$65*$O$18+AJ43*价值概述!$B$66*$P$18+AK43*价值概述!$B$67*$Q$18)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9">
        <v>0.16</v>
      </c>
      <c r="AN43">
        <v>2</v>
      </c>
      <c r="AO43">
        <f>SUM(AN$27:AN43)</f>
        <v>24</v>
      </c>
    </row>
    <row r="44" spans="1:41" ht="16.5" x14ac:dyDescent="0.2">
      <c r="A44" s="105"/>
      <c r="B44" s="73" t="s">
        <v>628</v>
      </c>
      <c r="C44" s="73">
        <v>2</v>
      </c>
      <c r="D44" s="73">
        <f>INDEX(神器!$M$4:$M$7,世界BOSS专属武器!C44)</f>
        <v>120</v>
      </c>
      <c r="E44" s="73">
        <f t="shared" si="16"/>
        <v>8.3333333333333332E-3</v>
      </c>
      <c r="F44" s="73">
        <f t="shared" si="17"/>
        <v>281</v>
      </c>
      <c r="G44" s="73">
        <v>1</v>
      </c>
      <c r="H44" s="73">
        <v>2</v>
      </c>
      <c r="M44" s="45">
        <v>18</v>
      </c>
      <c r="N44" s="45">
        <f t="shared" si="18"/>
        <v>45.885342938085913</v>
      </c>
      <c r="O44" s="45">
        <f t="shared" si="15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421</v>
      </c>
      <c r="X44" s="49"/>
      <c r="Y44" s="49">
        <v>2</v>
      </c>
      <c r="Z44" s="49"/>
      <c r="AA44" s="49">
        <f t="shared" si="11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INT(AI44*价值概述!$B$65*$O$18+AJ44*价值概述!$B$66*$P$18+AK44*价值概述!$B$67*$Q$18)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9">
        <v>0.17330000000000001</v>
      </c>
      <c r="AN44">
        <v>2</v>
      </c>
      <c r="AO44">
        <f>SUM(AN$27:AN44)</f>
        <v>26</v>
      </c>
    </row>
    <row r="45" spans="1:41" ht="16.5" x14ac:dyDescent="0.2">
      <c r="A45" s="105"/>
      <c r="B45" s="73" t="s">
        <v>629</v>
      </c>
      <c r="C45" s="73">
        <v>3</v>
      </c>
      <c r="D45" s="73">
        <f>INDEX(神器!$M$4:$M$7,世界BOSS专属武器!C45)</f>
        <v>280</v>
      </c>
      <c r="E45" s="73">
        <f t="shared" si="16"/>
        <v>3.5714285714285713E-3</v>
      </c>
      <c r="F45" s="73">
        <f t="shared" si="17"/>
        <v>120</v>
      </c>
      <c r="G45" s="73">
        <v>1</v>
      </c>
      <c r="H45" s="73">
        <v>2</v>
      </c>
      <c r="M45" s="45">
        <v>19</v>
      </c>
      <c r="N45" s="45">
        <f t="shared" si="18"/>
        <v>52.768144378798794</v>
      </c>
      <c r="O45" s="45">
        <f t="shared" si="15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421</v>
      </c>
      <c r="X45" s="49"/>
      <c r="Y45" s="49">
        <v>2</v>
      </c>
      <c r="Z45" s="49"/>
      <c r="AA45" s="49">
        <f t="shared" si="11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INT(AI45*价值概述!$B$65*$O$18+AJ45*价值概述!$B$66*$P$18+AK45*价值概述!$B$67*$Q$18)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9">
        <v>0.1867</v>
      </c>
      <c r="AN45">
        <v>2</v>
      </c>
      <c r="AO45">
        <f>SUM(AN$27:AN45)</f>
        <v>28</v>
      </c>
    </row>
    <row r="46" spans="1:41" ht="16.5" x14ac:dyDescent="0.2">
      <c r="A46" s="105"/>
      <c r="B46" s="73" t="s">
        <v>630</v>
      </c>
      <c r="C46" s="73">
        <v>3</v>
      </c>
      <c r="D46" s="73">
        <f>INDEX(神器!$M$4:$M$7,世界BOSS专属武器!C46)</f>
        <v>280</v>
      </c>
      <c r="E46" s="73">
        <f t="shared" si="16"/>
        <v>3.5714285714285713E-3</v>
      </c>
      <c r="F46" s="73">
        <f t="shared" si="17"/>
        <v>120</v>
      </c>
      <c r="G46" s="73">
        <v>1</v>
      </c>
      <c r="H46" s="73">
        <v>2</v>
      </c>
      <c r="M46" s="45">
        <v>20</v>
      </c>
      <c r="N46" s="45">
        <v>85</v>
      </c>
      <c r="O46" s="45">
        <f t="shared" si="15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421</v>
      </c>
      <c r="X46" s="49" t="s">
        <v>422</v>
      </c>
      <c r="Y46" s="49">
        <v>2</v>
      </c>
      <c r="Z46" s="49">
        <v>4</v>
      </c>
      <c r="AA46" s="49">
        <f t="shared" si="11"/>
        <v>15</v>
      </c>
      <c r="AB46" s="49">
        <v>15</v>
      </c>
      <c r="AC46" s="49">
        <f t="shared" ref="AC46:AC65" si="19">ROUND(Q46*T46,1)</f>
        <v>7.3</v>
      </c>
      <c r="AD46" s="49">
        <v>7</v>
      </c>
      <c r="AE46" s="49"/>
      <c r="AF46" s="49"/>
      <c r="AG46" s="49">
        <v>15</v>
      </c>
      <c r="AH46" s="15">
        <f>INT(AI46*价值概述!$B$65*$O$18+AJ46*价值概述!$B$66*$P$18+AK46*价值概述!$B$67*$Q$18)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9">
        <v>0.2</v>
      </c>
      <c r="AN46">
        <v>2</v>
      </c>
      <c r="AO46">
        <f>SUM(AN$27:AN46)</f>
        <v>30</v>
      </c>
    </row>
    <row r="47" spans="1:41" ht="16.5" x14ac:dyDescent="0.2">
      <c r="A47" s="105"/>
      <c r="B47" s="73" t="s">
        <v>631</v>
      </c>
      <c r="C47" s="73">
        <v>4</v>
      </c>
      <c r="D47" s="73">
        <f>INDEX(神器!$M$4:$M$7,世界BOSS专属武器!C47)</f>
        <v>600</v>
      </c>
      <c r="E47" s="73">
        <f t="shared" si="16"/>
        <v>1.6666666666666668E-3</v>
      </c>
      <c r="F47" s="73">
        <f t="shared" si="17"/>
        <v>56</v>
      </c>
      <c r="G47" s="73">
        <v>1</v>
      </c>
      <c r="H47" s="73">
        <v>1</v>
      </c>
      <c r="M47" s="45">
        <v>21</v>
      </c>
      <c r="N47" s="45">
        <v>85</v>
      </c>
      <c r="O47" s="45">
        <f t="shared" si="15"/>
        <v>100.17</v>
      </c>
      <c r="P47" s="45">
        <v>10</v>
      </c>
      <c r="Q47" s="45">
        <f t="shared" ref="Q47:Q65" si="20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421</v>
      </c>
      <c r="X47" s="49" t="s">
        <v>422</v>
      </c>
      <c r="Y47" s="49">
        <v>2</v>
      </c>
      <c r="Z47" s="49">
        <v>4</v>
      </c>
      <c r="AA47" s="49">
        <f t="shared" si="11"/>
        <v>15</v>
      </c>
      <c r="AB47" s="49">
        <v>15</v>
      </c>
      <c r="AC47" s="49">
        <f t="shared" si="19"/>
        <v>7.3</v>
      </c>
      <c r="AD47" s="49">
        <v>7</v>
      </c>
      <c r="AE47" s="49"/>
      <c r="AF47" s="49"/>
      <c r="AG47" s="49">
        <v>15</v>
      </c>
      <c r="AH47" s="15">
        <f>INT(AI47*价值概述!$B$65*$O$18+AJ47*价值概述!$B$66*$P$18+AK47*价值概述!$B$67*$Q$18)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9">
        <v>0.22</v>
      </c>
      <c r="AN47">
        <v>3</v>
      </c>
      <c r="AO47">
        <f>SUM(AN$27:AN47)</f>
        <v>33</v>
      </c>
    </row>
    <row r="48" spans="1:41" ht="16.5" x14ac:dyDescent="0.2">
      <c r="A48" s="105"/>
      <c r="B48" s="73" t="s">
        <v>632</v>
      </c>
      <c r="C48" s="73">
        <v>1</v>
      </c>
      <c r="D48" s="73">
        <f>INDEX(神器!$M$4:$M$7,世界BOSS专属武器!C48)</f>
        <v>40</v>
      </c>
      <c r="E48" s="73">
        <f t="shared" si="16"/>
        <v>2.5000000000000001E-2</v>
      </c>
      <c r="F48" s="73">
        <f t="shared" si="17"/>
        <v>843</v>
      </c>
      <c r="G48" s="73">
        <v>1</v>
      </c>
      <c r="H48" s="73">
        <v>2</v>
      </c>
      <c r="M48" s="45">
        <v>22</v>
      </c>
      <c r="N48" s="45">
        <v>85</v>
      </c>
      <c r="O48" s="45">
        <f t="shared" si="15"/>
        <v>100.17</v>
      </c>
      <c r="P48" s="45">
        <v>10</v>
      </c>
      <c r="Q48" s="45">
        <f t="shared" si="20"/>
        <v>48.64</v>
      </c>
      <c r="R48" s="45"/>
      <c r="S48" s="45"/>
      <c r="T48" s="45">
        <v>0.15</v>
      </c>
      <c r="U48" s="45"/>
      <c r="V48" s="49">
        <v>5000</v>
      </c>
      <c r="W48" s="49" t="s">
        <v>421</v>
      </c>
      <c r="X48" s="49" t="s">
        <v>422</v>
      </c>
      <c r="Y48" s="49">
        <v>2</v>
      </c>
      <c r="Z48" s="49">
        <v>4</v>
      </c>
      <c r="AA48" s="49">
        <f t="shared" si="11"/>
        <v>15</v>
      </c>
      <c r="AB48" s="49">
        <v>15</v>
      </c>
      <c r="AC48" s="49">
        <f t="shared" si="19"/>
        <v>7.3</v>
      </c>
      <c r="AD48" s="49">
        <v>7</v>
      </c>
      <c r="AE48" s="49"/>
      <c r="AF48" s="49"/>
      <c r="AG48" s="49">
        <v>15</v>
      </c>
      <c r="AH48" s="15">
        <f>INT(AI48*价值概述!$B$65*$O$18+AJ48*价值概述!$B$66*$P$18+AK48*价值概述!$B$67*$Q$18)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9">
        <v>0.24</v>
      </c>
      <c r="AN48">
        <v>3</v>
      </c>
      <c r="AO48">
        <f>SUM(AN$27:AN48)</f>
        <v>36</v>
      </c>
    </row>
    <row r="49" spans="1:41" ht="16.5" x14ac:dyDescent="0.2">
      <c r="A49" s="105"/>
      <c r="B49" s="73" t="s">
        <v>633</v>
      </c>
      <c r="C49" s="73">
        <v>2</v>
      </c>
      <c r="D49" s="73">
        <f>INDEX(神器!$M$4:$M$7,世界BOSS专属武器!C49)</f>
        <v>120</v>
      </c>
      <c r="E49" s="73">
        <f t="shared" si="16"/>
        <v>8.3333333333333332E-3</v>
      </c>
      <c r="F49" s="73">
        <f t="shared" si="17"/>
        <v>281</v>
      </c>
      <c r="G49" s="73">
        <v>1</v>
      </c>
      <c r="H49" s="73">
        <v>2</v>
      </c>
      <c r="M49" s="45">
        <v>23</v>
      </c>
      <c r="N49" s="45">
        <v>85</v>
      </c>
      <c r="O49" s="45">
        <f t="shared" si="15"/>
        <v>100.17</v>
      </c>
      <c r="P49" s="45">
        <v>10</v>
      </c>
      <c r="Q49" s="45">
        <f t="shared" si="20"/>
        <v>48.64</v>
      </c>
      <c r="R49" s="45"/>
      <c r="S49" s="45"/>
      <c r="T49" s="45">
        <v>0.15</v>
      </c>
      <c r="U49" s="45"/>
      <c r="V49" s="49">
        <v>5000</v>
      </c>
      <c r="W49" s="49" t="s">
        <v>421</v>
      </c>
      <c r="X49" s="49" t="s">
        <v>422</v>
      </c>
      <c r="Y49" s="49">
        <v>2</v>
      </c>
      <c r="Z49" s="49">
        <v>4</v>
      </c>
      <c r="AA49" s="49">
        <f t="shared" si="11"/>
        <v>15</v>
      </c>
      <c r="AB49" s="49">
        <v>15</v>
      </c>
      <c r="AC49" s="49">
        <f t="shared" si="19"/>
        <v>7.3</v>
      </c>
      <c r="AD49" s="49">
        <v>7</v>
      </c>
      <c r="AE49" s="49"/>
      <c r="AF49" s="49"/>
      <c r="AG49" s="49">
        <v>18</v>
      </c>
      <c r="AH49" s="15">
        <f>INT(AI49*价值概述!$B$65*$O$18+AJ49*价值概述!$B$66*$P$18+AK49*价值概述!$B$67*$Q$18)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9">
        <v>0.26</v>
      </c>
      <c r="AN49">
        <v>3</v>
      </c>
      <c r="AO49">
        <f>SUM(AN$27:AN49)</f>
        <v>39</v>
      </c>
    </row>
    <row r="50" spans="1:41" ht="16.5" x14ac:dyDescent="0.2">
      <c r="A50" s="105"/>
      <c r="B50" s="73" t="s">
        <v>634</v>
      </c>
      <c r="C50" s="73">
        <v>2</v>
      </c>
      <c r="D50" s="73">
        <f>INDEX(神器!$M$4:$M$7,世界BOSS专属武器!C50)</f>
        <v>120</v>
      </c>
      <c r="E50" s="73">
        <f t="shared" si="16"/>
        <v>8.3333333333333332E-3</v>
      </c>
      <c r="F50" s="73">
        <f t="shared" si="17"/>
        <v>281</v>
      </c>
      <c r="G50" s="73">
        <v>1</v>
      </c>
      <c r="H50" s="73">
        <v>2</v>
      </c>
      <c r="M50" s="45">
        <v>24</v>
      </c>
      <c r="N50" s="45">
        <v>85</v>
      </c>
      <c r="O50" s="45">
        <f t="shared" si="15"/>
        <v>100.17</v>
      </c>
      <c r="P50" s="45">
        <v>10</v>
      </c>
      <c r="Q50" s="45">
        <f t="shared" si="20"/>
        <v>48.64</v>
      </c>
      <c r="R50" s="45"/>
      <c r="S50" s="45"/>
      <c r="T50" s="45">
        <v>0.15</v>
      </c>
      <c r="U50" s="45"/>
      <c r="V50" s="49">
        <v>5000</v>
      </c>
      <c r="W50" s="49" t="s">
        <v>421</v>
      </c>
      <c r="X50" s="49" t="s">
        <v>422</v>
      </c>
      <c r="Y50" s="49">
        <v>2</v>
      </c>
      <c r="Z50" s="49">
        <v>4</v>
      </c>
      <c r="AA50" s="49">
        <f t="shared" si="11"/>
        <v>15</v>
      </c>
      <c r="AB50" s="49">
        <v>15</v>
      </c>
      <c r="AC50" s="49">
        <f t="shared" si="19"/>
        <v>7.3</v>
      </c>
      <c r="AD50" s="49">
        <v>7</v>
      </c>
      <c r="AE50" s="49"/>
      <c r="AF50" s="49"/>
      <c r="AG50" s="49">
        <v>18</v>
      </c>
      <c r="AH50" s="15">
        <f>INT(AI50*价值概述!$B$65*$O$18+AJ50*价值概述!$B$66*$P$18+AK50*价值概述!$B$67*$Q$18)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9">
        <v>0.28000000000000003</v>
      </c>
      <c r="AN50">
        <v>3</v>
      </c>
      <c r="AO50">
        <f>SUM(AN$27:AN50)</f>
        <v>42</v>
      </c>
    </row>
    <row r="51" spans="1:41" ht="16.5" x14ac:dyDescent="0.2">
      <c r="A51" s="105"/>
      <c r="B51" s="73" t="s">
        <v>635</v>
      </c>
      <c r="C51" s="73">
        <v>3</v>
      </c>
      <c r="D51" s="73">
        <f>INDEX(神器!$M$4:$M$7,世界BOSS专属武器!C51)</f>
        <v>280</v>
      </c>
      <c r="E51" s="73">
        <f t="shared" si="16"/>
        <v>3.5714285714285713E-3</v>
      </c>
      <c r="F51" s="73">
        <f t="shared" si="17"/>
        <v>120</v>
      </c>
      <c r="G51" s="73">
        <v>1</v>
      </c>
      <c r="H51" s="73">
        <v>2</v>
      </c>
      <c r="M51" s="45">
        <v>25</v>
      </c>
      <c r="N51" s="45">
        <v>85</v>
      </c>
      <c r="O51" s="45">
        <f t="shared" si="15"/>
        <v>100.17</v>
      </c>
      <c r="P51" s="45">
        <v>10</v>
      </c>
      <c r="Q51" s="45">
        <f t="shared" si="20"/>
        <v>48.64</v>
      </c>
      <c r="R51" s="45"/>
      <c r="S51" s="45"/>
      <c r="T51" s="45">
        <v>0.15</v>
      </c>
      <c r="U51" s="45"/>
      <c r="V51" s="49">
        <v>5000</v>
      </c>
      <c r="W51" s="49" t="s">
        <v>421</v>
      </c>
      <c r="X51" s="49" t="s">
        <v>422</v>
      </c>
      <c r="Y51" s="49">
        <v>2</v>
      </c>
      <c r="Z51" s="49">
        <v>4</v>
      </c>
      <c r="AA51" s="49">
        <f t="shared" si="11"/>
        <v>15</v>
      </c>
      <c r="AB51" s="49">
        <v>15</v>
      </c>
      <c r="AC51" s="49">
        <f t="shared" si="19"/>
        <v>7.3</v>
      </c>
      <c r="AD51" s="49">
        <v>7</v>
      </c>
      <c r="AE51" s="49"/>
      <c r="AF51" s="49"/>
      <c r="AG51" s="49">
        <v>18</v>
      </c>
      <c r="AH51" s="15">
        <f>INT(AI51*价值概述!$B$65*$O$18+AJ51*价值概述!$B$66*$P$18+AK51*价值概述!$B$67*$Q$18)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9">
        <v>0.3</v>
      </c>
      <c r="AN51">
        <v>3</v>
      </c>
      <c r="AO51">
        <f>SUM(AN$27:AN51)</f>
        <v>45</v>
      </c>
    </row>
    <row r="52" spans="1:41" ht="16.5" x14ac:dyDescent="0.2">
      <c r="A52" s="105"/>
      <c r="B52" s="73" t="s">
        <v>636</v>
      </c>
      <c r="C52" s="73">
        <v>3</v>
      </c>
      <c r="D52" s="73">
        <f>INDEX(神器!$M$4:$M$7,世界BOSS专属武器!C52)</f>
        <v>280</v>
      </c>
      <c r="E52" s="73">
        <f t="shared" si="16"/>
        <v>3.5714285714285713E-3</v>
      </c>
      <c r="F52" s="73">
        <f t="shared" si="17"/>
        <v>120</v>
      </c>
      <c r="G52" s="73">
        <v>1</v>
      </c>
      <c r="H52" s="73">
        <v>2</v>
      </c>
      <c r="M52" s="45">
        <v>26</v>
      </c>
      <c r="N52" s="45">
        <v>85</v>
      </c>
      <c r="O52" s="45">
        <f t="shared" si="15"/>
        <v>100.17</v>
      </c>
      <c r="P52" s="45">
        <v>10</v>
      </c>
      <c r="Q52" s="45">
        <f t="shared" si="20"/>
        <v>48.64</v>
      </c>
      <c r="R52" s="45"/>
      <c r="S52" s="45"/>
      <c r="T52" s="45">
        <v>0.15</v>
      </c>
      <c r="U52" s="45"/>
      <c r="V52" s="49">
        <v>5000</v>
      </c>
      <c r="W52" s="49" t="s">
        <v>421</v>
      </c>
      <c r="X52" s="49" t="s">
        <v>422</v>
      </c>
      <c r="Y52" s="49">
        <v>2</v>
      </c>
      <c r="Z52" s="49">
        <v>4</v>
      </c>
      <c r="AA52" s="49">
        <f t="shared" si="11"/>
        <v>15</v>
      </c>
      <c r="AB52" s="49">
        <v>15</v>
      </c>
      <c r="AC52" s="49">
        <f t="shared" si="19"/>
        <v>7.3</v>
      </c>
      <c r="AD52" s="49">
        <v>7</v>
      </c>
      <c r="AE52" s="49"/>
      <c r="AF52" s="49"/>
      <c r="AG52" s="49">
        <v>21</v>
      </c>
      <c r="AH52" s="15">
        <f>INT(AI52*价值概述!$B$65*$O$18+AJ52*价值概述!$B$66*$P$18+AK52*价值概述!$B$67*$Q$18)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9">
        <v>0.32</v>
      </c>
      <c r="AN52">
        <v>3</v>
      </c>
      <c r="AO52">
        <f>SUM(AN$27:AN52)</f>
        <v>48</v>
      </c>
    </row>
    <row r="53" spans="1:41" ht="16.5" x14ac:dyDescent="0.2">
      <c r="A53" s="105"/>
      <c r="B53" s="73" t="s">
        <v>637</v>
      </c>
      <c r="C53" s="73">
        <v>4</v>
      </c>
      <c r="D53" s="73">
        <f>INDEX(神器!$M$4:$M$7,世界BOSS专属武器!C53)</f>
        <v>600</v>
      </c>
      <c r="E53" s="73">
        <f t="shared" si="16"/>
        <v>1.6666666666666668E-3</v>
      </c>
      <c r="F53" s="73">
        <f t="shared" si="17"/>
        <v>56</v>
      </c>
      <c r="G53" s="73">
        <v>1</v>
      </c>
      <c r="H53" s="73">
        <v>1</v>
      </c>
      <c r="M53" s="45">
        <v>27</v>
      </c>
      <c r="N53" s="45">
        <v>85</v>
      </c>
      <c r="O53" s="45">
        <f t="shared" si="15"/>
        <v>100.17</v>
      </c>
      <c r="P53" s="45">
        <v>10</v>
      </c>
      <c r="Q53" s="45">
        <f t="shared" si="20"/>
        <v>48.64</v>
      </c>
      <c r="R53" s="45"/>
      <c r="S53" s="45"/>
      <c r="T53" s="45">
        <v>0.15</v>
      </c>
      <c r="U53" s="45"/>
      <c r="V53" s="49">
        <v>5000</v>
      </c>
      <c r="W53" s="49" t="s">
        <v>421</v>
      </c>
      <c r="X53" s="49" t="s">
        <v>422</v>
      </c>
      <c r="Y53" s="49">
        <v>2</v>
      </c>
      <c r="Z53" s="49">
        <v>4</v>
      </c>
      <c r="AA53" s="49">
        <f t="shared" si="11"/>
        <v>15</v>
      </c>
      <c r="AB53" s="49">
        <v>15</v>
      </c>
      <c r="AC53" s="49">
        <f t="shared" si="19"/>
        <v>7.3</v>
      </c>
      <c r="AD53" s="49">
        <v>7</v>
      </c>
      <c r="AE53" s="49"/>
      <c r="AF53" s="49"/>
      <c r="AG53" s="49">
        <v>22</v>
      </c>
      <c r="AH53" s="15">
        <f>INT(AI53*价值概述!$B$65*$O$18+AJ53*价值概述!$B$66*$P$18+AK53*价值概述!$B$67*$Q$18)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9">
        <v>0.34</v>
      </c>
      <c r="AN53">
        <v>3</v>
      </c>
      <c r="AO53">
        <f>SUM(AN$27:AN53)</f>
        <v>51</v>
      </c>
    </row>
    <row r="54" spans="1:41" ht="16.5" x14ac:dyDescent="0.2">
      <c r="A54" s="105"/>
      <c r="B54" s="73" t="s">
        <v>638</v>
      </c>
      <c r="C54" s="73">
        <v>1</v>
      </c>
      <c r="D54" s="73">
        <f>INDEX(神器!$M$4:$M$7,世界BOSS专属武器!C54)</f>
        <v>40</v>
      </c>
      <c r="E54" s="73">
        <f t="shared" si="16"/>
        <v>2.5000000000000001E-2</v>
      </c>
      <c r="F54" s="73">
        <f t="shared" si="17"/>
        <v>843</v>
      </c>
      <c r="G54" s="73">
        <v>1</v>
      </c>
      <c r="H54" s="73">
        <v>2</v>
      </c>
      <c r="M54" s="45">
        <v>28</v>
      </c>
      <c r="N54" s="45">
        <v>85</v>
      </c>
      <c r="O54" s="45">
        <f t="shared" si="15"/>
        <v>100.17</v>
      </c>
      <c r="P54" s="45">
        <v>10</v>
      </c>
      <c r="Q54" s="45">
        <f t="shared" si="20"/>
        <v>48.64</v>
      </c>
      <c r="R54" s="45"/>
      <c r="S54" s="45"/>
      <c r="T54" s="45">
        <v>0.15</v>
      </c>
      <c r="U54" s="45"/>
      <c r="V54" s="49">
        <v>5000</v>
      </c>
      <c r="W54" s="49" t="s">
        <v>421</v>
      </c>
      <c r="X54" s="49" t="s">
        <v>422</v>
      </c>
      <c r="Y54" s="49">
        <v>2</v>
      </c>
      <c r="Z54" s="49">
        <v>4</v>
      </c>
      <c r="AA54" s="49">
        <f t="shared" si="11"/>
        <v>15</v>
      </c>
      <c r="AB54" s="49">
        <v>15</v>
      </c>
      <c r="AC54" s="49">
        <f t="shared" si="19"/>
        <v>7.3</v>
      </c>
      <c r="AD54" s="49">
        <v>7</v>
      </c>
      <c r="AE54" s="49"/>
      <c r="AF54" s="49"/>
      <c r="AG54" s="49">
        <v>23</v>
      </c>
      <c r="AH54" s="15">
        <f>INT(AI54*价值概述!$B$65*$O$18+AJ54*价值概述!$B$66*$P$18+AK54*价值概述!$B$67*$Q$18)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9">
        <v>0.36</v>
      </c>
      <c r="AN54">
        <v>3</v>
      </c>
      <c r="AO54">
        <f>SUM(AN$27:AN54)</f>
        <v>54</v>
      </c>
    </row>
    <row r="55" spans="1:41" ht="16.5" x14ac:dyDescent="0.2">
      <c r="A55" s="105"/>
      <c r="B55" s="73" t="s">
        <v>639</v>
      </c>
      <c r="C55" s="73">
        <v>2</v>
      </c>
      <c r="D55" s="73">
        <f>INDEX(神器!$M$4:$M$7,世界BOSS专属武器!C55)</f>
        <v>120</v>
      </c>
      <c r="E55" s="73">
        <f t="shared" si="16"/>
        <v>8.3333333333333332E-3</v>
      </c>
      <c r="F55" s="73">
        <f t="shared" si="17"/>
        <v>281</v>
      </c>
      <c r="G55" s="73">
        <v>1</v>
      </c>
      <c r="H55" s="73">
        <v>2</v>
      </c>
      <c r="M55" s="45">
        <v>29</v>
      </c>
      <c r="N55" s="45">
        <v>85</v>
      </c>
      <c r="O55" s="45">
        <f t="shared" si="15"/>
        <v>100.17</v>
      </c>
      <c r="P55" s="45">
        <v>10</v>
      </c>
      <c r="Q55" s="45">
        <f t="shared" si="20"/>
        <v>48.64</v>
      </c>
      <c r="R55" s="45"/>
      <c r="S55" s="45"/>
      <c r="T55" s="45">
        <v>0.15</v>
      </c>
      <c r="U55" s="45"/>
      <c r="V55" s="49">
        <v>5000</v>
      </c>
      <c r="W55" s="49" t="s">
        <v>421</v>
      </c>
      <c r="X55" s="49" t="s">
        <v>422</v>
      </c>
      <c r="Y55" s="49">
        <v>2</v>
      </c>
      <c r="Z55" s="49">
        <v>4</v>
      </c>
      <c r="AA55" s="49">
        <f t="shared" si="11"/>
        <v>15</v>
      </c>
      <c r="AB55" s="49">
        <v>15</v>
      </c>
      <c r="AC55" s="49">
        <f t="shared" si="19"/>
        <v>7.3</v>
      </c>
      <c r="AD55" s="49">
        <v>7</v>
      </c>
      <c r="AE55" s="49"/>
      <c r="AF55" s="49"/>
      <c r="AG55" s="49">
        <v>25</v>
      </c>
      <c r="AH55" s="15">
        <f>INT(AI55*价值概述!$B$65*$O$18+AJ55*价值概述!$B$66*$P$18+AK55*价值概述!$B$67*$Q$18)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9">
        <v>0.38</v>
      </c>
      <c r="AN55">
        <v>3</v>
      </c>
      <c r="AO55">
        <f>SUM(AN$27:AN55)</f>
        <v>57</v>
      </c>
    </row>
    <row r="56" spans="1:41" ht="16.5" x14ac:dyDescent="0.2">
      <c r="A56" s="105"/>
      <c r="B56" s="73" t="s">
        <v>640</v>
      </c>
      <c r="C56" s="73">
        <v>2</v>
      </c>
      <c r="D56" s="73">
        <f>INDEX(神器!$M$4:$M$7,世界BOSS专属武器!C56)</f>
        <v>120</v>
      </c>
      <c r="E56" s="73">
        <f t="shared" si="16"/>
        <v>8.3333333333333332E-3</v>
      </c>
      <c r="F56" s="73">
        <f t="shared" si="17"/>
        <v>281</v>
      </c>
      <c r="G56" s="73">
        <v>1</v>
      </c>
      <c r="H56" s="73">
        <v>2</v>
      </c>
      <c r="M56" s="45">
        <v>30</v>
      </c>
      <c r="N56" s="45"/>
      <c r="O56" s="45"/>
      <c r="P56" s="45">
        <v>15</v>
      </c>
      <c r="Q56" s="45">
        <f t="shared" si="20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422</v>
      </c>
      <c r="X56" s="49" t="s">
        <v>423</v>
      </c>
      <c r="Y56" s="49">
        <v>4</v>
      </c>
      <c r="Z56" s="49">
        <v>6</v>
      </c>
      <c r="AA56" s="49"/>
      <c r="AB56" s="49"/>
      <c r="AC56" s="49">
        <f t="shared" si="19"/>
        <v>7.3</v>
      </c>
      <c r="AD56" s="49">
        <v>8</v>
      </c>
      <c r="AE56" s="49">
        <f t="shared" ref="AE56:AE76" si="21">ROUND(S56*T56,1)</f>
        <v>3.3</v>
      </c>
      <c r="AF56" s="49">
        <v>3</v>
      </c>
      <c r="AG56" s="49">
        <v>30</v>
      </c>
      <c r="AH56" s="15">
        <f>INT(AI56*价值概述!$B$65*$O$18+AJ56*价值概述!$B$66*$P$18+AK56*价值概述!$B$67*$Q$18)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9">
        <v>0.4</v>
      </c>
      <c r="AN56">
        <v>3</v>
      </c>
      <c r="AO56">
        <f>SUM(AN$27:AN56)</f>
        <v>60</v>
      </c>
    </row>
    <row r="57" spans="1:41" ht="16.5" x14ac:dyDescent="0.2">
      <c r="A57" s="105"/>
      <c r="B57" s="73" t="s">
        <v>641</v>
      </c>
      <c r="C57" s="73">
        <v>3</v>
      </c>
      <c r="D57" s="73">
        <f>INDEX(神器!$M$4:$M$7,世界BOSS专属武器!C57)</f>
        <v>280</v>
      </c>
      <c r="E57" s="73">
        <f t="shared" si="16"/>
        <v>3.5714285714285713E-3</v>
      </c>
      <c r="F57" s="73">
        <f t="shared" si="17"/>
        <v>120</v>
      </c>
      <c r="G57" s="73">
        <v>1</v>
      </c>
      <c r="H57" s="73">
        <v>2</v>
      </c>
      <c r="M57" s="45">
        <v>31</v>
      </c>
      <c r="N57" s="45"/>
      <c r="O57" s="45"/>
      <c r="P57" s="45">
        <v>15</v>
      </c>
      <c r="Q57" s="45">
        <f t="shared" si="20"/>
        <v>72.959999999999994</v>
      </c>
      <c r="R57" s="45">
        <v>10</v>
      </c>
      <c r="S57" s="45">
        <f t="shared" ref="S57:S76" si="22">ROUND(R57/R$25*Q$20,2)</f>
        <v>32.67</v>
      </c>
      <c r="T57" s="45">
        <v>0.1</v>
      </c>
      <c r="U57" s="45"/>
      <c r="V57" s="49">
        <v>10000</v>
      </c>
      <c r="W57" s="49" t="s">
        <v>422</v>
      </c>
      <c r="X57" s="49" t="s">
        <v>423</v>
      </c>
      <c r="Y57" s="49">
        <v>4</v>
      </c>
      <c r="Z57" s="49">
        <v>6</v>
      </c>
      <c r="AA57" s="49"/>
      <c r="AB57" s="49"/>
      <c r="AC57" s="49">
        <f t="shared" si="19"/>
        <v>7.3</v>
      </c>
      <c r="AD57" s="49">
        <v>8</v>
      </c>
      <c r="AE57" s="49">
        <f t="shared" si="21"/>
        <v>3.3</v>
      </c>
      <c r="AF57" s="49">
        <v>3</v>
      </c>
      <c r="AG57" s="49">
        <v>30</v>
      </c>
      <c r="AH57" s="15">
        <f>INT(AI57*价值概述!$B$65*$O$18+AJ57*价值概述!$B$66*$P$18+AK57*价值概述!$B$67*$Q$18)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9">
        <v>0.42670000000000002</v>
      </c>
      <c r="AN57">
        <v>4</v>
      </c>
      <c r="AO57">
        <f>SUM(AN$27:AN57)</f>
        <v>64</v>
      </c>
    </row>
    <row r="58" spans="1:41" ht="16.5" x14ac:dyDescent="0.2">
      <c r="A58" s="105"/>
      <c r="B58" s="73" t="s">
        <v>642</v>
      </c>
      <c r="C58" s="73">
        <v>3</v>
      </c>
      <c r="D58" s="73">
        <f>INDEX(神器!$M$4:$M$7,世界BOSS专属武器!C58)</f>
        <v>280</v>
      </c>
      <c r="E58" s="73">
        <f t="shared" si="16"/>
        <v>3.5714285714285713E-3</v>
      </c>
      <c r="F58" s="73">
        <f t="shared" si="17"/>
        <v>120</v>
      </c>
      <c r="G58" s="73">
        <v>1</v>
      </c>
      <c r="H58" s="73">
        <v>2</v>
      </c>
      <c r="M58" s="45">
        <v>32</v>
      </c>
      <c r="N58" s="45"/>
      <c r="O58" s="45"/>
      <c r="P58" s="45">
        <v>15</v>
      </c>
      <c r="Q58" s="45">
        <f t="shared" si="20"/>
        <v>72.959999999999994</v>
      </c>
      <c r="R58" s="45">
        <v>10</v>
      </c>
      <c r="S58" s="45">
        <f t="shared" si="22"/>
        <v>32.67</v>
      </c>
      <c r="T58" s="45">
        <v>0.1</v>
      </c>
      <c r="U58" s="45"/>
      <c r="V58" s="49">
        <v>10000</v>
      </c>
      <c r="W58" s="49" t="s">
        <v>422</v>
      </c>
      <c r="X58" s="49" t="s">
        <v>423</v>
      </c>
      <c r="Y58" s="49">
        <v>4</v>
      </c>
      <c r="Z58" s="49">
        <v>6</v>
      </c>
      <c r="AA58" s="49"/>
      <c r="AB58" s="49"/>
      <c r="AC58" s="49">
        <f t="shared" si="19"/>
        <v>7.3</v>
      </c>
      <c r="AD58" s="49">
        <v>8</v>
      </c>
      <c r="AE58" s="49">
        <f t="shared" si="21"/>
        <v>3.3</v>
      </c>
      <c r="AF58" s="49">
        <v>3</v>
      </c>
      <c r="AG58" s="49">
        <v>30</v>
      </c>
      <c r="AH58" s="15">
        <f>INT(AI58*价值概述!$B$65*$O$18+AJ58*价值概述!$B$66*$P$18+AK58*价值概述!$B$67*$Q$18)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9">
        <v>0.45329999999999998</v>
      </c>
      <c r="AN58">
        <v>4</v>
      </c>
      <c r="AO58">
        <f>SUM(AN$27:AN58)</f>
        <v>68</v>
      </c>
    </row>
    <row r="59" spans="1:41" ht="16.5" x14ac:dyDescent="0.2">
      <c r="A59" s="105"/>
      <c r="B59" s="73" t="s">
        <v>643</v>
      </c>
      <c r="C59" s="73">
        <v>4</v>
      </c>
      <c r="D59" s="73">
        <f>INDEX(神器!$M$4:$M$7,世界BOSS专属武器!C59)</f>
        <v>600</v>
      </c>
      <c r="E59" s="73">
        <f t="shared" si="16"/>
        <v>1.6666666666666668E-3</v>
      </c>
      <c r="F59" s="73">
        <f>10000-SUM(F34:F58)</f>
        <v>56</v>
      </c>
      <c r="G59" s="73">
        <v>1</v>
      </c>
      <c r="H59" s="73">
        <v>1</v>
      </c>
      <c r="M59" s="45">
        <v>33</v>
      </c>
      <c r="N59" s="45"/>
      <c r="O59" s="45"/>
      <c r="P59" s="45">
        <v>15</v>
      </c>
      <c r="Q59" s="45">
        <f t="shared" si="20"/>
        <v>72.959999999999994</v>
      </c>
      <c r="R59" s="45">
        <v>10</v>
      </c>
      <c r="S59" s="45">
        <f t="shared" si="22"/>
        <v>32.67</v>
      </c>
      <c r="T59" s="45">
        <v>0.1</v>
      </c>
      <c r="U59" s="45"/>
      <c r="V59" s="49">
        <v>10000</v>
      </c>
      <c r="W59" s="49" t="s">
        <v>422</v>
      </c>
      <c r="X59" s="49" t="s">
        <v>423</v>
      </c>
      <c r="Y59" s="49">
        <v>4</v>
      </c>
      <c r="Z59" s="49">
        <v>6</v>
      </c>
      <c r="AA59" s="49"/>
      <c r="AB59" s="49"/>
      <c r="AC59" s="49">
        <f t="shared" si="19"/>
        <v>7.3</v>
      </c>
      <c r="AD59" s="49">
        <v>8</v>
      </c>
      <c r="AE59" s="49">
        <f t="shared" si="21"/>
        <v>3.3</v>
      </c>
      <c r="AF59" s="49">
        <v>3</v>
      </c>
      <c r="AG59" s="49">
        <v>30</v>
      </c>
      <c r="AH59" s="15">
        <f>INT(AI59*价值概述!$B$65*$O$18+AJ59*价值概述!$B$66*$P$18+AK59*价值概述!$B$67*$Q$18)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9">
        <v>0.48</v>
      </c>
      <c r="AN59">
        <v>4</v>
      </c>
      <c r="AO59">
        <f>SUM(AN$27:AN59)</f>
        <v>72</v>
      </c>
    </row>
    <row r="60" spans="1:41" ht="16.5" x14ac:dyDescent="0.2">
      <c r="M60" s="45">
        <v>34</v>
      </c>
      <c r="N60" s="45"/>
      <c r="O60" s="45"/>
      <c r="P60" s="45">
        <v>15</v>
      </c>
      <c r="Q60" s="45">
        <f t="shared" si="20"/>
        <v>72.959999999999994</v>
      </c>
      <c r="R60" s="45">
        <v>10</v>
      </c>
      <c r="S60" s="45">
        <f t="shared" si="22"/>
        <v>32.67</v>
      </c>
      <c r="T60" s="45">
        <v>0.1</v>
      </c>
      <c r="U60" s="45"/>
      <c r="V60" s="49">
        <v>10000</v>
      </c>
      <c r="W60" s="49" t="s">
        <v>422</v>
      </c>
      <c r="X60" s="49" t="s">
        <v>423</v>
      </c>
      <c r="Y60" s="49">
        <v>4</v>
      </c>
      <c r="Z60" s="49">
        <v>6</v>
      </c>
      <c r="AA60" s="49"/>
      <c r="AB60" s="49"/>
      <c r="AC60" s="49">
        <f t="shared" si="19"/>
        <v>7.3</v>
      </c>
      <c r="AD60" s="49">
        <v>8</v>
      </c>
      <c r="AE60" s="49">
        <f t="shared" si="21"/>
        <v>3.3</v>
      </c>
      <c r="AF60" s="49">
        <v>3</v>
      </c>
      <c r="AG60" s="49">
        <v>30</v>
      </c>
      <c r="AH60" s="15">
        <f>INT(AI60*价值概述!$B$65*$O$18+AJ60*价值概述!$B$66*$P$18+AK60*价值概述!$B$67*$Q$18)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9">
        <v>0.50670000000000004</v>
      </c>
      <c r="AN60">
        <v>4</v>
      </c>
      <c r="AO60">
        <f>SUM(AN$27:AN60)</f>
        <v>76</v>
      </c>
    </row>
    <row r="61" spans="1:41" ht="16.5" x14ac:dyDescent="0.2">
      <c r="E61" s="58">
        <f>SUM(E62:E103)</f>
        <v>0.33571428571428563</v>
      </c>
      <c r="M61" s="45">
        <v>35</v>
      </c>
      <c r="N61" s="45"/>
      <c r="O61" s="45"/>
      <c r="P61" s="45">
        <v>15</v>
      </c>
      <c r="Q61" s="45">
        <f t="shared" si="20"/>
        <v>72.959999999999994</v>
      </c>
      <c r="R61" s="45">
        <v>10</v>
      </c>
      <c r="S61" s="45">
        <f t="shared" si="22"/>
        <v>32.67</v>
      </c>
      <c r="T61" s="45">
        <v>0.1</v>
      </c>
      <c r="U61" s="45"/>
      <c r="V61" s="49">
        <v>10000</v>
      </c>
      <c r="W61" s="49" t="s">
        <v>422</v>
      </c>
      <c r="X61" s="49" t="s">
        <v>423</v>
      </c>
      <c r="Y61" s="49">
        <v>4</v>
      </c>
      <c r="Z61" s="49">
        <v>6</v>
      </c>
      <c r="AA61" s="49"/>
      <c r="AB61" s="49"/>
      <c r="AC61" s="49">
        <f t="shared" si="19"/>
        <v>7.3</v>
      </c>
      <c r="AD61" s="49">
        <v>8</v>
      </c>
      <c r="AE61" s="49">
        <f t="shared" si="21"/>
        <v>3.3</v>
      </c>
      <c r="AF61" s="49">
        <v>3</v>
      </c>
      <c r="AG61" s="49">
        <v>30</v>
      </c>
      <c r="AH61" s="15">
        <f>INT(AI61*价值概述!$B$65*$O$18+AJ61*价值概述!$B$66*$P$18+AK61*价值概述!$B$67*$Q$18)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9">
        <v>0.5333</v>
      </c>
      <c r="AN61">
        <v>4</v>
      </c>
      <c r="AO61">
        <f>SUM(AN$27:AN61)</f>
        <v>80</v>
      </c>
    </row>
    <row r="62" spans="1:41" ht="16.5" x14ac:dyDescent="0.2">
      <c r="A62" s="121" t="s">
        <v>729</v>
      </c>
      <c r="B62" s="73" t="s">
        <v>618</v>
      </c>
      <c r="C62" s="73">
        <v>1</v>
      </c>
      <c r="D62" s="73">
        <f>INDEX(神器!$M$4:$M$7,世界BOSS专属武器!C62)</f>
        <v>40</v>
      </c>
      <c r="E62" s="73">
        <f>1/D62</f>
        <v>2.5000000000000001E-2</v>
      </c>
      <c r="F62" s="73">
        <f>ROUND(E62/E$61*10000,0)</f>
        <v>745</v>
      </c>
      <c r="G62" s="73">
        <v>2</v>
      </c>
      <c r="H62" s="73">
        <v>4</v>
      </c>
      <c r="M62" s="45">
        <v>36</v>
      </c>
      <c r="N62" s="45"/>
      <c r="O62" s="45"/>
      <c r="P62" s="45">
        <v>15</v>
      </c>
      <c r="Q62" s="45">
        <f t="shared" si="20"/>
        <v>72.959999999999994</v>
      </c>
      <c r="R62" s="45">
        <v>10</v>
      </c>
      <c r="S62" s="45">
        <f t="shared" si="22"/>
        <v>32.67</v>
      </c>
      <c r="T62" s="45">
        <v>0.1</v>
      </c>
      <c r="U62" s="45"/>
      <c r="V62" s="49">
        <v>10000</v>
      </c>
      <c r="W62" s="49" t="s">
        <v>422</v>
      </c>
      <c r="X62" s="49" t="s">
        <v>423</v>
      </c>
      <c r="Y62" s="49">
        <v>4</v>
      </c>
      <c r="Z62" s="49">
        <v>6</v>
      </c>
      <c r="AA62" s="49"/>
      <c r="AB62" s="49"/>
      <c r="AC62" s="49">
        <f t="shared" si="19"/>
        <v>7.3</v>
      </c>
      <c r="AD62" s="49">
        <v>8</v>
      </c>
      <c r="AE62" s="49">
        <f t="shared" si="21"/>
        <v>3.3</v>
      </c>
      <c r="AF62" s="49">
        <v>3</v>
      </c>
      <c r="AG62" s="49">
        <v>30</v>
      </c>
      <c r="AH62" s="15">
        <f>INT(AI62*价值概述!$B$65*$O$18+AJ62*价值概述!$B$66*$P$18+AK62*价值概述!$B$67*$Q$18)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9">
        <v>0.56000000000000005</v>
      </c>
      <c r="AN62">
        <v>4</v>
      </c>
      <c r="AO62">
        <f>SUM(AN$27:AN62)</f>
        <v>84</v>
      </c>
    </row>
    <row r="63" spans="1:41" ht="16.5" x14ac:dyDescent="0.2">
      <c r="A63" s="121"/>
      <c r="B63" s="73" t="s">
        <v>619</v>
      </c>
      <c r="C63" s="73">
        <v>1</v>
      </c>
      <c r="D63" s="73">
        <f>INDEX(神器!$M$4:$M$7,世界BOSS专属武器!C63)</f>
        <v>40</v>
      </c>
      <c r="E63" s="73">
        <f t="shared" ref="E63:E87" si="26">1/D63</f>
        <v>2.5000000000000001E-2</v>
      </c>
      <c r="F63" s="73">
        <f t="shared" ref="F63:F102" si="27">ROUND(E63/E$61*10000,0)</f>
        <v>745</v>
      </c>
      <c r="G63" s="74">
        <v>2</v>
      </c>
      <c r="H63" s="74">
        <v>4</v>
      </c>
      <c r="M63" s="45">
        <v>37</v>
      </c>
      <c r="N63" s="45"/>
      <c r="O63" s="45"/>
      <c r="P63" s="45">
        <v>15</v>
      </c>
      <c r="Q63" s="45">
        <f t="shared" si="20"/>
        <v>72.959999999999994</v>
      </c>
      <c r="R63" s="45">
        <v>10</v>
      </c>
      <c r="S63" s="45">
        <f t="shared" si="22"/>
        <v>32.67</v>
      </c>
      <c r="T63" s="45">
        <v>0.1</v>
      </c>
      <c r="U63" s="45"/>
      <c r="V63" s="49">
        <v>10000</v>
      </c>
      <c r="W63" s="49" t="s">
        <v>422</v>
      </c>
      <c r="X63" s="49" t="s">
        <v>423</v>
      </c>
      <c r="Y63" s="49">
        <v>4</v>
      </c>
      <c r="Z63" s="49">
        <v>6</v>
      </c>
      <c r="AA63" s="49"/>
      <c r="AB63" s="49"/>
      <c r="AC63" s="49">
        <f t="shared" si="19"/>
        <v>7.3</v>
      </c>
      <c r="AD63" s="49">
        <v>8</v>
      </c>
      <c r="AE63" s="49">
        <f t="shared" si="21"/>
        <v>3.3</v>
      </c>
      <c r="AF63" s="49">
        <v>3</v>
      </c>
      <c r="AG63" s="49">
        <v>30</v>
      </c>
      <c r="AH63" s="15">
        <f>INT(AI63*价值概述!$B$65*$O$18+AJ63*价值概述!$B$66*$P$18+AK63*价值概述!$B$67*$Q$18)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9">
        <v>0.5867</v>
      </c>
      <c r="AN63">
        <v>4</v>
      </c>
      <c r="AO63">
        <f>SUM(AN$27:AN63)</f>
        <v>88</v>
      </c>
    </row>
    <row r="64" spans="1:41" ht="16.5" x14ac:dyDescent="0.2">
      <c r="A64" s="121"/>
      <c r="B64" s="73" t="s">
        <v>620</v>
      </c>
      <c r="C64" s="73">
        <v>2</v>
      </c>
      <c r="D64" s="73">
        <f>INDEX(神器!$M$4:$M$7,世界BOSS专属武器!C64)</f>
        <v>120</v>
      </c>
      <c r="E64" s="73">
        <f t="shared" si="26"/>
        <v>8.3333333333333332E-3</v>
      </c>
      <c r="F64" s="73">
        <f t="shared" si="27"/>
        <v>248</v>
      </c>
      <c r="G64" s="74">
        <v>2</v>
      </c>
      <c r="H64" s="74">
        <v>4</v>
      </c>
      <c r="M64" s="45">
        <v>38</v>
      </c>
      <c r="N64" s="45"/>
      <c r="O64" s="45"/>
      <c r="P64" s="45">
        <v>15</v>
      </c>
      <c r="Q64" s="45">
        <f t="shared" si="20"/>
        <v>72.959999999999994</v>
      </c>
      <c r="R64" s="45">
        <v>10</v>
      </c>
      <c r="S64" s="45">
        <f t="shared" si="22"/>
        <v>32.67</v>
      </c>
      <c r="T64" s="45">
        <v>0.1</v>
      </c>
      <c r="U64" s="45"/>
      <c r="V64" s="49">
        <v>10000</v>
      </c>
      <c r="W64" s="49" t="s">
        <v>422</v>
      </c>
      <c r="X64" s="49" t="s">
        <v>423</v>
      </c>
      <c r="Y64" s="49">
        <v>4</v>
      </c>
      <c r="Z64" s="49">
        <v>6</v>
      </c>
      <c r="AA64" s="49"/>
      <c r="AB64" s="49"/>
      <c r="AC64" s="49">
        <f t="shared" si="19"/>
        <v>7.3</v>
      </c>
      <c r="AD64" s="49">
        <v>8</v>
      </c>
      <c r="AE64" s="49">
        <f t="shared" si="21"/>
        <v>3.3</v>
      </c>
      <c r="AF64" s="49">
        <v>3</v>
      </c>
      <c r="AG64" s="49">
        <v>30</v>
      </c>
      <c r="AH64" s="15">
        <f>INT(AI64*价值概述!$B$65*$O$18+AJ64*价值概述!$B$66*$P$18+AK64*价值概述!$B$67*$Q$18)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9">
        <v>0.61329999999999996</v>
      </c>
      <c r="AN64">
        <v>4</v>
      </c>
      <c r="AO64">
        <f>SUM(AN$27:AN64)</f>
        <v>92</v>
      </c>
    </row>
    <row r="65" spans="1:41" ht="16.5" x14ac:dyDescent="0.2">
      <c r="A65" s="121"/>
      <c r="B65" s="73" t="s">
        <v>621</v>
      </c>
      <c r="C65" s="73">
        <v>1</v>
      </c>
      <c r="D65" s="73">
        <f>INDEX(神器!$M$4:$M$7,世界BOSS专属武器!C65)</f>
        <v>40</v>
      </c>
      <c r="E65" s="73">
        <f t="shared" si="26"/>
        <v>2.5000000000000001E-2</v>
      </c>
      <c r="F65" s="73">
        <f t="shared" si="27"/>
        <v>745</v>
      </c>
      <c r="G65" s="74">
        <v>2</v>
      </c>
      <c r="H65" s="74">
        <v>4</v>
      </c>
      <c r="M65" s="45">
        <v>39</v>
      </c>
      <c r="N65" s="45"/>
      <c r="O65" s="45"/>
      <c r="P65" s="45">
        <v>15</v>
      </c>
      <c r="Q65" s="45">
        <f t="shared" si="20"/>
        <v>72.959999999999994</v>
      </c>
      <c r="R65" s="45">
        <v>10</v>
      </c>
      <c r="S65" s="45">
        <f t="shared" si="22"/>
        <v>32.67</v>
      </c>
      <c r="T65" s="45">
        <v>0.1</v>
      </c>
      <c r="U65" s="45"/>
      <c r="V65" s="49">
        <v>10000</v>
      </c>
      <c r="W65" s="49" t="s">
        <v>422</v>
      </c>
      <c r="X65" s="49" t="s">
        <v>423</v>
      </c>
      <c r="Y65" s="49">
        <v>4</v>
      </c>
      <c r="Z65" s="49">
        <v>6</v>
      </c>
      <c r="AA65" s="49"/>
      <c r="AB65" s="49"/>
      <c r="AC65" s="49">
        <f t="shared" si="19"/>
        <v>7.3</v>
      </c>
      <c r="AD65" s="49">
        <v>8</v>
      </c>
      <c r="AE65" s="49">
        <f t="shared" si="21"/>
        <v>3.3</v>
      </c>
      <c r="AF65" s="49">
        <v>3</v>
      </c>
      <c r="AG65" s="49">
        <v>30</v>
      </c>
      <c r="AH65" s="15">
        <f>INT(AI65*价值概述!$B$65*$O$18+AJ65*价值概述!$B$66*$P$18+AK65*价值概述!$B$67*$Q$18)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9">
        <v>0.64</v>
      </c>
      <c r="AN65">
        <v>4</v>
      </c>
      <c r="AO65">
        <f>SUM(AN$27:AN65)</f>
        <v>96</v>
      </c>
    </row>
    <row r="66" spans="1:41" ht="16.5" x14ac:dyDescent="0.2">
      <c r="A66" s="121"/>
      <c r="B66" s="73" t="s">
        <v>622</v>
      </c>
      <c r="C66" s="73">
        <v>1</v>
      </c>
      <c r="D66" s="73">
        <f>INDEX(神器!$M$4:$M$7,世界BOSS专属武器!C66)</f>
        <v>40</v>
      </c>
      <c r="E66" s="73">
        <f t="shared" si="26"/>
        <v>2.5000000000000001E-2</v>
      </c>
      <c r="F66" s="73">
        <f t="shared" si="27"/>
        <v>745</v>
      </c>
      <c r="G66" s="74">
        <v>2</v>
      </c>
      <c r="H66" s="74">
        <v>4</v>
      </c>
      <c r="M66" s="45">
        <v>40</v>
      </c>
      <c r="N66" s="45"/>
      <c r="O66" s="45"/>
      <c r="P66" s="45"/>
      <c r="Q66" s="45"/>
      <c r="R66" s="45">
        <v>11</v>
      </c>
      <c r="S66" s="45">
        <f t="shared" si="22"/>
        <v>35.94</v>
      </c>
      <c r="T66" s="49">
        <v>0.1</v>
      </c>
      <c r="U66" s="45"/>
      <c r="V66" s="49">
        <v>20000</v>
      </c>
      <c r="W66" s="49" t="s">
        <v>423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21"/>
        <v>3.6</v>
      </c>
      <c r="AF66" s="49">
        <v>5</v>
      </c>
      <c r="AG66" s="49">
        <v>35</v>
      </c>
      <c r="AH66" s="15">
        <f>INT(AI66*价值概述!$B$65*$O$18+AJ66*价值概述!$B$66*$P$18+AK66*价值概述!$B$67*$Q$18)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9">
        <v>0.66669999999999996</v>
      </c>
      <c r="AN66">
        <v>4</v>
      </c>
      <c r="AO66">
        <f>SUM(AN$27:AN66)</f>
        <v>100</v>
      </c>
    </row>
    <row r="67" spans="1:41" ht="16.5" x14ac:dyDescent="0.2">
      <c r="A67" s="121"/>
      <c r="B67" s="73" t="s">
        <v>623</v>
      </c>
      <c r="C67" s="73">
        <v>1</v>
      </c>
      <c r="D67" s="73">
        <f>INDEX(神器!$M$4:$M$7,世界BOSS专属武器!C67)</f>
        <v>40</v>
      </c>
      <c r="E67" s="73">
        <f t="shared" si="26"/>
        <v>2.5000000000000001E-2</v>
      </c>
      <c r="F67" s="73">
        <f t="shared" si="27"/>
        <v>745</v>
      </c>
      <c r="G67" s="74">
        <v>2</v>
      </c>
      <c r="H67" s="74">
        <v>4</v>
      </c>
      <c r="M67" s="45">
        <v>41</v>
      </c>
      <c r="N67" s="45"/>
      <c r="O67" s="45"/>
      <c r="P67" s="45"/>
      <c r="Q67" s="45"/>
      <c r="R67" s="45">
        <v>12</v>
      </c>
      <c r="S67" s="45">
        <f t="shared" si="22"/>
        <v>39.21</v>
      </c>
      <c r="T67" s="49">
        <v>0.1</v>
      </c>
      <c r="U67" s="45"/>
      <c r="V67" s="49">
        <v>20000</v>
      </c>
      <c r="W67" s="49" t="s">
        <v>423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21"/>
        <v>3.9</v>
      </c>
      <c r="AF67" s="49">
        <v>5</v>
      </c>
      <c r="AG67" s="49">
        <v>40</v>
      </c>
      <c r="AH67" s="15">
        <f>INT(AI67*价值概述!$B$65*$O$18+AJ67*价值概述!$B$66*$P$18+AK67*价值概述!$B$67*$Q$18)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9">
        <v>0.7</v>
      </c>
      <c r="AN67">
        <v>5</v>
      </c>
      <c r="AO67">
        <f>SUM(AN$27:AN67)</f>
        <v>105</v>
      </c>
    </row>
    <row r="68" spans="1:41" ht="16.5" x14ac:dyDescent="0.2">
      <c r="A68" s="121"/>
      <c r="B68" s="73" t="s">
        <v>624</v>
      </c>
      <c r="C68" s="73">
        <v>2</v>
      </c>
      <c r="D68" s="73">
        <f>INDEX(神器!$M$4:$M$7,世界BOSS专属武器!C68)</f>
        <v>120</v>
      </c>
      <c r="E68" s="73">
        <f t="shared" si="26"/>
        <v>8.3333333333333332E-3</v>
      </c>
      <c r="F68" s="73">
        <f t="shared" si="27"/>
        <v>248</v>
      </c>
      <c r="G68" s="74">
        <v>2</v>
      </c>
      <c r="H68" s="74">
        <v>4</v>
      </c>
      <c r="M68" s="45">
        <v>42</v>
      </c>
      <c r="N68" s="45"/>
      <c r="O68" s="45"/>
      <c r="P68" s="45"/>
      <c r="Q68" s="45"/>
      <c r="R68" s="45">
        <v>13</v>
      </c>
      <c r="S68" s="45">
        <f t="shared" si="22"/>
        <v>42.47</v>
      </c>
      <c r="T68" s="49">
        <v>0.1</v>
      </c>
      <c r="U68" s="45"/>
      <c r="V68" s="49">
        <v>20000</v>
      </c>
      <c r="W68" s="49" t="s">
        <v>423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21"/>
        <v>4.2</v>
      </c>
      <c r="AF68" s="49">
        <v>5</v>
      </c>
      <c r="AG68" s="49">
        <v>45</v>
      </c>
      <c r="AH68" s="15">
        <f>INT(AI68*价值概述!$B$65*$O$18+AJ68*价值概述!$B$66*$P$18+AK68*价值概述!$B$67*$Q$18)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9">
        <v>0.73329999999999995</v>
      </c>
      <c r="AN68">
        <v>5</v>
      </c>
      <c r="AO68">
        <f>SUM(AN$27:AN68)</f>
        <v>110</v>
      </c>
    </row>
    <row r="69" spans="1:41" ht="16.5" x14ac:dyDescent="0.2">
      <c r="A69" s="121"/>
      <c r="B69" s="73" t="s">
        <v>625</v>
      </c>
      <c r="C69" s="73">
        <v>3</v>
      </c>
      <c r="D69" s="73">
        <f>INDEX(神器!$M$4:$M$7,世界BOSS专属武器!C69)</f>
        <v>280</v>
      </c>
      <c r="E69" s="73">
        <f t="shared" si="26"/>
        <v>3.5714285714285713E-3</v>
      </c>
      <c r="F69" s="73">
        <f t="shared" si="27"/>
        <v>106</v>
      </c>
      <c r="G69" s="73">
        <v>1</v>
      </c>
      <c r="H69" s="73">
        <v>2</v>
      </c>
      <c r="M69" s="45">
        <v>43</v>
      </c>
      <c r="N69" s="45"/>
      <c r="O69" s="45"/>
      <c r="P69" s="45"/>
      <c r="Q69" s="45"/>
      <c r="R69" s="45">
        <v>14</v>
      </c>
      <c r="S69" s="45">
        <f t="shared" si="22"/>
        <v>45.74</v>
      </c>
      <c r="T69" s="49">
        <v>0.1</v>
      </c>
      <c r="U69" s="45"/>
      <c r="V69" s="49">
        <v>20000</v>
      </c>
      <c r="W69" s="49" t="s">
        <v>423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21"/>
        <v>4.5999999999999996</v>
      </c>
      <c r="AF69" s="49">
        <v>5</v>
      </c>
      <c r="AG69" s="49">
        <v>50</v>
      </c>
      <c r="AH69" s="15">
        <f>INT(AI69*价值概述!$B$65*$O$18+AJ69*价值概述!$B$66*$P$18+AK69*价值概述!$B$67*$Q$18)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9">
        <v>0.76670000000000005</v>
      </c>
      <c r="AN69">
        <v>5</v>
      </c>
      <c r="AO69">
        <f>SUM(AN$27:AN69)</f>
        <v>115</v>
      </c>
    </row>
    <row r="70" spans="1:41" ht="16.5" x14ac:dyDescent="0.2">
      <c r="A70" s="121"/>
      <c r="B70" s="73" t="s">
        <v>626</v>
      </c>
      <c r="C70" s="73">
        <v>1</v>
      </c>
      <c r="D70" s="73">
        <f>INDEX(神器!$M$4:$M$7,世界BOSS专属武器!C70)</f>
        <v>40</v>
      </c>
      <c r="E70" s="73">
        <f t="shared" si="26"/>
        <v>2.5000000000000001E-2</v>
      </c>
      <c r="F70" s="73">
        <f t="shared" si="27"/>
        <v>745</v>
      </c>
      <c r="G70" s="73">
        <v>2</v>
      </c>
      <c r="H70" s="73">
        <v>4</v>
      </c>
      <c r="M70" s="45">
        <v>44</v>
      </c>
      <c r="N70" s="45"/>
      <c r="O70" s="45"/>
      <c r="P70" s="45"/>
      <c r="Q70" s="45"/>
      <c r="R70" s="45">
        <v>15</v>
      </c>
      <c r="S70" s="45">
        <f t="shared" si="22"/>
        <v>49.01</v>
      </c>
      <c r="T70" s="49">
        <v>0.1</v>
      </c>
      <c r="U70" s="45"/>
      <c r="V70" s="49">
        <v>20000</v>
      </c>
      <c r="W70" s="49" t="s">
        <v>423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21"/>
        <v>4.9000000000000004</v>
      </c>
      <c r="AF70" s="49">
        <v>5</v>
      </c>
      <c r="AG70" s="49">
        <v>55</v>
      </c>
      <c r="AH70" s="15">
        <f>INT(AI70*价值概述!$B$65*$O$18+AJ70*价值概述!$B$66*$P$18+AK70*价值概述!$B$67*$Q$18)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9">
        <v>0.8</v>
      </c>
      <c r="AN70">
        <v>5</v>
      </c>
      <c r="AO70">
        <f>SUM(AN$27:AN70)</f>
        <v>120</v>
      </c>
    </row>
    <row r="71" spans="1:41" ht="16.5" x14ac:dyDescent="0.2">
      <c r="A71" s="121"/>
      <c r="B71" s="73" t="s">
        <v>627</v>
      </c>
      <c r="C71" s="73">
        <v>2</v>
      </c>
      <c r="D71" s="73">
        <f>INDEX(神器!$M$4:$M$7,世界BOSS专属武器!C71)</f>
        <v>120</v>
      </c>
      <c r="E71" s="73">
        <f t="shared" si="26"/>
        <v>8.3333333333333332E-3</v>
      </c>
      <c r="F71" s="73">
        <f t="shared" si="27"/>
        <v>248</v>
      </c>
      <c r="G71" s="73">
        <v>2</v>
      </c>
      <c r="H71" s="73">
        <v>4</v>
      </c>
      <c r="M71" s="45">
        <v>45</v>
      </c>
      <c r="N71" s="45"/>
      <c r="O71" s="45"/>
      <c r="P71" s="45"/>
      <c r="Q71" s="45"/>
      <c r="R71" s="45">
        <v>16</v>
      </c>
      <c r="S71" s="45">
        <f t="shared" si="22"/>
        <v>52.27</v>
      </c>
      <c r="T71" s="49">
        <v>0.1</v>
      </c>
      <c r="U71" s="45"/>
      <c r="V71" s="49">
        <v>20000</v>
      </c>
      <c r="W71" s="49" t="s">
        <v>423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21"/>
        <v>5.2</v>
      </c>
      <c r="AF71" s="49">
        <v>6</v>
      </c>
      <c r="AG71" s="49">
        <v>60</v>
      </c>
      <c r="AH71" s="15">
        <f>INT(AI71*价值概述!$B$65*$O$18+AJ71*价值概述!$B$66*$P$18+AK71*价值概述!$B$67*$Q$18)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9">
        <v>0.83330000000000004</v>
      </c>
      <c r="AN71">
        <v>5</v>
      </c>
      <c r="AO71">
        <f>SUM(AN$27:AN71)</f>
        <v>125</v>
      </c>
    </row>
    <row r="72" spans="1:41" ht="16.5" x14ac:dyDescent="0.2">
      <c r="A72" s="121"/>
      <c r="B72" s="73" t="s">
        <v>628</v>
      </c>
      <c r="C72" s="73">
        <v>2</v>
      </c>
      <c r="D72" s="73">
        <f>INDEX(神器!$M$4:$M$7,世界BOSS专属武器!C72)</f>
        <v>120</v>
      </c>
      <c r="E72" s="73">
        <f t="shared" si="26"/>
        <v>8.3333333333333332E-3</v>
      </c>
      <c r="F72" s="73">
        <f t="shared" si="27"/>
        <v>248</v>
      </c>
      <c r="G72" s="74">
        <v>2</v>
      </c>
      <c r="H72" s="74">
        <v>4</v>
      </c>
      <c r="M72" s="45">
        <v>46</v>
      </c>
      <c r="N72" s="45"/>
      <c r="O72" s="45"/>
      <c r="P72" s="45"/>
      <c r="Q72" s="45"/>
      <c r="R72" s="45">
        <v>17</v>
      </c>
      <c r="S72" s="45">
        <f t="shared" si="22"/>
        <v>55.54</v>
      </c>
      <c r="T72" s="49">
        <v>0.1</v>
      </c>
      <c r="U72" s="45"/>
      <c r="V72" s="49">
        <v>20000</v>
      </c>
      <c r="W72" s="49" t="s">
        <v>423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21"/>
        <v>5.6</v>
      </c>
      <c r="AF72" s="49">
        <v>7</v>
      </c>
      <c r="AG72" s="49">
        <v>70</v>
      </c>
      <c r="AH72" s="15">
        <f>INT(AI72*价值概述!$B$65*$O$18+AJ72*价值概述!$B$66*$P$18+AK72*价值概述!$B$67*$Q$18)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9">
        <v>0.86670000000000003</v>
      </c>
      <c r="AN72">
        <v>5</v>
      </c>
      <c r="AO72">
        <f>SUM(AN$27:AN72)</f>
        <v>130</v>
      </c>
    </row>
    <row r="73" spans="1:41" ht="16.5" x14ac:dyDescent="0.2">
      <c r="A73" s="121"/>
      <c r="B73" s="73" t="s">
        <v>629</v>
      </c>
      <c r="C73" s="73">
        <v>3</v>
      </c>
      <c r="D73" s="73">
        <f>INDEX(神器!$M$4:$M$7,世界BOSS专属武器!C73)</f>
        <v>280</v>
      </c>
      <c r="E73" s="73">
        <f t="shared" si="26"/>
        <v>3.5714285714285713E-3</v>
      </c>
      <c r="F73" s="73">
        <f t="shared" si="27"/>
        <v>106</v>
      </c>
      <c r="G73" s="74">
        <v>1</v>
      </c>
      <c r="H73" s="74">
        <v>2</v>
      </c>
      <c r="M73" s="45">
        <v>47</v>
      </c>
      <c r="N73" s="45"/>
      <c r="O73" s="45"/>
      <c r="P73" s="45"/>
      <c r="Q73" s="45"/>
      <c r="R73" s="45">
        <v>18</v>
      </c>
      <c r="S73" s="45">
        <f t="shared" si="22"/>
        <v>58.81</v>
      </c>
      <c r="T73" s="49">
        <v>0.1</v>
      </c>
      <c r="U73" s="45"/>
      <c r="V73" s="49">
        <v>20000</v>
      </c>
      <c r="W73" s="49" t="s">
        <v>423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21"/>
        <v>5.9</v>
      </c>
      <c r="AF73" s="49">
        <v>8</v>
      </c>
      <c r="AG73" s="49">
        <v>80</v>
      </c>
      <c r="AH73" s="15">
        <f>INT(AI73*价值概述!$B$65*$O$18+AJ73*价值概述!$B$66*$P$18+AK73*价值概述!$B$67*$Q$18)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9">
        <v>0.9</v>
      </c>
      <c r="AN73">
        <v>5</v>
      </c>
      <c r="AO73">
        <f>SUM(AN$27:AN73)</f>
        <v>135</v>
      </c>
    </row>
    <row r="74" spans="1:41" ht="16.5" x14ac:dyDescent="0.2">
      <c r="A74" s="121"/>
      <c r="B74" s="73" t="s">
        <v>630</v>
      </c>
      <c r="C74" s="73">
        <v>3</v>
      </c>
      <c r="D74" s="73">
        <f>INDEX(神器!$M$4:$M$7,世界BOSS专属武器!C74)</f>
        <v>280</v>
      </c>
      <c r="E74" s="73">
        <f t="shared" si="26"/>
        <v>3.5714285714285713E-3</v>
      </c>
      <c r="F74" s="73">
        <f t="shared" si="27"/>
        <v>106</v>
      </c>
      <c r="G74" s="74">
        <v>1</v>
      </c>
      <c r="H74" s="74">
        <v>2</v>
      </c>
      <c r="M74" s="45">
        <v>48</v>
      </c>
      <c r="N74" s="45"/>
      <c r="O74" s="45"/>
      <c r="P74" s="45"/>
      <c r="Q74" s="45"/>
      <c r="R74" s="45">
        <v>19</v>
      </c>
      <c r="S74" s="45">
        <f t="shared" si="22"/>
        <v>62.08</v>
      </c>
      <c r="T74" s="49">
        <v>0.1</v>
      </c>
      <c r="U74" s="45"/>
      <c r="V74" s="49">
        <v>20000</v>
      </c>
      <c r="W74" s="49" t="s">
        <v>423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21"/>
        <v>6.2</v>
      </c>
      <c r="AF74" s="49">
        <v>9</v>
      </c>
      <c r="AG74" s="49">
        <v>100</v>
      </c>
      <c r="AH74" s="15">
        <f>INT(AI74*价值概述!$B$65*$O$18+AJ74*价值概述!$B$66*$P$18+AK74*价值概述!$B$67*$Q$18)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9">
        <v>0.93330000000000002</v>
      </c>
      <c r="AN74">
        <v>5</v>
      </c>
      <c r="AO74">
        <f>SUM(AN$27:AN74)</f>
        <v>140</v>
      </c>
    </row>
    <row r="75" spans="1:41" ht="16.5" x14ac:dyDescent="0.2">
      <c r="A75" s="121"/>
      <c r="B75" s="73" t="s">
        <v>631</v>
      </c>
      <c r="C75" s="73">
        <v>4</v>
      </c>
      <c r="D75" s="73">
        <f>INDEX(神器!$M$4:$M$7,世界BOSS专属武器!C75)</f>
        <v>600</v>
      </c>
      <c r="E75" s="73">
        <f t="shared" si="26"/>
        <v>1.6666666666666668E-3</v>
      </c>
      <c r="F75" s="73">
        <f t="shared" si="27"/>
        <v>50</v>
      </c>
      <c r="G75" s="73">
        <v>1</v>
      </c>
      <c r="H75" s="73">
        <v>1</v>
      </c>
      <c r="M75" s="45">
        <v>49</v>
      </c>
      <c r="N75" s="45"/>
      <c r="O75" s="45"/>
      <c r="P75" s="45"/>
      <c r="Q75" s="45"/>
      <c r="R75" s="45">
        <v>20</v>
      </c>
      <c r="S75" s="45">
        <f t="shared" si="22"/>
        <v>65.34</v>
      </c>
      <c r="T75" s="49">
        <v>0.1</v>
      </c>
      <c r="U75" s="45"/>
      <c r="V75" s="49">
        <v>20000</v>
      </c>
      <c r="W75" s="49" t="s">
        <v>423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21"/>
        <v>6.5</v>
      </c>
      <c r="AF75" s="49">
        <v>10</v>
      </c>
      <c r="AG75" s="49">
        <v>120</v>
      </c>
      <c r="AH75" s="15">
        <f>INT(AI75*价值概述!$B$65*$O$18+AJ75*价值概述!$B$66*$P$18+AK75*价值概述!$B$67*$Q$18)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9">
        <v>0.9667</v>
      </c>
      <c r="AN75">
        <v>5</v>
      </c>
      <c r="AO75">
        <f>SUM(AN$27:AN75)</f>
        <v>145</v>
      </c>
    </row>
    <row r="76" spans="1:41" ht="16.5" x14ac:dyDescent="0.2">
      <c r="A76" s="121"/>
      <c r="B76" s="73" t="s">
        <v>632</v>
      </c>
      <c r="C76" s="73">
        <v>1</v>
      </c>
      <c r="D76" s="73">
        <f>INDEX(神器!$M$4:$M$7,世界BOSS专属武器!C76)</f>
        <v>40</v>
      </c>
      <c r="E76" s="73">
        <f t="shared" si="26"/>
        <v>2.5000000000000001E-2</v>
      </c>
      <c r="F76" s="73">
        <f t="shared" si="27"/>
        <v>745</v>
      </c>
      <c r="G76" s="73">
        <v>2</v>
      </c>
      <c r="H76" s="73">
        <v>4</v>
      </c>
      <c r="M76" s="45">
        <v>50</v>
      </c>
      <c r="N76" s="45"/>
      <c r="O76" s="45"/>
      <c r="P76" s="45"/>
      <c r="Q76" s="45"/>
      <c r="R76" s="45">
        <v>22</v>
      </c>
      <c r="S76" s="45">
        <f t="shared" si="22"/>
        <v>71.88</v>
      </c>
      <c r="T76" s="49">
        <v>0.1</v>
      </c>
      <c r="U76" s="45"/>
      <c r="V76" s="49">
        <v>20000</v>
      </c>
      <c r="W76" s="49" t="s">
        <v>423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21"/>
        <v>7.2</v>
      </c>
      <c r="AF76" s="49">
        <v>15</v>
      </c>
      <c r="AG76" s="49">
        <v>150</v>
      </c>
      <c r="AH76" s="15">
        <f>INT(AI76*价值概述!$B$65*$O$18+AJ76*价值概述!$B$66*$P$18+AK76*价值概述!$B$67*$Q$18)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9">
        <v>1</v>
      </c>
      <c r="AN76">
        <v>5</v>
      </c>
      <c r="AO76">
        <f>SUM(AN$27:AN76)</f>
        <v>150</v>
      </c>
    </row>
    <row r="77" spans="1:41" ht="16.5" x14ac:dyDescent="0.2">
      <c r="A77" s="121"/>
      <c r="B77" s="73" t="s">
        <v>633</v>
      </c>
      <c r="C77" s="73">
        <v>2</v>
      </c>
      <c r="D77" s="73">
        <f>INDEX(神器!$M$4:$M$7,世界BOSS专属武器!C77)</f>
        <v>120</v>
      </c>
      <c r="E77" s="73">
        <f t="shared" si="26"/>
        <v>8.3333333333333332E-3</v>
      </c>
      <c r="F77" s="73">
        <f t="shared" si="27"/>
        <v>248</v>
      </c>
      <c r="G77" s="74">
        <v>2</v>
      </c>
      <c r="H77" s="74">
        <v>4</v>
      </c>
    </row>
    <row r="78" spans="1:41" ht="16.5" x14ac:dyDescent="0.2">
      <c r="A78" s="121"/>
      <c r="B78" s="73" t="s">
        <v>634</v>
      </c>
      <c r="C78" s="73">
        <v>2</v>
      </c>
      <c r="D78" s="73">
        <f>INDEX(神器!$M$4:$M$7,世界BOSS专属武器!C78)</f>
        <v>120</v>
      </c>
      <c r="E78" s="73">
        <f t="shared" si="26"/>
        <v>8.3333333333333332E-3</v>
      </c>
      <c r="F78" s="73">
        <f t="shared" si="27"/>
        <v>248</v>
      </c>
      <c r="G78" s="74">
        <v>2</v>
      </c>
      <c r="H78" s="74">
        <v>4</v>
      </c>
    </row>
    <row r="79" spans="1:41" ht="17.25" x14ac:dyDescent="0.2">
      <c r="A79" s="121"/>
      <c r="B79" s="73" t="s">
        <v>635</v>
      </c>
      <c r="C79" s="73">
        <v>3</v>
      </c>
      <c r="D79" s="73">
        <f>INDEX(神器!$M$4:$M$7,世界BOSS专属武器!C79)</f>
        <v>280</v>
      </c>
      <c r="E79" s="73">
        <f t="shared" si="26"/>
        <v>3.5714285714285713E-3</v>
      </c>
      <c r="F79" s="73">
        <f t="shared" si="27"/>
        <v>106</v>
      </c>
      <c r="G79" s="74">
        <v>1</v>
      </c>
      <c r="H79" s="74">
        <v>2</v>
      </c>
      <c r="M79" s="12" t="s">
        <v>402</v>
      </c>
      <c r="N79" s="12" t="s">
        <v>406</v>
      </c>
      <c r="O79" s="12" t="s">
        <v>404</v>
      </c>
      <c r="P79" s="12" t="s">
        <v>407</v>
      </c>
      <c r="Q79" s="12" t="s">
        <v>405</v>
      </c>
      <c r="R79" s="12" t="s">
        <v>409</v>
      </c>
      <c r="S79" s="12" t="s">
        <v>410</v>
      </c>
      <c r="T79" s="12" t="s">
        <v>411</v>
      </c>
      <c r="U79" s="12" t="s">
        <v>412</v>
      </c>
      <c r="V79" s="12" t="s">
        <v>413</v>
      </c>
      <c r="W79" s="12" t="s">
        <v>414</v>
      </c>
      <c r="X79" s="12" t="s">
        <v>415</v>
      </c>
      <c r="Y79" s="12" t="s">
        <v>416</v>
      </c>
      <c r="Z79" s="12" t="s">
        <v>417</v>
      </c>
      <c r="AA79" s="12" t="s">
        <v>418</v>
      </c>
    </row>
    <row r="80" spans="1:41" ht="16.5" x14ac:dyDescent="0.2">
      <c r="A80" s="121"/>
      <c r="B80" s="73" t="s">
        <v>636</v>
      </c>
      <c r="C80" s="73">
        <v>3</v>
      </c>
      <c r="D80" s="73">
        <f>INDEX(神器!$M$4:$M$7,世界BOSS专属武器!C80)</f>
        <v>280</v>
      </c>
      <c r="E80" s="73">
        <f t="shared" si="26"/>
        <v>3.5714285714285713E-3</v>
      </c>
      <c r="F80" s="73">
        <f t="shared" si="27"/>
        <v>106</v>
      </c>
      <c r="G80" s="74">
        <v>1</v>
      </c>
      <c r="H80" s="74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408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21"/>
      <c r="B81" s="73" t="s">
        <v>637</v>
      </c>
      <c r="C81" s="73">
        <v>4</v>
      </c>
      <c r="D81" s="73">
        <f>INDEX(神器!$M$4:$M$7,世界BOSS专属武器!C81)</f>
        <v>600</v>
      </c>
      <c r="E81" s="73">
        <f t="shared" si="26"/>
        <v>1.6666666666666668E-3</v>
      </c>
      <c r="F81" s="73">
        <f t="shared" si="27"/>
        <v>50</v>
      </c>
      <c r="G81" s="73">
        <v>1</v>
      </c>
      <c r="H81" s="73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9" t="s">
        <v>408</v>
      </c>
      <c r="Q81" s="15">
        <f t="shared" ref="Q81:Q144" si="29">MOD(M81-1,51)</f>
        <v>1</v>
      </c>
      <c r="R81" s="49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21"/>
      <c r="B82" s="73" t="s">
        <v>638</v>
      </c>
      <c r="C82" s="73">
        <v>1</v>
      </c>
      <c r="D82" s="73">
        <f>INDEX(神器!$M$4:$M$7,世界BOSS专属武器!C82)</f>
        <v>40</v>
      </c>
      <c r="E82" s="73">
        <f t="shared" si="26"/>
        <v>2.5000000000000001E-2</v>
      </c>
      <c r="F82" s="73">
        <f t="shared" si="27"/>
        <v>745</v>
      </c>
      <c r="G82" s="73">
        <v>2</v>
      </c>
      <c r="H82" s="73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9" t="s">
        <v>408</v>
      </c>
      <c r="Q82" s="15">
        <f t="shared" si="29"/>
        <v>2</v>
      </c>
      <c r="R82" s="49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21"/>
      <c r="B83" s="73" t="s">
        <v>639</v>
      </c>
      <c r="C83" s="73">
        <v>2</v>
      </c>
      <c r="D83" s="73">
        <f>INDEX(神器!$M$4:$M$7,世界BOSS专属武器!C83)</f>
        <v>120</v>
      </c>
      <c r="E83" s="73">
        <f t="shared" si="26"/>
        <v>8.3333333333333332E-3</v>
      </c>
      <c r="F83" s="73">
        <f t="shared" si="27"/>
        <v>248</v>
      </c>
      <c r="G83" s="73">
        <v>2</v>
      </c>
      <c r="H83" s="73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9" t="s">
        <v>408</v>
      </c>
      <c r="Q83" s="15">
        <f t="shared" si="29"/>
        <v>3</v>
      </c>
      <c r="R83" s="49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21"/>
      <c r="B84" s="73" t="s">
        <v>640</v>
      </c>
      <c r="C84" s="73">
        <v>2</v>
      </c>
      <c r="D84" s="73">
        <f>INDEX(神器!$M$4:$M$7,世界BOSS专属武器!C84)</f>
        <v>120</v>
      </c>
      <c r="E84" s="73">
        <f t="shared" si="26"/>
        <v>8.3333333333333332E-3</v>
      </c>
      <c r="F84" s="73">
        <f t="shared" si="27"/>
        <v>248</v>
      </c>
      <c r="G84" s="74">
        <v>2</v>
      </c>
      <c r="H84" s="74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9" t="s">
        <v>408</v>
      </c>
      <c r="Q84" s="15">
        <f t="shared" si="29"/>
        <v>4</v>
      </c>
      <c r="R84" s="49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21"/>
      <c r="B85" s="73" t="s">
        <v>641</v>
      </c>
      <c r="C85" s="73">
        <v>3</v>
      </c>
      <c r="D85" s="73">
        <f>INDEX(神器!$M$4:$M$7,世界BOSS专属武器!C85)</f>
        <v>280</v>
      </c>
      <c r="E85" s="73">
        <f t="shared" si="26"/>
        <v>3.5714285714285713E-3</v>
      </c>
      <c r="F85" s="73">
        <f t="shared" si="27"/>
        <v>106</v>
      </c>
      <c r="G85" s="74">
        <v>1</v>
      </c>
      <c r="H85" s="74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9" t="s">
        <v>408</v>
      </c>
      <c r="Q85" s="15">
        <f t="shared" si="29"/>
        <v>5</v>
      </c>
      <c r="R85" s="49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21"/>
      <c r="B86" s="73" t="s">
        <v>642</v>
      </c>
      <c r="C86" s="73">
        <v>3</v>
      </c>
      <c r="D86" s="73">
        <f>INDEX(神器!$M$4:$M$7,世界BOSS专属武器!C86)</f>
        <v>280</v>
      </c>
      <c r="E86" s="73">
        <f t="shared" si="26"/>
        <v>3.5714285714285713E-3</v>
      </c>
      <c r="F86" s="73">
        <f t="shared" si="27"/>
        <v>106</v>
      </c>
      <c r="G86" s="74">
        <v>1</v>
      </c>
      <c r="H86" s="74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9" t="s">
        <v>408</v>
      </c>
      <c r="Q86" s="15">
        <f t="shared" si="29"/>
        <v>6</v>
      </c>
      <c r="R86" s="49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21"/>
      <c r="B87" s="73" t="s">
        <v>643</v>
      </c>
      <c r="C87" s="73">
        <v>4</v>
      </c>
      <c r="D87" s="73">
        <f>INDEX(神器!$M$4:$M$7,世界BOSS专属武器!C87)</f>
        <v>600</v>
      </c>
      <c r="E87" s="73">
        <f t="shared" si="26"/>
        <v>1.6666666666666668E-3</v>
      </c>
      <c r="F87" s="73">
        <f t="shared" si="27"/>
        <v>50</v>
      </c>
      <c r="G87" s="73">
        <v>1</v>
      </c>
      <c r="H87" s="73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9" t="s">
        <v>408</v>
      </c>
      <c r="Q87" s="15">
        <f t="shared" si="29"/>
        <v>7</v>
      </c>
      <c r="R87" s="49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21"/>
      <c r="B88" s="73" t="s">
        <v>644</v>
      </c>
      <c r="C88" s="73">
        <v>2</v>
      </c>
      <c r="D88" s="73">
        <f>INDEX(神器!$M$4:$M$7,世界BOSS专属武器!C88)</f>
        <v>120</v>
      </c>
      <c r="E88" s="73">
        <f>1/D88/2</f>
        <v>4.1666666666666666E-3</v>
      </c>
      <c r="F88" s="73">
        <f t="shared" si="27"/>
        <v>124</v>
      </c>
      <c r="G88" s="73">
        <v>1</v>
      </c>
      <c r="H88" s="73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9" t="s">
        <v>408</v>
      </c>
      <c r="Q88" s="15">
        <f t="shared" si="29"/>
        <v>8</v>
      </c>
      <c r="R88" s="49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21"/>
      <c r="B89" s="73" t="s">
        <v>645</v>
      </c>
      <c r="C89" s="73">
        <v>2</v>
      </c>
      <c r="D89" s="73">
        <f>INDEX(神器!$M$4:$M$7,世界BOSS专属武器!C89)</f>
        <v>120</v>
      </c>
      <c r="E89" s="73">
        <f t="shared" ref="E89:E103" si="40">1/D89/2</f>
        <v>4.1666666666666666E-3</v>
      </c>
      <c r="F89" s="73">
        <f t="shared" si="27"/>
        <v>124</v>
      </c>
      <c r="G89" s="74">
        <v>1</v>
      </c>
      <c r="H89" s="74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9" t="s">
        <v>408</v>
      </c>
      <c r="Q89" s="15">
        <f t="shared" si="29"/>
        <v>9</v>
      </c>
      <c r="R89" s="49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21"/>
      <c r="B90" s="73" t="s">
        <v>646</v>
      </c>
      <c r="C90" s="73">
        <v>2</v>
      </c>
      <c r="D90" s="73">
        <f>INDEX(神器!$M$4:$M$7,世界BOSS专属武器!C90)</f>
        <v>120</v>
      </c>
      <c r="E90" s="73">
        <f t="shared" si="40"/>
        <v>4.1666666666666666E-3</v>
      </c>
      <c r="F90" s="73">
        <f t="shared" si="27"/>
        <v>124</v>
      </c>
      <c r="G90" s="74">
        <v>1</v>
      </c>
      <c r="H90" s="74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9" t="s">
        <v>408</v>
      </c>
      <c r="Q90" s="15">
        <f t="shared" si="29"/>
        <v>10</v>
      </c>
      <c r="R90" s="49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21"/>
      <c r="B91" s="73" t="s">
        <v>647</v>
      </c>
      <c r="C91" s="73">
        <v>3</v>
      </c>
      <c r="D91" s="73">
        <f>INDEX(神器!$M$4:$M$7,世界BOSS专属武器!C91)</f>
        <v>280</v>
      </c>
      <c r="E91" s="73">
        <f t="shared" si="40"/>
        <v>1.7857142857142857E-3</v>
      </c>
      <c r="F91" s="73">
        <f t="shared" si="27"/>
        <v>53</v>
      </c>
      <c r="G91" s="73">
        <v>1</v>
      </c>
      <c r="H91" s="73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9" t="s">
        <v>408</v>
      </c>
      <c r="Q91" s="15">
        <f t="shared" si="29"/>
        <v>11</v>
      </c>
      <c r="R91" s="49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21"/>
      <c r="B92" s="73" t="s">
        <v>648</v>
      </c>
      <c r="C92" s="73">
        <v>3</v>
      </c>
      <c r="D92" s="73">
        <f>INDEX(神器!$M$4:$M$7,世界BOSS专属武器!C92)</f>
        <v>280</v>
      </c>
      <c r="E92" s="73">
        <f t="shared" si="40"/>
        <v>1.7857142857142857E-3</v>
      </c>
      <c r="F92" s="73">
        <f t="shared" si="27"/>
        <v>53</v>
      </c>
      <c r="G92" s="74">
        <v>1</v>
      </c>
      <c r="H92" s="74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9" t="s">
        <v>408</v>
      </c>
      <c r="Q92" s="15">
        <f t="shared" si="29"/>
        <v>12</v>
      </c>
      <c r="R92" s="49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21"/>
      <c r="B93" s="73" t="s">
        <v>649</v>
      </c>
      <c r="C93" s="73">
        <v>3</v>
      </c>
      <c r="D93" s="73">
        <f>INDEX(神器!$M$4:$M$7,世界BOSS专属武器!C93)</f>
        <v>280</v>
      </c>
      <c r="E93" s="73">
        <f t="shared" si="40"/>
        <v>1.7857142857142857E-3</v>
      </c>
      <c r="F93" s="73">
        <f t="shared" si="27"/>
        <v>53</v>
      </c>
      <c r="G93" s="74">
        <v>1</v>
      </c>
      <c r="H93" s="74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9" t="s">
        <v>408</v>
      </c>
      <c r="Q93" s="15">
        <f t="shared" si="29"/>
        <v>13</v>
      </c>
      <c r="R93" s="49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21"/>
      <c r="B94" s="73" t="s">
        <v>650</v>
      </c>
      <c r="C94" s="73">
        <v>4</v>
      </c>
      <c r="D94" s="73">
        <f>INDEX(神器!$M$4:$M$7,世界BOSS专属武器!C94)</f>
        <v>600</v>
      </c>
      <c r="E94" s="73">
        <f t="shared" si="40"/>
        <v>8.3333333333333339E-4</v>
      </c>
      <c r="F94" s="73">
        <f t="shared" si="27"/>
        <v>25</v>
      </c>
      <c r="G94" s="73">
        <v>1</v>
      </c>
      <c r="H94" s="73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9" t="s">
        <v>408</v>
      </c>
      <c r="Q94" s="15">
        <f t="shared" si="29"/>
        <v>14</v>
      </c>
      <c r="R94" s="49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21"/>
      <c r="B95" s="73" t="s">
        <v>651</v>
      </c>
      <c r="C95" s="73">
        <v>4</v>
      </c>
      <c r="D95" s="73">
        <f>INDEX(神器!$M$4:$M$7,世界BOSS专属武器!C95)</f>
        <v>600</v>
      </c>
      <c r="E95" s="73">
        <f t="shared" si="40"/>
        <v>8.3333333333333339E-4</v>
      </c>
      <c r="F95" s="73">
        <f t="shared" si="27"/>
        <v>25</v>
      </c>
      <c r="G95" s="74">
        <v>1</v>
      </c>
      <c r="H95" s="74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9" t="s">
        <v>408</v>
      </c>
      <c r="Q95" s="15">
        <f t="shared" si="29"/>
        <v>15</v>
      </c>
      <c r="R95" s="49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21"/>
      <c r="B96" s="73" t="s">
        <v>652</v>
      </c>
      <c r="C96" s="73">
        <v>2</v>
      </c>
      <c r="D96" s="73">
        <f>INDEX(神器!$M$4:$M$7,世界BOSS专属武器!C96)</f>
        <v>120</v>
      </c>
      <c r="E96" s="73">
        <f t="shared" si="40"/>
        <v>4.1666666666666666E-3</v>
      </c>
      <c r="F96" s="73">
        <f t="shared" si="27"/>
        <v>124</v>
      </c>
      <c r="G96" s="73">
        <v>1</v>
      </c>
      <c r="H96" s="73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9" t="s">
        <v>408</v>
      </c>
      <c r="Q96" s="15">
        <f t="shared" si="29"/>
        <v>16</v>
      </c>
      <c r="R96" s="49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21"/>
      <c r="B97" s="73" t="s">
        <v>653</v>
      </c>
      <c r="C97" s="73">
        <v>2</v>
      </c>
      <c r="D97" s="73">
        <f>INDEX(神器!$M$4:$M$7,世界BOSS专属武器!C97)</f>
        <v>120</v>
      </c>
      <c r="E97" s="73">
        <f t="shared" si="40"/>
        <v>4.1666666666666666E-3</v>
      </c>
      <c r="F97" s="73">
        <f t="shared" si="27"/>
        <v>124</v>
      </c>
      <c r="G97" s="74">
        <v>1</v>
      </c>
      <c r="H97" s="74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9" t="s">
        <v>408</v>
      </c>
      <c r="Q97" s="15">
        <f t="shared" si="29"/>
        <v>17</v>
      </c>
      <c r="R97" s="49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21"/>
      <c r="B98" s="73" t="s">
        <v>654</v>
      </c>
      <c r="C98" s="73">
        <v>2</v>
      </c>
      <c r="D98" s="73">
        <f>INDEX(神器!$M$4:$M$7,世界BOSS专属武器!C98)</f>
        <v>120</v>
      </c>
      <c r="E98" s="73">
        <f t="shared" si="40"/>
        <v>4.1666666666666666E-3</v>
      </c>
      <c r="F98" s="73">
        <f t="shared" si="27"/>
        <v>124</v>
      </c>
      <c r="G98" s="74">
        <v>1</v>
      </c>
      <c r="H98" s="74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9" t="s">
        <v>408</v>
      </c>
      <c r="Q98" s="15">
        <f t="shared" si="29"/>
        <v>18</v>
      </c>
      <c r="R98" s="49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21"/>
      <c r="B99" s="73" t="s">
        <v>655</v>
      </c>
      <c r="C99" s="73">
        <v>3</v>
      </c>
      <c r="D99" s="73">
        <f>INDEX(神器!$M$4:$M$7,世界BOSS专属武器!C99)</f>
        <v>280</v>
      </c>
      <c r="E99" s="73">
        <f t="shared" si="40"/>
        <v>1.7857142857142857E-3</v>
      </c>
      <c r="F99" s="73">
        <f t="shared" si="27"/>
        <v>53</v>
      </c>
      <c r="G99" s="73">
        <v>1</v>
      </c>
      <c r="H99" s="73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9" t="s">
        <v>408</v>
      </c>
      <c r="Q99" s="15">
        <f t="shared" si="29"/>
        <v>19</v>
      </c>
      <c r="R99" s="49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21"/>
      <c r="B100" s="73" t="s">
        <v>656</v>
      </c>
      <c r="C100" s="73">
        <v>3</v>
      </c>
      <c r="D100" s="73">
        <f>INDEX(神器!$M$4:$M$7,世界BOSS专属武器!C100)</f>
        <v>280</v>
      </c>
      <c r="E100" s="73">
        <f t="shared" si="40"/>
        <v>1.7857142857142857E-3</v>
      </c>
      <c r="F100" s="73">
        <f t="shared" si="27"/>
        <v>53</v>
      </c>
      <c r="G100" s="74">
        <v>1</v>
      </c>
      <c r="H100" s="74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9" t="s">
        <v>408</v>
      </c>
      <c r="Q100" s="15">
        <f t="shared" si="29"/>
        <v>20</v>
      </c>
      <c r="R100" s="49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21"/>
      <c r="B101" s="73" t="s">
        <v>657</v>
      </c>
      <c r="C101" s="73">
        <v>3</v>
      </c>
      <c r="D101" s="73">
        <f>INDEX(神器!$M$4:$M$7,世界BOSS专属武器!C101)</f>
        <v>280</v>
      </c>
      <c r="E101" s="73">
        <f t="shared" si="40"/>
        <v>1.7857142857142857E-3</v>
      </c>
      <c r="F101" s="73">
        <f t="shared" si="27"/>
        <v>53</v>
      </c>
      <c r="G101" s="74">
        <v>1</v>
      </c>
      <c r="H101" s="74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9" t="s">
        <v>408</v>
      </c>
      <c r="Q101" s="15">
        <f t="shared" si="29"/>
        <v>21</v>
      </c>
      <c r="R101" s="49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21"/>
      <c r="B102" s="73" t="s">
        <v>658</v>
      </c>
      <c r="C102" s="73">
        <v>4</v>
      </c>
      <c r="D102" s="73">
        <f>INDEX(神器!$M$4:$M$7,世界BOSS专属武器!C102)</f>
        <v>600</v>
      </c>
      <c r="E102" s="73">
        <f t="shared" si="40"/>
        <v>8.3333333333333339E-4</v>
      </c>
      <c r="F102" s="73">
        <f t="shared" si="27"/>
        <v>25</v>
      </c>
      <c r="G102" s="73">
        <v>1</v>
      </c>
      <c r="H102" s="73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9" t="s">
        <v>408</v>
      </c>
      <c r="Q102" s="15">
        <f t="shared" si="29"/>
        <v>22</v>
      </c>
      <c r="R102" s="49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21"/>
      <c r="B103" s="73" t="s">
        <v>659</v>
      </c>
      <c r="C103" s="73">
        <v>4</v>
      </c>
      <c r="D103" s="73">
        <f>INDEX(神器!$M$4:$M$7,世界BOSS专属武器!C103)</f>
        <v>600</v>
      </c>
      <c r="E103" s="73">
        <f t="shared" si="40"/>
        <v>8.3333333333333339E-4</v>
      </c>
      <c r="F103" s="73">
        <f>10000-SUM(F62:F102)</f>
        <v>27</v>
      </c>
      <c r="G103" s="74">
        <v>1</v>
      </c>
      <c r="H103" s="74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9" t="s">
        <v>408</v>
      </c>
      <c r="Q103" s="15">
        <f t="shared" si="29"/>
        <v>23</v>
      </c>
      <c r="R103" s="49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9" t="s">
        <v>408</v>
      </c>
      <c r="Q104" s="15">
        <f t="shared" si="29"/>
        <v>24</v>
      </c>
      <c r="R104" s="49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8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9" t="s">
        <v>408</v>
      </c>
      <c r="Q105" s="15">
        <f t="shared" si="29"/>
        <v>25</v>
      </c>
      <c r="R105" s="49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21" t="s">
        <v>730</v>
      </c>
      <c r="B106" s="74" t="s">
        <v>626</v>
      </c>
      <c r="C106" s="74">
        <v>1</v>
      </c>
      <c r="D106" s="74">
        <f>INDEX(神器!$M$4:$M$7,世界BOSS专属武器!C106)</f>
        <v>40</v>
      </c>
      <c r="E106" s="74">
        <f t="shared" ref="E106:E123" si="41">1/D106</f>
        <v>2.5000000000000001E-2</v>
      </c>
      <c r="F106" s="74">
        <f>ROUND(E106/E$105*10000,0)</f>
        <v>1313</v>
      </c>
      <c r="G106" s="74">
        <v>2</v>
      </c>
      <c r="H106" s="74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9" t="s">
        <v>408</v>
      </c>
      <c r="Q106" s="15">
        <f t="shared" si="29"/>
        <v>26</v>
      </c>
      <c r="R106" s="49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21"/>
      <c r="B107" s="74" t="s">
        <v>627</v>
      </c>
      <c r="C107" s="74">
        <v>2</v>
      </c>
      <c r="D107" s="74">
        <f>INDEX(神器!$M$4:$M$7,世界BOSS专属武器!C107)</f>
        <v>120</v>
      </c>
      <c r="E107" s="74">
        <f t="shared" si="41"/>
        <v>8.3333333333333332E-3</v>
      </c>
      <c r="F107" s="74">
        <f t="shared" ref="F107:F138" si="42">ROUND(E107/E$105*10000,0)</f>
        <v>438</v>
      </c>
      <c r="G107" s="74">
        <v>2</v>
      </c>
      <c r="H107" s="74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9" t="s">
        <v>408</v>
      </c>
      <c r="Q107" s="15">
        <f t="shared" si="29"/>
        <v>27</v>
      </c>
      <c r="R107" s="49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21"/>
      <c r="B108" s="74" t="s">
        <v>628</v>
      </c>
      <c r="C108" s="74">
        <v>2</v>
      </c>
      <c r="D108" s="74">
        <f>INDEX(神器!$M$4:$M$7,世界BOSS专属武器!C108)</f>
        <v>120</v>
      </c>
      <c r="E108" s="74">
        <f t="shared" si="41"/>
        <v>8.3333333333333332E-3</v>
      </c>
      <c r="F108" s="74">
        <f t="shared" si="42"/>
        <v>438</v>
      </c>
      <c r="G108" s="74">
        <v>2</v>
      </c>
      <c r="H108" s="74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9" t="s">
        <v>408</v>
      </c>
      <c r="Q108" s="15">
        <f t="shared" si="29"/>
        <v>28</v>
      </c>
      <c r="R108" s="49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21"/>
      <c r="B109" s="74" t="s">
        <v>629</v>
      </c>
      <c r="C109" s="74">
        <v>3</v>
      </c>
      <c r="D109" s="74">
        <f>INDEX(神器!$M$4:$M$7,世界BOSS专属武器!C109)</f>
        <v>280</v>
      </c>
      <c r="E109" s="74">
        <f t="shared" si="41"/>
        <v>3.5714285714285713E-3</v>
      </c>
      <c r="F109" s="74">
        <f t="shared" si="42"/>
        <v>188</v>
      </c>
      <c r="G109" s="74">
        <v>1</v>
      </c>
      <c r="H109" s="74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9" t="s">
        <v>408</v>
      </c>
      <c r="Q109" s="15">
        <f t="shared" si="29"/>
        <v>29</v>
      </c>
      <c r="R109" s="49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21"/>
      <c r="B110" s="74" t="s">
        <v>630</v>
      </c>
      <c r="C110" s="74">
        <v>3</v>
      </c>
      <c r="D110" s="74">
        <f>INDEX(神器!$M$4:$M$7,世界BOSS专属武器!C110)</f>
        <v>280</v>
      </c>
      <c r="E110" s="74">
        <f t="shared" si="41"/>
        <v>3.5714285714285713E-3</v>
      </c>
      <c r="F110" s="74">
        <f t="shared" si="42"/>
        <v>188</v>
      </c>
      <c r="G110" s="74">
        <v>1</v>
      </c>
      <c r="H110" s="74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9" t="s">
        <v>408</v>
      </c>
      <c r="Q110" s="15">
        <f t="shared" si="29"/>
        <v>30</v>
      </c>
      <c r="R110" s="49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21"/>
      <c r="B111" s="74" t="s">
        <v>631</v>
      </c>
      <c r="C111" s="74">
        <v>4</v>
      </c>
      <c r="D111" s="74">
        <f>INDEX(神器!$M$4:$M$7,世界BOSS专属武器!C111)</f>
        <v>600</v>
      </c>
      <c r="E111" s="74">
        <f t="shared" si="41"/>
        <v>1.6666666666666668E-3</v>
      </c>
      <c r="F111" s="74">
        <f t="shared" si="42"/>
        <v>88</v>
      </c>
      <c r="G111" s="74">
        <v>1</v>
      </c>
      <c r="H111" s="74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9" t="s">
        <v>408</v>
      </c>
      <c r="Q111" s="15">
        <f t="shared" si="29"/>
        <v>31</v>
      </c>
      <c r="R111" s="49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21"/>
      <c r="B112" s="74" t="s">
        <v>632</v>
      </c>
      <c r="C112" s="74">
        <v>1</v>
      </c>
      <c r="D112" s="74">
        <f>INDEX(神器!$M$4:$M$7,世界BOSS专属武器!C112)</f>
        <v>40</v>
      </c>
      <c r="E112" s="74">
        <f t="shared" si="41"/>
        <v>2.5000000000000001E-2</v>
      </c>
      <c r="F112" s="74">
        <f t="shared" si="42"/>
        <v>1313</v>
      </c>
      <c r="G112" s="74">
        <v>2</v>
      </c>
      <c r="H112" s="74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9" t="s">
        <v>408</v>
      </c>
      <c r="Q112" s="15">
        <f t="shared" si="29"/>
        <v>32</v>
      </c>
      <c r="R112" s="49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21"/>
      <c r="B113" s="74" t="s">
        <v>633</v>
      </c>
      <c r="C113" s="74">
        <v>2</v>
      </c>
      <c r="D113" s="74">
        <f>INDEX(神器!$M$4:$M$7,世界BOSS专属武器!C113)</f>
        <v>120</v>
      </c>
      <c r="E113" s="74">
        <f t="shared" si="41"/>
        <v>8.3333333333333332E-3</v>
      </c>
      <c r="F113" s="74">
        <f t="shared" si="42"/>
        <v>438</v>
      </c>
      <c r="G113" s="74">
        <v>2</v>
      </c>
      <c r="H113" s="74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9" t="s">
        <v>408</v>
      </c>
      <c r="Q113" s="15">
        <f t="shared" si="29"/>
        <v>33</v>
      </c>
      <c r="R113" s="49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21"/>
      <c r="B114" s="74" t="s">
        <v>634</v>
      </c>
      <c r="C114" s="74">
        <v>2</v>
      </c>
      <c r="D114" s="74">
        <f>INDEX(神器!$M$4:$M$7,世界BOSS专属武器!C114)</f>
        <v>120</v>
      </c>
      <c r="E114" s="74">
        <f t="shared" si="41"/>
        <v>8.3333333333333332E-3</v>
      </c>
      <c r="F114" s="74">
        <f t="shared" si="42"/>
        <v>438</v>
      </c>
      <c r="G114" s="74">
        <v>2</v>
      </c>
      <c r="H114" s="74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9" t="s">
        <v>408</v>
      </c>
      <c r="Q114" s="15">
        <f t="shared" si="29"/>
        <v>34</v>
      </c>
      <c r="R114" s="49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21"/>
      <c r="B115" s="74" t="s">
        <v>635</v>
      </c>
      <c r="C115" s="74">
        <v>3</v>
      </c>
      <c r="D115" s="74">
        <f>INDEX(神器!$M$4:$M$7,世界BOSS专属武器!C115)</f>
        <v>280</v>
      </c>
      <c r="E115" s="74">
        <f t="shared" si="41"/>
        <v>3.5714285714285713E-3</v>
      </c>
      <c r="F115" s="74">
        <f t="shared" si="42"/>
        <v>188</v>
      </c>
      <c r="G115" s="74">
        <v>1</v>
      </c>
      <c r="H115" s="74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9" t="s">
        <v>408</v>
      </c>
      <c r="Q115" s="15">
        <f t="shared" si="29"/>
        <v>35</v>
      </c>
      <c r="R115" s="49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21"/>
      <c r="B116" s="74" t="s">
        <v>636</v>
      </c>
      <c r="C116" s="74">
        <v>3</v>
      </c>
      <c r="D116" s="74">
        <f>INDEX(神器!$M$4:$M$7,世界BOSS专属武器!C116)</f>
        <v>280</v>
      </c>
      <c r="E116" s="74">
        <f t="shared" si="41"/>
        <v>3.5714285714285713E-3</v>
      </c>
      <c r="F116" s="74">
        <f t="shared" si="42"/>
        <v>188</v>
      </c>
      <c r="G116" s="74">
        <v>1</v>
      </c>
      <c r="H116" s="74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9" t="s">
        <v>408</v>
      </c>
      <c r="Q116" s="15">
        <f t="shared" si="29"/>
        <v>36</v>
      </c>
      <c r="R116" s="49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21"/>
      <c r="B117" s="74" t="s">
        <v>637</v>
      </c>
      <c r="C117" s="74">
        <v>4</v>
      </c>
      <c r="D117" s="74">
        <f>INDEX(神器!$M$4:$M$7,世界BOSS专属武器!C117)</f>
        <v>600</v>
      </c>
      <c r="E117" s="74">
        <f t="shared" si="41"/>
        <v>1.6666666666666668E-3</v>
      </c>
      <c r="F117" s="74">
        <f t="shared" si="42"/>
        <v>88</v>
      </c>
      <c r="G117" s="74">
        <v>1</v>
      </c>
      <c r="H117" s="74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9" t="s">
        <v>408</v>
      </c>
      <c r="Q117" s="15">
        <f t="shared" si="29"/>
        <v>37</v>
      </c>
      <c r="R117" s="49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21"/>
      <c r="B118" s="74" t="s">
        <v>638</v>
      </c>
      <c r="C118" s="74">
        <v>1</v>
      </c>
      <c r="D118" s="74">
        <f>INDEX(神器!$M$4:$M$7,世界BOSS专属武器!C118)</f>
        <v>40</v>
      </c>
      <c r="E118" s="74">
        <f t="shared" si="41"/>
        <v>2.5000000000000001E-2</v>
      </c>
      <c r="F118" s="74">
        <f t="shared" si="42"/>
        <v>1313</v>
      </c>
      <c r="G118" s="74">
        <v>2</v>
      </c>
      <c r="H118" s="74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9" t="s">
        <v>408</v>
      </c>
      <c r="Q118" s="15">
        <f t="shared" si="29"/>
        <v>38</v>
      </c>
      <c r="R118" s="49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21"/>
      <c r="B119" s="74" t="s">
        <v>639</v>
      </c>
      <c r="C119" s="74">
        <v>2</v>
      </c>
      <c r="D119" s="74">
        <f>INDEX(神器!$M$4:$M$7,世界BOSS专属武器!C119)</f>
        <v>120</v>
      </c>
      <c r="E119" s="74">
        <f t="shared" si="41"/>
        <v>8.3333333333333332E-3</v>
      </c>
      <c r="F119" s="74">
        <f t="shared" si="42"/>
        <v>438</v>
      </c>
      <c r="G119" s="74">
        <v>2</v>
      </c>
      <c r="H119" s="74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9" t="s">
        <v>408</v>
      </c>
      <c r="Q119" s="15">
        <f t="shared" si="29"/>
        <v>39</v>
      </c>
      <c r="R119" s="49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21"/>
      <c r="B120" s="74" t="s">
        <v>640</v>
      </c>
      <c r="C120" s="74">
        <v>2</v>
      </c>
      <c r="D120" s="74">
        <f>INDEX(神器!$M$4:$M$7,世界BOSS专属武器!C120)</f>
        <v>120</v>
      </c>
      <c r="E120" s="74">
        <f t="shared" si="41"/>
        <v>8.3333333333333332E-3</v>
      </c>
      <c r="F120" s="74">
        <f t="shared" si="42"/>
        <v>438</v>
      </c>
      <c r="G120" s="74">
        <v>2</v>
      </c>
      <c r="H120" s="74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9" t="s">
        <v>408</v>
      </c>
      <c r="Q120" s="15">
        <f t="shared" si="29"/>
        <v>40</v>
      </c>
      <c r="R120" s="49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21"/>
      <c r="B121" s="74" t="s">
        <v>641</v>
      </c>
      <c r="C121" s="74">
        <v>3</v>
      </c>
      <c r="D121" s="74">
        <f>INDEX(神器!$M$4:$M$7,世界BOSS专属武器!C121)</f>
        <v>280</v>
      </c>
      <c r="E121" s="74">
        <f t="shared" si="41"/>
        <v>3.5714285714285713E-3</v>
      </c>
      <c r="F121" s="74">
        <f t="shared" si="42"/>
        <v>188</v>
      </c>
      <c r="G121" s="74">
        <v>1</v>
      </c>
      <c r="H121" s="74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9" t="s">
        <v>408</v>
      </c>
      <c r="Q121" s="15">
        <f t="shared" si="29"/>
        <v>41</v>
      </c>
      <c r="R121" s="49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21"/>
      <c r="B122" s="74" t="s">
        <v>642</v>
      </c>
      <c r="C122" s="74">
        <v>3</v>
      </c>
      <c r="D122" s="74">
        <f>INDEX(神器!$M$4:$M$7,世界BOSS专属武器!C122)</f>
        <v>280</v>
      </c>
      <c r="E122" s="74">
        <f t="shared" si="41"/>
        <v>3.5714285714285713E-3</v>
      </c>
      <c r="F122" s="74">
        <f t="shared" si="42"/>
        <v>188</v>
      </c>
      <c r="G122" s="74">
        <v>1</v>
      </c>
      <c r="H122" s="74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9" t="s">
        <v>408</v>
      </c>
      <c r="Q122" s="15">
        <f t="shared" si="29"/>
        <v>42</v>
      </c>
      <c r="R122" s="49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21"/>
      <c r="B123" s="74" t="s">
        <v>643</v>
      </c>
      <c r="C123" s="74">
        <v>4</v>
      </c>
      <c r="D123" s="74">
        <f>INDEX(神器!$M$4:$M$7,世界BOSS专属武器!C123)</f>
        <v>600</v>
      </c>
      <c r="E123" s="74">
        <f t="shared" si="41"/>
        <v>1.6666666666666668E-3</v>
      </c>
      <c r="F123" s="74">
        <f t="shared" si="42"/>
        <v>88</v>
      </c>
      <c r="G123" s="74">
        <v>1</v>
      </c>
      <c r="H123" s="74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9" t="s">
        <v>408</v>
      </c>
      <c r="Q123" s="15">
        <f t="shared" si="29"/>
        <v>43</v>
      </c>
      <c r="R123" s="49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21"/>
      <c r="B124" s="74" t="s">
        <v>644</v>
      </c>
      <c r="C124" s="74">
        <v>2</v>
      </c>
      <c r="D124" s="74">
        <f>INDEX(神器!$M$4:$M$7,世界BOSS专属武器!C124)</f>
        <v>120</v>
      </c>
      <c r="E124" s="74">
        <f>1/D124/2</f>
        <v>4.1666666666666666E-3</v>
      </c>
      <c r="F124" s="74">
        <f t="shared" si="42"/>
        <v>219</v>
      </c>
      <c r="G124" s="74">
        <v>1</v>
      </c>
      <c r="H124" s="74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9" t="s">
        <v>408</v>
      </c>
      <c r="Q124" s="15">
        <f t="shared" si="29"/>
        <v>44</v>
      </c>
      <c r="R124" s="49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21"/>
      <c r="B125" s="74" t="s">
        <v>645</v>
      </c>
      <c r="C125" s="74">
        <v>2</v>
      </c>
      <c r="D125" s="74">
        <f>INDEX(神器!$M$4:$M$7,世界BOSS专属武器!C125)</f>
        <v>120</v>
      </c>
      <c r="E125" s="74">
        <f t="shared" ref="E125:E139" si="43">1/D125/2</f>
        <v>4.1666666666666666E-3</v>
      </c>
      <c r="F125" s="74">
        <f t="shared" si="42"/>
        <v>219</v>
      </c>
      <c r="G125" s="74">
        <v>2</v>
      </c>
      <c r="H125" s="74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9" t="s">
        <v>408</v>
      </c>
      <c r="Q125" s="15">
        <f t="shared" si="29"/>
        <v>45</v>
      </c>
      <c r="R125" s="49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21"/>
      <c r="B126" s="74" t="s">
        <v>646</v>
      </c>
      <c r="C126" s="74">
        <v>2</v>
      </c>
      <c r="D126" s="74">
        <f>INDEX(神器!$M$4:$M$7,世界BOSS专属武器!C126)</f>
        <v>120</v>
      </c>
      <c r="E126" s="74">
        <f t="shared" si="43"/>
        <v>4.1666666666666666E-3</v>
      </c>
      <c r="F126" s="74">
        <f t="shared" si="42"/>
        <v>219</v>
      </c>
      <c r="G126" s="74">
        <v>2</v>
      </c>
      <c r="H126" s="74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9" t="s">
        <v>408</v>
      </c>
      <c r="Q126" s="15">
        <f t="shared" si="29"/>
        <v>46</v>
      </c>
      <c r="R126" s="49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21"/>
      <c r="B127" s="74" t="s">
        <v>647</v>
      </c>
      <c r="C127" s="74">
        <v>3</v>
      </c>
      <c r="D127" s="74">
        <f>INDEX(神器!$M$4:$M$7,世界BOSS专属武器!C127)</f>
        <v>280</v>
      </c>
      <c r="E127" s="74">
        <f t="shared" si="43"/>
        <v>1.7857142857142857E-3</v>
      </c>
      <c r="F127" s="74">
        <f t="shared" si="42"/>
        <v>94</v>
      </c>
      <c r="G127" s="74">
        <v>1</v>
      </c>
      <c r="H127" s="74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9" t="s">
        <v>408</v>
      </c>
      <c r="Q127" s="15">
        <f t="shared" si="29"/>
        <v>47</v>
      </c>
      <c r="R127" s="49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21"/>
      <c r="B128" s="74" t="s">
        <v>648</v>
      </c>
      <c r="C128" s="74">
        <v>3</v>
      </c>
      <c r="D128" s="74">
        <f>INDEX(神器!$M$4:$M$7,世界BOSS专属武器!C128)</f>
        <v>280</v>
      </c>
      <c r="E128" s="74">
        <f t="shared" si="43"/>
        <v>1.7857142857142857E-3</v>
      </c>
      <c r="F128" s="74">
        <f t="shared" si="42"/>
        <v>94</v>
      </c>
      <c r="G128" s="74">
        <v>1</v>
      </c>
      <c r="H128" s="74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9" t="s">
        <v>408</v>
      </c>
      <c r="Q128" s="15">
        <f t="shared" si="29"/>
        <v>48</v>
      </c>
      <c r="R128" s="49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21"/>
      <c r="B129" s="74" t="s">
        <v>649</v>
      </c>
      <c r="C129" s="74">
        <v>3</v>
      </c>
      <c r="D129" s="74">
        <f>INDEX(神器!$M$4:$M$7,世界BOSS专属武器!C129)</f>
        <v>280</v>
      </c>
      <c r="E129" s="74">
        <f t="shared" si="43"/>
        <v>1.7857142857142857E-3</v>
      </c>
      <c r="F129" s="74">
        <f t="shared" si="42"/>
        <v>94</v>
      </c>
      <c r="G129" s="74">
        <v>1</v>
      </c>
      <c r="H129" s="74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9" t="s">
        <v>408</v>
      </c>
      <c r="Q129" s="15">
        <f t="shared" si="29"/>
        <v>49</v>
      </c>
      <c r="R129" s="49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21"/>
      <c r="B130" s="74" t="s">
        <v>650</v>
      </c>
      <c r="C130" s="74">
        <v>4</v>
      </c>
      <c r="D130" s="74">
        <f>INDEX(神器!$M$4:$M$7,世界BOSS专属武器!C130)</f>
        <v>600</v>
      </c>
      <c r="E130" s="74">
        <f t="shared" si="43"/>
        <v>8.3333333333333339E-4</v>
      </c>
      <c r="F130" s="74">
        <f t="shared" si="42"/>
        <v>44</v>
      </c>
      <c r="G130" s="74">
        <v>1</v>
      </c>
      <c r="H130" s="74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9" t="s">
        <v>408</v>
      </c>
      <c r="Q130" s="15">
        <f t="shared" si="29"/>
        <v>50</v>
      </c>
      <c r="R130" s="49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21"/>
      <c r="B131" s="74" t="s">
        <v>651</v>
      </c>
      <c r="C131" s="74">
        <v>4</v>
      </c>
      <c r="D131" s="74">
        <f>INDEX(神器!$M$4:$M$7,世界BOSS专属武器!C131)</f>
        <v>600</v>
      </c>
      <c r="E131" s="74">
        <f t="shared" si="43"/>
        <v>8.3333333333333339E-4</v>
      </c>
      <c r="F131" s="74">
        <f t="shared" si="42"/>
        <v>44</v>
      </c>
      <c r="G131" s="74">
        <v>1</v>
      </c>
      <c r="H131" s="74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9" t="s">
        <v>408</v>
      </c>
      <c r="Q131" s="15">
        <f t="shared" si="29"/>
        <v>0</v>
      </c>
      <c r="R131" s="49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21"/>
      <c r="B132" s="74" t="s">
        <v>652</v>
      </c>
      <c r="C132" s="74">
        <v>2</v>
      </c>
      <c r="D132" s="74">
        <f>INDEX(神器!$M$4:$M$7,世界BOSS专属武器!C132)</f>
        <v>120</v>
      </c>
      <c r="E132" s="74">
        <f t="shared" si="43"/>
        <v>4.1666666666666666E-3</v>
      </c>
      <c r="F132" s="74">
        <f t="shared" si="42"/>
        <v>219</v>
      </c>
      <c r="G132" s="74">
        <v>2</v>
      </c>
      <c r="H132" s="74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9" t="s">
        <v>408</v>
      </c>
      <c r="Q132" s="15">
        <f t="shared" si="29"/>
        <v>1</v>
      </c>
      <c r="R132" s="49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21"/>
      <c r="B133" s="74" t="s">
        <v>653</v>
      </c>
      <c r="C133" s="74">
        <v>2</v>
      </c>
      <c r="D133" s="74">
        <f>INDEX(神器!$M$4:$M$7,世界BOSS专属武器!C133)</f>
        <v>120</v>
      </c>
      <c r="E133" s="74">
        <f t="shared" si="43"/>
        <v>4.1666666666666666E-3</v>
      </c>
      <c r="F133" s="74">
        <f t="shared" si="42"/>
        <v>219</v>
      </c>
      <c r="G133" s="74">
        <v>2</v>
      </c>
      <c r="H133" s="74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9" t="s">
        <v>408</v>
      </c>
      <c r="Q133" s="15">
        <f t="shared" si="29"/>
        <v>2</v>
      </c>
      <c r="R133" s="49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21"/>
      <c r="B134" s="74" t="s">
        <v>654</v>
      </c>
      <c r="C134" s="74">
        <v>2</v>
      </c>
      <c r="D134" s="74">
        <f>INDEX(神器!$M$4:$M$7,世界BOSS专属武器!C134)</f>
        <v>120</v>
      </c>
      <c r="E134" s="74">
        <f t="shared" si="43"/>
        <v>4.1666666666666666E-3</v>
      </c>
      <c r="F134" s="74">
        <f t="shared" si="42"/>
        <v>219</v>
      </c>
      <c r="G134" s="74">
        <v>2</v>
      </c>
      <c r="H134" s="74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9" t="s">
        <v>408</v>
      </c>
      <c r="Q134" s="15">
        <f t="shared" si="29"/>
        <v>3</v>
      </c>
      <c r="R134" s="49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21"/>
      <c r="B135" s="74" t="s">
        <v>655</v>
      </c>
      <c r="C135" s="74">
        <v>3</v>
      </c>
      <c r="D135" s="74">
        <f>INDEX(神器!$M$4:$M$7,世界BOSS专属武器!C135)</f>
        <v>280</v>
      </c>
      <c r="E135" s="74">
        <f t="shared" si="43"/>
        <v>1.7857142857142857E-3</v>
      </c>
      <c r="F135" s="74">
        <f t="shared" si="42"/>
        <v>94</v>
      </c>
      <c r="G135" s="74">
        <v>1</v>
      </c>
      <c r="H135" s="74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9" t="s">
        <v>408</v>
      </c>
      <c r="Q135" s="15">
        <f t="shared" si="29"/>
        <v>4</v>
      </c>
      <c r="R135" s="49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21"/>
      <c r="B136" s="74" t="s">
        <v>656</v>
      </c>
      <c r="C136" s="74">
        <v>3</v>
      </c>
      <c r="D136" s="74">
        <f>INDEX(神器!$M$4:$M$7,世界BOSS专属武器!C136)</f>
        <v>280</v>
      </c>
      <c r="E136" s="74">
        <f t="shared" si="43"/>
        <v>1.7857142857142857E-3</v>
      </c>
      <c r="F136" s="74">
        <f t="shared" si="42"/>
        <v>94</v>
      </c>
      <c r="G136" s="74">
        <v>1</v>
      </c>
      <c r="H136" s="74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9" t="s">
        <v>408</v>
      </c>
      <c r="Q136" s="15">
        <f t="shared" si="29"/>
        <v>5</v>
      </c>
      <c r="R136" s="49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21"/>
      <c r="B137" s="74" t="s">
        <v>657</v>
      </c>
      <c r="C137" s="74">
        <v>3</v>
      </c>
      <c r="D137" s="74">
        <f>INDEX(神器!$M$4:$M$7,世界BOSS专属武器!C137)</f>
        <v>280</v>
      </c>
      <c r="E137" s="74">
        <f t="shared" si="43"/>
        <v>1.7857142857142857E-3</v>
      </c>
      <c r="F137" s="74">
        <f t="shared" si="42"/>
        <v>94</v>
      </c>
      <c r="G137" s="74">
        <v>1</v>
      </c>
      <c r="H137" s="74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9" t="s">
        <v>408</v>
      </c>
      <c r="Q137" s="15">
        <f t="shared" si="29"/>
        <v>6</v>
      </c>
      <c r="R137" s="49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21"/>
      <c r="B138" s="74" t="s">
        <v>658</v>
      </c>
      <c r="C138" s="74">
        <v>4</v>
      </c>
      <c r="D138" s="74">
        <f>INDEX(神器!$M$4:$M$7,世界BOSS专属武器!C138)</f>
        <v>600</v>
      </c>
      <c r="E138" s="74">
        <f t="shared" si="43"/>
        <v>8.3333333333333339E-4</v>
      </c>
      <c r="F138" s="74">
        <f t="shared" si="42"/>
        <v>44</v>
      </c>
      <c r="G138" s="74">
        <v>1</v>
      </c>
      <c r="H138" s="74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9" t="s">
        <v>408</v>
      </c>
      <c r="Q138" s="15">
        <f t="shared" si="29"/>
        <v>7</v>
      </c>
      <c r="R138" s="49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21"/>
      <c r="B139" s="74" t="s">
        <v>659</v>
      </c>
      <c r="C139" s="74">
        <v>4</v>
      </c>
      <c r="D139" s="74">
        <f>INDEX(神器!$M$4:$M$7,世界BOSS专属武器!C139)</f>
        <v>600</v>
      </c>
      <c r="E139" s="74">
        <f t="shared" si="43"/>
        <v>8.3333333333333339E-4</v>
      </c>
      <c r="F139" s="74">
        <f>10000-SUM(F106:F138)</f>
        <v>31</v>
      </c>
      <c r="G139" s="74">
        <v>1</v>
      </c>
      <c r="H139" s="74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9" t="s">
        <v>408</v>
      </c>
      <c r="Q139" s="15">
        <f t="shared" si="29"/>
        <v>8</v>
      </c>
      <c r="R139" s="49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9" t="s">
        <v>408</v>
      </c>
      <c r="Q140" s="15">
        <f t="shared" si="29"/>
        <v>9</v>
      </c>
      <c r="R140" s="49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8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9" t="s">
        <v>408</v>
      </c>
      <c r="Q141" s="15">
        <f t="shared" si="29"/>
        <v>10</v>
      </c>
      <c r="R141" s="49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21" t="s">
        <v>731</v>
      </c>
      <c r="B142" s="74" t="s">
        <v>626</v>
      </c>
      <c r="C142" s="74">
        <v>1</v>
      </c>
      <c r="D142" s="74">
        <f>INDEX(神器!$M$4:$M$7,世界BOSS专属武器!C142)</f>
        <v>40</v>
      </c>
      <c r="E142" s="74">
        <f t="shared" ref="E142:E175" si="44">1/D142</f>
        <v>2.5000000000000001E-2</v>
      </c>
      <c r="F142" s="74">
        <f>ROUND(E142/E$141*10000,0)</f>
        <v>1089</v>
      </c>
      <c r="G142" s="74">
        <v>2</v>
      </c>
      <c r="H142" s="74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9" t="s">
        <v>408</v>
      </c>
      <c r="Q142" s="15">
        <f t="shared" si="29"/>
        <v>11</v>
      </c>
      <c r="R142" s="49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21"/>
      <c r="B143" s="74" t="s">
        <v>627</v>
      </c>
      <c r="C143" s="74">
        <v>2</v>
      </c>
      <c r="D143" s="74">
        <f>INDEX(神器!$M$4:$M$7,世界BOSS专属武器!C143)</f>
        <v>120</v>
      </c>
      <c r="E143" s="74">
        <f t="shared" si="44"/>
        <v>8.3333333333333332E-3</v>
      </c>
      <c r="F143" s="74">
        <f t="shared" ref="F143:F174" si="45">ROUND(E143/E$141*10000,0)</f>
        <v>363</v>
      </c>
      <c r="G143" s="74">
        <v>2</v>
      </c>
      <c r="H143" s="74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9" t="s">
        <v>408</v>
      </c>
      <c r="Q143" s="15">
        <f t="shared" si="29"/>
        <v>12</v>
      </c>
      <c r="R143" s="49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21"/>
      <c r="B144" s="74" t="s">
        <v>628</v>
      </c>
      <c r="C144" s="74">
        <v>2</v>
      </c>
      <c r="D144" s="74">
        <f>INDEX(神器!$M$4:$M$7,世界BOSS专属武器!C144)</f>
        <v>120</v>
      </c>
      <c r="E144" s="74">
        <f t="shared" si="44"/>
        <v>8.3333333333333332E-3</v>
      </c>
      <c r="F144" s="74">
        <f t="shared" si="45"/>
        <v>363</v>
      </c>
      <c r="G144" s="74">
        <v>2</v>
      </c>
      <c r="H144" s="74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9" t="s">
        <v>408</v>
      </c>
      <c r="Q144" s="15">
        <f t="shared" si="29"/>
        <v>13</v>
      </c>
      <c r="R144" s="49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21"/>
      <c r="B145" s="74" t="s">
        <v>629</v>
      </c>
      <c r="C145" s="74">
        <v>3</v>
      </c>
      <c r="D145" s="74">
        <f>INDEX(神器!$M$4:$M$7,世界BOSS专属武器!C145)</f>
        <v>280</v>
      </c>
      <c r="E145" s="74">
        <f t="shared" si="44"/>
        <v>3.5714285714285713E-3</v>
      </c>
      <c r="F145" s="74">
        <f t="shared" si="45"/>
        <v>156</v>
      </c>
      <c r="G145" s="74">
        <v>1</v>
      </c>
      <c r="H145" s="74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9" t="s">
        <v>408</v>
      </c>
      <c r="Q145" s="15">
        <f t="shared" ref="Q145:Q208" si="47">MOD(M145-1,51)</f>
        <v>14</v>
      </c>
      <c r="R145" s="49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21"/>
      <c r="B146" s="74" t="s">
        <v>630</v>
      </c>
      <c r="C146" s="74">
        <v>3</v>
      </c>
      <c r="D146" s="74">
        <f>INDEX(神器!$M$4:$M$7,世界BOSS专属武器!C146)</f>
        <v>280</v>
      </c>
      <c r="E146" s="74">
        <f t="shared" si="44"/>
        <v>3.5714285714285713E-3</v>
      </c>
      <c r="F146" s="74">
        <f t="shared" si="45"/>
        <v>156</v>
      </c>
      <c r="G146" s="74">
        <v>1</v>
      </c>
      <c r="H146" s="74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9" t="s">
        <v>408</v>
      </c>
      <c r="Q146" s="15">
        <f t="shared" si="47"/>
        <v>15</v>
      </c>
      <c r="R146" s="49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21"/>
      <c r="B147" s="74" t="s">
        <v>631</v>
      </c>
      <c r="C147" s="74">
        <v>4</v>
      </c>
      <c r="D147" s="74">
        <f>INDEX(神器!$M$4:$M$7,世界BOSS专属武器!C147)</f>
        <v>600</v>
      </c>
      <c r="E147" s="74">
        <f t="shared" si="44"/>
        <v>1.6666666666666668E-3</v>
      </c>
      <c r="F147" s="74">
        <f t="shared" si="45"/>
        <v>73</v>
      </c>
      <c r="G147" s="74">
        <v>1</v>
      </c>
      <c r="H147" s="74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9" t="s">
        <v>408</v>
      </c>
      <c r="Q147" s="15">
        <f t="shared" si="47"/>
        <v>16</v>
      </c>
      <c r="R147" s="49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21"/>
      <c r="B148" s="74" t="s">
        <v>632</v>
      </c>
      <c r="C148" s="74">
        <v>1</v>
      </c>
      <c r="D148" s="74">
        <f>INDEX(神器!$M$4:$M$7,世界BOSS专属武器!C148)</f>
        <v>40</v>
      </c>
      <c r="E148" s="74">
        <f t="shared" si="44"/>
        <v>2.5000000000000001E-2</v>
      </c>
      <c r="F148" s="74">
        <f t="shared" si="45"/>
        <v>1089</v>
      </c>
      <c r="G148" s="74">
        <v>2</v>
      </c>
      <c r="H148" s="74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9" t="s">
        <v>408</v>
      </c>
      <c r="Q148" s="15">
        <f t="shared" si="47"/>
        <v>17</v>
      </c>
      <c r="R148" s="49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21"/>
      <c r="B149" s="74" t="s">
        <v>633</v>
      </c>
      <c r="C149" s="74">
        <v>2</v>
      </c>
      <c r="D149" s="74">
        <f>INDEX(神器!$M$4:$M$7,世界BOSS专属武器!C149)</f>
        <v>120</v>
      </c>
      <c r="E149" s="74">
        <f t="shared" si="44"/>
        <v>8.3333333333333332E-3</v>
      </c>
      <c r="F149" s="74">
        <f t="shared" si="45"/>
        <v>363</v>
      </c>
      <c r="G149" s="74">
        <v>2</v>
      </c>
      <c r="H149" s="74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9" t="s">
        <v>408</v>
      </c>
      <c r="Q149" s="15">
        <f t="shared" si="47"/>
        <v>18</v>
      </c>
      <c r="R149" s="49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21"/>
      <c r="B150" s="74" t="s">
        <v>634</v>
      </c>
      <c r="C150" s="74">
        <v>2</v>
      </c>
      <c r="D150" s="74">
        <f>INDEX(神器!$M$4:$M$7,世界BOSS专属武器!C150)</f>
        <v>120</v>
      </c>
      <c r="E150" s="74">
        <f t="shared" si="44"/>
        <v>8.3333333333333332E-3</v>
      </c>
      <c r="F150" s="74">
        <f t="shared" si="45"/>
        <v>363</v>
      </c>
      <c r="G150" s="74">
        <v>2</v>
      </c>
      <c r="H150" s="74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9" t="s">
        <v>408</v>
      </c>
      <c r="Q150" s="15">
        <f t="shared" si="47"/>
        <v>19</v>
      </c>
      <c r="R150" s="49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21"/>
      <c r="B151" s="74" t="s">
        <v>635</v>
      </c>
      <c r="C151" s="74">
        <v>3</v>
      </c>
      <c r="D151" s="74">
        <f>INDEX(神器!$M$4:$M$7,世界BOSS专属武器!C151)</f>
        <v>280</v>
      </c>
      <c r="E151" s="74">
        <f t="shared" si="44"/>
        <v>3.5714285714285713E-3</v>
      </c>
      <c r="F151" s="74">
        <f t="shared" si="45"/>
        <v>156</v>
      </c>
      <c r="G151" s="74">
        <v>1</v>
      </c>
      <c r="H151" s="74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9" t="s">
        <v>408</v>
      </c>
      <c r="Q151" s="15">
        <f t="shared" si="47"/>
        <v>20</v>
      </c>
      <c r="R151" s="49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21"/>
      <c r="B152" s="74" t="s">
        <v>636</v>
      </c>
      <c r="C152" s="74">
        <v>3</v>
      </c>
      <c r="D152" s="74">
        <f>INDEX(神器!$M$4:$M$7,世界BOSS专属武器!C152)</f>
        <v>280</v>
      </c>
      <c r="E152" s="74">
        <f t="shared" si="44"/>
        <v>3.5714285714285713E-3</v>
      </c>
      <c r="F152" s="74">
        <f t="shared" si="45"/>
        <v>156</v>
      </c>
      <c r="G152" s="74">
        <v>1</v>
      </c>
      <c r="H152" s="74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9" t="s">
        <v>408</v>
      </c>
      <c r="Q152" s="15">
        <f t="shared" si="47"/>
        <v>21</v>
      </c>
      <c r="R152" s="49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21"/>
      <c r="B153" s="74" t="s">
        <v>637</v>
      </c>
      <c r="C153" s="74">
        <v>4</v>
      </c>
      <c r="D153" s="74">
        <f>INDEX(神器!$M$4:$M$7,世界BOSS专属武器!C153)</f>
        <v>600</v>
      </c>
      <c r="E153" s="74">
        <f t="shared" si="44"/>
        <v>1.6666666666666668E-3</v>
      </c>
      <c r="F153" s="74">
        <f t="shared" si="45"/>
        <v>73</v>
      </c>
      <c r="G153" s="74">
        <v>1</v>
      </c>
      <c r="H153" s="74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9" t="s">
        <v>408</v>
      </c>
      <c r="Q153" s="15">
        <f t="shared" si="47"/>
        <v>22</v>
      </c>
      <c r="R153" s="49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21"/>
      <c r="B154" s="74" t="s">
        <v>638</v>
      </c>
      <c r="C154" s="74">
        <v>1</v>
      </c>
      <c r="D154" s="74">
        <f>INDEX(神器!$M$4:$M$7,世界BOSS专属武器!C154)</f>
        <v>40</v>
      </c>
      <c r="E154" s="74">
        <f t="shared" si="44"/>
        <v>2.5000000000000001E-2</v>
      </c>
      <c r="F154" s="74">
        <f t="shared" si="45"/>
        <v>1089</v>
      </c>
      <c r="G154" s="74">
        <v>2</v>
      </c>
      <c r="H154" s="74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9" t="s">
        <v>408</v>
      </c>
      <c r="Q154" s="15">
        <f t="shared" si="47"/>
        <v>23</v>
      </c>
      <c r="R154" s="49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21"/>
      <c r="B155" s="74" t="s">
        <v>639</v>
      </c>
      <c r="C155" s="74">
        <v>2</v>
      </c>
      <c r="D155" s="74">
        <f>INDEX(神器!$M$4:$M$7,世界BOSS专属武器!C155)</f>
        <v>120</v>
      </c>
      <c r="E155" s="74">
        <f t="shared" si="44"/>
        <v>8.3333333333333332E-3</v>
      </c>
      <c r="F155" s="74">
        <f t="shared" si="45"/>
        <v>363</v>
      </c>
      <c r="G155" s="74">
        <v>2</v>
      </c>
      <c r="H155" s="74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9" t="s">
        <v>408</v>
      </c>
      <c r="Q155" s="15">
        <f t="shared" si="47"/>
        <v>24</v>
      </c>
      <c r="R155" s="49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21"/>
      <c r="B156" s="74" t="s">
        <v>640</v>
      </c>
      <c r="C156" s="74">
        <v>2</v>
      </c>
      <c r="D156" s="74">
        <f>INDEX(神器!$M$4:$M$7,世界BOSS专属武器!C156)</f>
        <v>120</v>
      </c>
      <c r="E156" s="74">
        <f t="shared" si="44"/>
        <v>8.3333333333333332E-3</v>
      </c>
      <c r="F156" s="74">
        <f t="shared" si="45"/>
        <v>363</v>
      </c>
      <c r="G156" s="74">
        <v>2</v>
      </c>
      <c r="H156" s="74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9" t="s">
        <v>408</v>
      </c>
      <c r="Q156" s="15">
        <f t="shared" si="47"/>
        <v>25</v>
      </c>
      <c r="R156" s="49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21"/>
      <c r="B157" s="74" t="s">
        <v>641</v>
      </c>
      <c r="C157" s="74">
        <v>3</v>
      </c>
      <c r="D157" s="74">
        <f>INDEX(神器!$M$4:$M$7,世界BOSS专属武器!C157)</f>
        <v>280</v>
      </c>
      <c r="E157" s="74">
        <f t="shared" si="44"/>
        <v>3.5714285714285713E-3</v>
      </c>
      <c r="F157" s="74">
        <f t="shared" si="45"/>
        <v>156</v>
      </c>
      <c r="G157" s="74">
        <v>1</v>
      </c>
      <c r="H157" s="74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9" t="s">
        <v>408</v>
      </c>
      <c r="Q157" s="15">
        <f t="shared" si="47"/>
        <v>26</v>
      </c>
      <c r="R157" s="49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21"/>
      <c r="B158" s="74" t="s">
        <v>642</v>
      </c>
      <c r="C158" s="74">
        <v>3</v>
      </c>
      <c r="D158" s="74">
        <f>INDEX(神器!$M$4:$M$7,世界BOSS专属武器!C158)</f>
        <v>280</v>
      </c>
      <c r="E158" s="74">
        <f t="shared" si="44"/>
        <v>3.5714285714285713E-3</v>
      </c>
      <c r="F158" s="74">
        <f t="shared" si="45"/>
        <v>156</v>
      </c>
      <c r="G158" s="74">
        <v>1</v>
      </c>
      <c r="H158" s="74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9" t="s">
        <v>408</v>
      </c>
      <c r="Q158" s="15">
        <f t="shared" si="47"/>
        <v>27</v>
      </c>
      <c r="R158" s="49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21"/>
      <c r="B159" s="74" t="s">
        <v>643</v>
      </c>
      <c r="C159" s="74">
        <v>4</v>
      </c>
      <c r="D159" s="74">
        <f>INDEX(神器!$M$4:$M$7,世界BOSS专属武器!C159)</f>
        <v>600</v>
      </c>
      <c r="E159" s="74">
        <f t="shared" si="44"/>
        <v>1.6666666666666668E-3</v>
      </c>
      <c r="F159" s="74">
        <f t="shared" si="45"/>
        <v>73</v>
      </c>
      <c r="G159" s="74">
        <v>1</v>
      </c>
      <c r="H159" s="74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9" t="s">
        <v>408</v>
      </c>
      <c r="Q159" s="15">
        <f t="shared" si="47"/>
        <v>28</v>
      </c>
      <c r="R159" s="49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21"/>
      <c r="B160" s="74" t="s">
        <v>644</v>
      </c>
      <c r="C160" s="74">
        <v>2</v>
      </c>
      <c r="D160" s="74">
        <f>INDEX(神器!$M$4:$M$7,世界BOSS专属武器!C160)</f>
        <v>120</v>
      </c>
      <c r="E160" s="74">
        <f t="shared" si="44"/>
        <v>8.3333333333333332E-3</v>
      </c>
      <c r="F160" s="74">
        <f t="shared" si="45"/>
        <v>363</v>
      </c>
      <c r="G160" s="74">
        <v>2</v>
      </c>
      <c r="H160" s="74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9" t="s">
        <v>408</v>
      </c>
      <c r="Q160" s="15">
        <f t="shared" si="47"/>
        <v>29</v>
      </c>
      <c r="R160" s="49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21"/>
      <c r="B161" s="74" t="s">
        <v>645</v>
      </c>
      <c r="C161" s="74">
        <v>2</v>
      </c>
      <c r="D161" s="74">
        <f>INDEX(神器!$M$4:$M$7,世界BOSS专属武器!C161)</f>
        <v>120</v>
      </c>
      <c r="E161" s="74">
        <f t="shared" si="44"/>
        <v>8.3333333333333332E-3</v>
      </c>
      <c r="F161" s="74">
        <f t="shared" si="45"/>
        <v>363</v>
      </c>
      <c r="G161" s="74">
        <v>2</v>
      </c>
      <c r="H161" s="74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9" t="s">
        <v>408</v>
      </c>
      <c r="Q161" s="15">
        <f t="shared" si="47"/>
        <v>30</v>
      </c>
      <c r="R161" s="49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21"/>
      <c r="B162" s="74" t="s">
        <v>646</v>
      </c>
      <c r="C162" s="74">
        <v>2</v>
      </c>
      <c r="D162" s="74">
        <f>INDEX(神器!$M$4:$M$7,世界BOSS专属武器!C162)</f>
        <v>120</v>
      </c>
      <c r="E162" s="74">
        <f t="shared" si="44"/>
        <v>8.3333333333333332E-3</v>
      </c>
      <c r="F162" s="74">
        <f t="shared" si="45"/>
        <v>363</v>
      </c>
      <c r="G162" s="74">
        <v>2</v>
      </c>
      <c r="H162" s="74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9" t="s">
        <v>408</v>
      </c>
      <c r="Q162" s="15">
        <f t="shared" si="47"/>
        <v>31</v>
      </c>
      <c r="R162" s="49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21"/>
      <c r="B163" s="74" t="s">
        <v>647</v>
      </c>
      <c r="C163" s="74">
        <v>3</v>
      </c>
      <c r="D163" s="74">
        <f>INDEX(神器!$M$4:$M$7,世界BOSS专属武器!C163)</f>
        <v>280</v>
      </c>
      <c r="E163" s="74">
        <f t="shared" si="44"/>
        <v>3.5714285714285713E-3</v>
      </c>
      <c r="F163" s="74">
        <f t="shared" si="45"/>
        <v>156</v>
      </c>
      <c r="G163" s="74">
        <v>1</v>
      </c>
      <c r="H163" s="74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9" t="s">
        <v>408</v>
      </c>
      <c r="Q163" s="15">
        <f t="shared" si="47"/>
        <v>32</v>
      </c>
      <c r="R163" s="49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21"/>
      <c r="B164" s="74" t="s">
        <v>648</v>
      </c>
      <c r="C164" s="74">
        <v>3</v>
      </c>
      <c r="D164" s="74">
        <f>INDEX(神器!$M$4:$M$7,世界BOSS专属武器!C164)</f>
        <v>280</v>
      </c>
      <c r="E164" s="74">
        <f t="shared" si="44"/>
        <v>3.5714285714285713E-3</v>
      </c>
      <c r="F164" s="74">
        <f t="shared" si="45"/>
        <v>156</v>
      </c>
      <c r="G164" s="74">
        <v>1</v>
      </c>
      <c r="H164" s="74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9" t="s">
        <v>408</v>
      </c>
      <c r="Q164" s="15">
        <f t="shared" si="47"/>
        <v>33</v>
      </c>
      <c r="R164" s="49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21"/>
      <c r="B165" s="74" t="s">
        <v>649</v>
      </c>
      <c r="C165" s="74">
        <v>3</v>
      </c>
      <c r="D165" s="74">
        <f>INDEX(神器!$M$4:$M$7,世界BOSS专属武器!C165)</f>
        <v>280</v>
      </c>
      <c r="E165" s="74">
        <f t="shared" si="44"/>
        <v>3.5714285714285713E-3</v>
      </c>
      <c r="F165" s="74">
        <f t="shared" si="45"/>
        <v>156</v>
      </c>
      <c r="G165" s="74">
        <v>1</v>
      </c>
      <c r="H165" s="74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9" t="s">
        <v>408</v>
      </c>
      <c r="Q165" s="15">
        <f t="shared" si="47"/>
        <v>34</v>
      </c>
      <c r="R165" s="49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21"/>
      <c r="B166" s="74" t="s">
        <v>650</v>
      </c>
      <c r="C166" s="74">
        <v>4</v>
      </c>
      <c r="D166" s="74">
        <f>INDEX(神器!$M$4:$M$7,世界BOSS专属武器!C166)</f>
        <v>600</v>
      </c>
      <c r="E166" s="74">
        <f t="shared" si="44"/>
        <v>1.6666666666666668E-3</v>
      </c>
      <c r="F166" s="74">
        <f t="shared" si="45"/>
        <v>73</v>
      </c>
      <c r="G166" s="74">
        <v>1</v>
      </c>
      <c r="H166" s="74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9" t="s">
        <v>408</v>
      </c>
      <c r="Q166" s="15">
        <f t="shared" si="47"/>
        <v>35</v>
      </c>
      <c r="R166" s="49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21"/>
      <c r="B167" s="74" t="s">
        <v>651</v>
      </c>
      <c r="C167" s="74">
        <v>4</v>
      </c>
      <c r="D167" s="74">
        <f>INDEX(神器!$M$4:$M$7,世界BOSS专属武器!C167)</f>
        <v>600</v>
      </c>
      <c r="E167" s="74">
        <f t="shared" si="44"/>
        <v>1.6666666666666668E-3</v>
      </c>
      <c r="F167" s="74">
        <f t="shared" si="45"/>
        <v>73</v>
      </c>
      <c r="G167" s="74">
        <v>1</v>
      </c>
      <c r="H167" s="74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9" t="s">
        <v>408</v>
      </c>
      <c r="Q167" s="15">
        <f t="shared" si="47"/>
        <v>36</v>
      </c>
      <c r="R167" s="49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21"/>
      <c r="B168" s="74" t="s">
        <v>652</v>
      </c>
      <c r="C168" s="74">
        <v>2</v>
      </c>
      <c r="D168" s="74">
        <f>INDEX(神器!$M$4:$M$7,世界BOSS专属武器!C168)</f>
        <v>120</v>
      </c>
      <c r="E168" s="74">
        <f t="shared" si="44"/>
        <v>8.3333333333333332E-3</v>
      </c>
      <c r="F168" s="74">
        <f t="shared" si="45"/>
        <v>363</v>
      </c>
      <c r="G168" s="74">
        <v>2</v>
      </c>
      <c r="H168" s="74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9" t="s">
        <v>408</v>
      </c>
      <c r="Q168" s="15">
        <f t="shared" si="47"/>
        <v>37</v>
      </c>
      <c r="R168" s="49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21"/>
      <c r="B169" s="74" t="s">
        <v>653</v>
      </c>
      <c r="C169" s="74">
        <v>2</v>
      </c>
      <c r="D169" s="74">
        <f>INDEX(神器!$M$4:$M$7,世界BOSS专属武器!C169)</f>
        <v>120</v>
      </c>
      <c r="E169" s="74">
        <f t="shared" si="44"/>
        <v>8.3333333333333332E-3</v>
      </c>
      <c r="F169" s="74">
        <f t="shared" si="45"/>
        <v>363</v>
      </c>
      <c r="G169" s="74">
        <v>2</v>
      </c>
      <c r="H169" s="74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9" t="s">
        <v>408</v>
      </c>
      <c r="Q169" s="15">
        <f t="shared" si="47"/>
        <v>38</v>
      </c>
      <c r="R169" s="49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21"/>
      <c r="B170" s="74" t="s">
        <v>654</v>
      </c>
      <c r="C170" s="74">
        <v>2</v>
      </c>
      <c r="D170" s="74">
        <f>INDEX(神器!$M$4:$M$7,世界BOSS专属武器!C170)</f>
        <v>120</v>
      </c>
      <c r="E170" s="74">
        <f t="shared" si="44"/>
        <v>8.3333333333333332E-3</v>
      </c>
      <c r="F170" s="74">
        <f t="shared" si="45"/>
        <v>363</v>
      </c>
      <c r="G170" s="74">
        <v>2</v>
      </c>
      <c r="H170" s="74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9" t="s">
        <v>408</v>
      </c>
      <c r="Q170" s="15">
        <f t="shared" si="47"/>
        <v>39</v>
      </c>
      <c r="R170" s="49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21"/>
      <c r="B171" s="74" t="s">
        <v>655</v>
      </c>
      <c r="C171" s="74">
        <v>3</v>
      </c>
      <c r="D171" s="74">
        <f>INDEX(神器!$M$4:$M$7,世界BOSS专属武器!C171)</f>
        <v>280</v>
      </c>
      <c r="E171" s="74">
        <f t="shared" si="44"/>
        <v>3.5714285714285713E-3</v>
      </c>
      <c r="F171" s="74">
        <f t="shared" si="45"/>
        <v>156</v>
      </c>
      <c r="G171" s="74">
        <v>1</v>
      </c>
      <c r="H171" s="74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9" t="s">
        <v>408</v>
      </c>
      <c r="Q171" s="15">
        <f t="shared" si="47"/>
        <v>40</v>
      </c>
      <c r="R171" s="49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21"/>
      <c r="B172" s="74" t="s">
        <v>656</v>
      </c>
      <c r="C172" s="74">
        <v>3</v>
      </c>
      <c r="D172" s="74">
        <f>INDEX(神器!$M$4:$M$7,世界BOSS专属武器!C172)</f>
        <v>280</v>
      </c>
      <c r="E172" s="74">
        <f t="shared" si="44"/>
        <v>3.5714285714285713E-3</v>
      </c>
      <c r="F172" s="74">
        <f t="shared" si="45"/>
        <v>156</v>
      </c>
      <c r="G172" s="74">
        <v>1</v>
      </c>
      <c r="H172" s="74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9" t="s">
        <v>408</v>
      </c>
      <c r="Q172" s="15">
        <f t="shared" si="47"/>
        <v>41</v>
      </c>
      <c r="R172" s="49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21"/>
      <c r="B173" s="74" t="s">
        <v>657</v>
      </c>
      <c r="C173" s="74">
        <v>3</v>
      </c>
      <c r="D173" s="74">
        <f>INDEX(神器!$M$4:$M$7,世界BOSS专属武器!C173)</f>
        <v>280</v>
      </c>
      <c r="E173" s="74">
        <f t="shared" si="44"/>
        <v>3.5714285714285713E-3</v>
      </c>
      <c r="F173" s="74">
        <f t="shared" si="45"/>
        <v>156</v>
      </c>
      <c r="G173" s="74">
        <v>1</v>
      </c>
      <c r="H173" s="74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9" t="s">
        <v>408</v>
      </c>
      <c r="Q173" s="15">
        <f t="shared" si="47"/>
        <v>42</v>
      </c>
      <c r="R173" s="49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21"/>
      <c r="B174" s="74" t="s">
        <v>658</v>
      </c>
      <c r="C174" s="74">
        <v>4</v>
      </c>
      <c r="D174" s="74">
        <f>INDEX(神器!$M$4:$M$7,世界BOSS专属武器!C174)</f>
        <v>600</v>
      </c>
      <c r="E174" s="74">
        <f t="shared" si="44"/>
        <v>1.6666666666666668E-3</v>
      </c>
      <c r="F174" s="74">
        <f t="shared" si="45"/>
        <v>73</v>
      </c>
      <c r="G174" s="74">
        <v>1</v>
      </c>
      <c r="H174" s="74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9" t="s">
        <v>408</v>
      </c>
      <c r="Q174" s="15">
        <f t="shared" si="47"/>
        <v>43</v>
      </c>
      <c r="R174" s="49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21"/>
      <c r="B175" s="74" t="s">
        <v>659</v>
      </c>
      <c r="C175" s="74">
        <v>4</v>
      </c>
      <c r="D175" s="74">
        <f>INDEX(神器!$M$4:$M$7,世界BOSS专属武器!C175)</f>
        <v>600</v>
      </c>
      <c r="E175" s="74">
        <f t="shared" si="44"/>
        <v>1.6666666666666668E-3</v>
      </c>
      <c r="F175" s="74">
        <f>10000-SUM(F142:F174)</f>
        <v>67</v>
      </c>
      <c r="G175" s="74">
        <v>1</v>
      </c>
      <c r="H175" s="74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9" t="s">
        <v>408</v>
      </c>
      <c r="Q175" s="15">
        <f t="shared" si="47"/>
        <v>44</v>
      </c>
      <c r="R175" s="49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9" t="s">
        <v>408</v>
      </c>
      <c r="Q176" s="15">
        <f t="shared" si="47"/>
        <v>45</v>
      </c>
      <c r="R176" s="49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8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9" t="s">
        <v>408</v>
      </c>
      <c r="Q177" s="15">
        <f t="shared" si="47"/>
        <v>46</v>
      </c>
      <c r="R177" s="49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21" t="s">
        <v>732</v>
      </c>
      <c r="B178" s="74" t="s">
        <v>626</v>
      </c>
      <c r="C178" s="74">
        <v>1</v>
      </c>
      <c r="D178" s="74">
        <f>INDEX(神器!$M$4:$M$7,世界BOSS专属武器!C178)</f>
        <v>40</v>
      </c>
      <c r="E178" s="74">
        <f t="shared" ref="E178:E211" si="58">1/D178</f>
        <v>2.5000000000000001E-2</v>
      </c>
      <c r="F178" s="74">
        <f>ROUND(E178/E$177*10000,0)</f>
        <v>1089</v>
      </c>
      <c r="G178" s="74">
        <v>3</v>
      </c>
      <c r="H178" s="74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9" t="s">
        <v>408</v>
      </c>
      <c r="Q178" s="15">
        <f t="shared" si="47"/>
        <v>47</v>
      </c>
      <c r="R178" s="49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21"/>
      <c r="B179" s="74" t="s">
        <v>627</v>
      </c>
      <c r="C179" s="74">
        <v>2</v>
      </c>
      <c r="D179" s="74">
        <f>INDEX(神器!$M$4:$M$7,世界BOSS专属武器!C179)</f>
        <v>120</v>
      </c>
      <c r="E179" s="74">
        <f t="shared" si="58"/>
        <v>8.3333333333333332E-3</v>
      </c>
      <c r="F179" s="74">
        <f t="shared" ref="F179:F210" si="59">ROUND(E179/E$177*10000,0)</f>
        <v>363</v>
      </c>
      <c r="G179" s="74">
        <v>3</v>
      </c>
      <c r="H179" s="74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9" t="s">
        <v>408</v>
      </c>
      <c r="Q179" s="15">
        <f t="shared" si="47"/>
        <v>48</v>
      </c>
      <c r="R179" s="49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21"/>
      <c r="B180" s="74" t="s">
        <v>628</v>
      </c>
      <c r="C180" s="74">
        <v>2</v>
      </c>
      <c r="D180" s="74">
        <f>INDEX(神器!$M$4:$M$7,世界BOSS专属武器!C180)</f>
        <v>120</v>
      </c>
      <c r="E180" s="74">
        <f t="shared" si="58"/>
        <v>8.3333333333333332E-3</v>
      </c>
      <c r="F180" s="74">
        <f t="shared" si="59"/>
        <v>363</v>
      </c>
      <c r="G180" s="74">
        <v>3</v>
      </c>
      <c r="H180" s="74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9" t="s">
        <v>408</v>
      </c>
      <c r="Q180" s="15">
        <f t="shared" si="47"/>
        <v>49</v>
      </c>
      <c r="R180" s="49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21"/>
      <c r="B181" s="74" t="s">
        <v>629</v>
      </c>
      <c r="C181" s="74">
        <v>3</v>
      </c>
      <c r="D181" s="74">
        <f>INDEX(神器!$M$4:$M$7,世界BOSS专属武器!C181)</f>
        <v>280</v>
      </c>
      <c r="E181" s="74">
        <f t="shared" si="58"/>
        <v>3.5714285714285713E-3</v>
      </c>
      <c r="F181" s="74">
        <f t="shared" si="59"/>
        <v>156</v>
      </c>
      <c r="G181" s="74">
        <v>2</v>
      </c>
      <c r="H181" s="74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9" t="s">
        <v>408</v>
      </c>
      <c r="Q181" s="15">
        <f t="shared" si="47"/>
        <v>50</v>
      </c>
      <c r="R181" s="49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21"/>
      <c r="B182" s="74" t="s">
        <v>630</v>
      </c>
      <c r="C182" s="74">
        <v>3</v>
      </c>
      <c r="D182" s="74">
        <f>INDEX(神器!$M$4:$M$7,世界BOSS专属武器!C182)</f>
        <v>280</v>
      </c>
      <c r="E182" s="74">
        <f t="shared" si="58"/>
        <v>3.5714285714285713E-3</v>
      </c>
      <c r="F182" s="74">
        <f t="shared" si="59"/>
        <v>156</v>
      </c>
      <c r="G182" s="74">
        <v>2</v>
      </c>
      <c r="H182" s="74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9" t="s">
        <v>408</v>
      </c>
      <c r="Q182" s="15">
        <f t="shared" si="47"/>
        <v>0</v>
      </c>
      <c r="R182" s="49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21"/>
      <c r="B183" s="74" t="s">
        <v>631</v>
      </c>
      <c r="C183" s="74">
        <v>4</v>
      </c>
      <c r="D183" s="74">
        <f>INDEX(神器!$M$4:$M$7,世界BOSS专属武器!C183)</f>
        <v>600</v>
      </c>
      <c r="E183" s="74">
        <f t="shared" si="58"/>
        <v>1.6666666666666668E-3</v>
      </c>
      <c r="F183" s="74">
        <f t="shared" si="59"/>
        <v>73</v>
      </c>
      <c r="G183" s="74">
        <v>1</v>
      </c>
      <c r="H183" s="74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9" t="s">
        <v>408</v>
      </c>
      <c r="Q183" s="15">
        <f t="shared" si="47"/>
        <v>1</v>
      </c>
      <c r="R183" s="49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21"/>
      <c r="B184" s="74" t="s">
        <v>632</v>
      </c>
      <c r="C184" s="74">
        <v>1</v>
      </c>
      <c r="D184" s="74">
        <f>INDEX(神器!$M$4:$M$7,世界BOSS专属武器!C184)</f>
        <v>40</v>
      </c>
      <c r="E184" s="74">
        <f t="shared" si="58"/>
        <v>2.5000000000000001E-2</v>
      </c>
      <c r="F184" s="74">
        <f t="shared" si="59"/>
        <v>1089</v>
      </c>
      <c r="G184" s="74">
        <v>3</v>
      </c>
      <c r="H184" s="74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9" t="s">
        <v>408</v>
      </c>
      <c r="Q184" s="15">
        <f t="shared" si="47"/>
        <v>2</v>
      </c>
      <c r="R184" s="49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21"/>
      <c r="B185" s="74" t="s">
        <v>633</v>
      </c>
      <c r="C185" s="74">
        <v>2</v>
      </c>
      <c r="D185" s="74">
        <f>INDEX(神器!$M$4:$M$7,世界BOSS专属武器!C185)</f>
        <v>120</v>
      </c>
      <c r="E185" s="74">
        <f t="shared" si="58"/>
        <v>8.3333333333333332E-3</v>
      </c>
      <c r="F185" s="74">
        <f t="shared" si="59"/>
        <v>363</v>
      </c>
      <c r="G185" s="74">
        <v>3</v>
      </c>
      <c r="H185" s="74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9" t="s">
        <v>408</v>
      </c>
      <c r="Q185" s="15">
        <f t="shared" si="47"/>
        <v>3</v>
      </c>
      <c r="R185" s="49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21"/>
      <c r="B186" s="74" t="s">
        <v>634</v>
      </c>
      <c r="C186" s="74">
        <v>2</v>
      </c>
      <c r="D186" s="74">
        <f>INDEX(神器!$M$4:$M$7,世界BOSS专属武器!C186)</f>
        <v>120</v>
      </c>
      <c r="E186" s="74">
        <f t="shared" si="58"/>
        <v>8.3333333333333332E-3</v>
      </c>
      <c r="F186" s="74">
        <f t="shared" si="59"/>
        <v>363</v>
      </c>
      <c r="G186" s="74">
        <v>3</v>
      </c>
      <c r="H186" s="74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9" t="s">
        <v>408</v>
      </c>
      <c r="Q186" s="15">
        <f t="shared" si="47"/>
        <v>4</v>
      </c>
      <c r="R186" s="49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21"/>
      <c r="B187" s="74" t="s">
        <v>635</v>
      </c>
      <c r="C187" s="74">
        <v>3</v>
      </c>
      <c r="D187" s="74">
        <f>INDEX(神器!$M$4:$M$7,世界BOSS专属武器!C187)</f>
        <v>280</v>
      </c>
      <c r="E187" s="74">
        <f t="shared" si="58"/>
        <v>3.5714285714285713E-3</v>
      </c>
      <c r="F187" s="74">
        <f t="shared" si="59"/>
        <v>156</v>
      </c>
      <c r="G187" s="74">
        <v>2</v>
      </c>
      <c r="H187" s="74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9" t="s">
        <v>408</v>
      </c>
      <c r="Q187" s="15">
        <f t="shared" si="47"/>
        <v>5</v>
      </c>
      <c r="R187" s="49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21"/>
      <c r="B188" s="74" t="s">
        <v>636</v>
      </c>
      <c r="C188" s="74">
        <v>3</v>
      </c>
      <c r="D188" s="74">
        <f>INDEX(神器!$M$4:$M$7,世界BOSS专属武器!C188)</f>
        <v>280</v>
      </c>
      <c r="E188" s="74">
        <f t="shared" si="58"/>
        <v>3.5714285714285713E-3</v>
      </c>
      <c r="F188" s="74">
        <f t="shared" si="59"/>
        <v>156</v>
      </c>
      <c r="G188" s="74">
        <v>2</v>
      </c>
      <c r="H188" s="74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9" t="s">
        <v>408</v>
      </c>
      <c r="Q188" s="15">
        <f t="shared" si="47"/>
        <v>6</v>
      </c>
      <c r="R188" s="49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21"/>
      <c r="B189" s="74" t="s">
        <v>637</v>
      </c>
      <c r="C189" s="74">
        <v>4</v>
      </c>
      <c r="D189" s="74">
        <f>INDEX(神器!$M$4:$M$7,世界BOSS专属武器!C189)</f>
        <v>600</v>
      </c>
      <c r="E189" s="74">
        <f t="shared" si="58"/>
        <v>1.6666666666666668E-3</v>
      </c>
      <c r="F189" s="74">
        <f t="shared" si="59"/>
        <v>73</v>
      </c>
      <c r="G189" s="74">
        <v>1</v>
      </c>
      <c r="H189" s="74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9" t="s">
        <v>408</v>
      </c>
      <c r="Q189" s="15">
        <f t="shared" si="47"/>
        <v>7</v>
      </c>
      <c r="R189" s="49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21"/>
      <c r="B190" s="74" t="s">
        <v>638</v>
      </c>
      <c r="C190" s="74">
        <v>1</v>
      </c>
      <c r="D190" s="74">
        <f>INDEX(神器!$M$4:$M$7,世界BOSS专属武器!C190)</f>
        <v>40</v>
      </c>
      <c r="E190" s="74">
        <f t="shared" si="58"/>
        <v>2.5000000000000001E-2</v>
      </c>
      <c r="F190" s="74">
        <f t="shared" si="59"/>
        <v>1089</v>
      </c>
      <c r="G190" s="74">
        <v>3</v>
      </c>
      <c r="H190" s="74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9" t="s">
        <v>408</v>
      </c>
      <c r="Q190" s="15">
        <f t="shared" si="47"/>
        <v>8</v>
      </c>
      <c r="R190" s="49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21"/>
      <c r="B191" s="74" t="s">
        <v>639</v>
      </c>
      <c r="C191" s="74">
        <v>2</v>
      </c>
      <c r="D191" s="74">
        <f>INDEX(神器!$M$4:$M$7,世界BOSS专属武器!C191)</f>
        <v>120</v>
      </c>
      <c r="E191" s="74">
        <f t="shared" si="58"/>
        <v>8.3333333333333332E-3</v>
      </c>
      <c r="F191" s="74">
        <f t="shared" si="59"/>
        <v>363</v>
      </c>
      <c r="G191" s="74">
        <v>3</v>
      </c>
      <c r="H191" s="74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9" t="s">
        <v>408</v>
      </c>
      <c r="Q191" s="15">
        <f t="shared" si="47"/>
        <v>9</v>
      </c>
      <c r="R191" s="49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21"/>
      <c r="B192" s="74" t="s">
        <v>640</v>
      </c>
      <c r="C192" s="74">
        <v>2</v>
      </c>
      <c r="D192" s="74">
        <f>INDEX(神器!$M$4:$M$7,世界BOSS专属武器!C192)</f>
        <v>120</v>
      </c>
      <c r="E192" s="74">
        <f t="shared" si="58"/>
        <v>8.3333333333333332E-3</v>
      </c>
      <c r="F192" s="74">
        <f t="shared" si="59"/>
        <v>363</v>
      </c>
      <c r="G192" s="74">
        <v>3</v>
      </c>
      <c r="H192" s="74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9" t="s">
        <v>408</v>
      </c>
      <c r="Q192" s="15">
        <f t="shared" si="47"/>
        <v>10</v>
      </c>
      <c r="R192" s="49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21"/>
      <c r="B193" s="74" t="s">
        <v>641</v>
      </c>
      <c r="C193" s="74">
        <v>3</v>
      </c>
      <c r="D193" s="74">
        <f>INDEX(神器!$M$4:$M$7,世界BOSS专属武器!C193)</f>
        <v>280</v>
      </c>
      <c r="E193" s="74">
        <f t="shared" si="58"/>
        <v>3.5714285714285713E-3</v>
      </c>
      <c r="F193" s="74">
        <f t="shared" si="59"/>
        <v>156</v>
      </c>
      <c r="G193" s="74">
        <v>2</v>
      </c>
      <c r="H193" s="74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9" t="s">
        <v>408</v>
      </c>
      <c r="Q193" s="15">
        <f t="shared" si="47"/>
        <v>11</v>
      </c>
      <c r="R193" s="49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21"/>
      <c r="B194" s="74" t="s">
        <v>642</v>
      </c>
      <c r="C194" s="74">
        <v>3</v>
      </c>
      <c r="D194" s="74">
        <f>INDEX(神器!$M$4:$M$7,世界BOSS专属武器!C194)</f>
        <v>280</v>
      </c>
      <c r="E194" s="74">
        <f t="shared" si="58"/>
        <v>3.5714285714285713E-3</v>
      </c>
      <c r="F194" s="74">
        <f t="shared" si="59"/>
        <v>156</v>
      </c>
      <c r="G194" s="74">
        <v>2</v>
      </c>
      <c r="H194" s="74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9" t="s">
        <v>408</v>
      </c>
      <c r="Q194" s="15">
        <f t="shared" si="47"/>
        <v>12</v>
      </c>
      <c r="R194" s="49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21"/>
      <c r="B195" s="74" t="s">
        <v>643</v>
      </c>
      <c r="C195" s="74">
        <v>4</v>
      </c>
      <c r="D195" s="74">
        <f>INDEX(神器!$M$4:$M$7,世界BOSS专属武器!C195)</f>
        <v>600</v>
      </c>
      <c r="E195" s="74">
        <f t="shared" si="58"/>
        <v>1.6666666666666668E-3</v>
      </c>
      <c r="F195" s="74">
        <f t="shared" si="59"/>
        <v>73</v>
      </c>
      <c r="G195" s="74">
        <v>1</v>
      </c>
      <c r="H195" s="74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9" t="s">
        <v>408</v>
      </c>
      <c r="Q195" s="15">
        <f t="shared" si="47"/>
        <v>13</v>
      </c>
      <c r="R195" s="49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21"/>
      <c r="B196" s="74" t="s">
        <v>644</v>
      </c>
      <c r="C196" s="74">
        <v>2</v>
      </c>
      <c r="D196" s="74">
        <f>INDEX(神器!$M$4:$M$7,世界BOSS专属武器!C196)</f>
        <v>120</v>
      </c>
      <c r="E196" s="74">
        <f t="shared" si="58"/>
        <v>8.3333333333333332E-3</v>
      </c>
      <c r="F196" s="74">
        <f t="shared" si="59"/>
        <v>363</v>
      </c>
      <c r="G196" s="74">
        <v>3</v>
      </c>
      <c r="H196" s="74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9" t="s">
        <v>408</v>
      </c>
      <c r="Q196" s="15">
        <f t="shared" si="47"/>
        <v>14</v>
      </c>
      <c r="R196" s="49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21"/>
      <c r="B197" s="74" t="s">
        <v>645</v>
      </c>
      <c r="C197" s="74">
        <v>2</v>
      </c>
      <c r="D197" s="74">
        <f>INDEX(神器!$M$4:$M$7,世界BOSS专属武器!C197)</f>
        <v>120</v>
      </c>
      <c r="E197" s="74">
        <f t="shared" si="58"/>
        <v>8.3333333333333332E-3</v>
      </c>
      <c r="F197" s="74">
        <f t="shared" si="59"/>
        <v>363</v>
      </c>
      <c r="G197" s="74">
        <v>3</v>
      </c>
      <c r="H197" s="74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9" t="s">
        <v>408</v>
      </c>
      <c r="Q197" s="15">
        <f t="shared" si="47"/>
        <v>15</v>
      </c>
      <c r="R197" s="49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21"/>
      <c r="B198" s="74" t="s">
        <v>646</v>
      </c>
      <c r="C198" s="74">
        <v>2</v>
      </c>
      <c r="D198" s="74">
        <f>INDEX(神器!$M$4:$M$7,世界BOSS专属武器!C198)</f>
        <v>120</v>
      </c>
      <c r="E198" s="74">
        <f t="shared" si="58"/>
        <v>8.3333333333333332E-3</v>
      </c>
      <c r="F198" s="74">
        <f t="shared" si="59"/>
        <v>363</v>
      </c>
      <c r="G198" s="74">
        <v>3</v>
      </c>
      <c r="H198" s="74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9" t="s">
        <v>408</v>
      </c>
      <c r="Q198" s="15">
        <f t="shared" si="47"/>
        <v>16</v>
      </c>
      <c r="R198" s="49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21"/>
      <c r="B199" s="74" t="s">
        <v>647</v>
      </c>
      <c r="C199" s="74">
        <v>3</v>
      </c>
      <c r="D199" s="74">
        <f>INDEX(神器!$M$4:$M$7,世界BOSS专属武器!C199)</f>
        <v>280</v>
      </c>
      <c r="E199" s="74">
        <f t="shared" si="58"/>
        <v>3.5714285714285713E-3</v>
      </c>
      <c r="F199" s="74">
        <f t="shared" si="59"/>
        <v>156</v>
      </c>
      <c r="G199" s="74">
        <v>2</v>
      </c>
      <c r="H199" s="74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9" t="s">
        <v>408</v>
      </c>
      <c r="Q199" s="15">
        <f t="shared" si="47"/>
        <v>17</v>
      </c>
      <c r="R199" s="49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21"/>
      <c r="B200" s="74" t="s">
        <v>648</v>
      </c>
      <c r="C200" s="74">
        <v>3</v>
      </c>
      <c r="D200" s="74">
        <f>INDEX(神器!$M$4:$M$7,世界BOSS专属武器!C200)</f>
        <v>280</v>
      </c>
      <c r="E200" s="74">
        <f t="shared" si="58"/>
        <v>3.5714285714285713E-3</v>
      </c>
      <c r="F200" s="74">
        <f t="shared" si="59"/>
        <v>156</v>
      </c>
      <c r="G200" s="74">
        <v>2</v>
      </c>
      <c r="H200" s="74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9" t="s">
        <v>408</v>
      </c>
      <c r="Q200" s="15">
        <f t="shared" si="47"/>
        <v>18</v>
      </c>
      <c r="R200" s="49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21"/>
      <c r="B201" s="74" t="s">
        <v>649</v>
      </c>
      <c r="C201" s="74">
        <v>3</v>
      </c>
      <c r="D201" s="74">
        <f>INDEX(神器!$M$4:$M$7,世界BOSS专属武器!C201)</f>
        <v>280</v>
      </c>
      <c r="E201" s="74">
        <f t="shared" si="58"/>
        <v>3.5714285714285713E-3</v>
      </c>
      <c r="F201" s="74">
        <f t="shared" si="59"/>
        <v>156</v>
      </c>
      <c r="G201" s="74">
        <v>2</v>
      </c>
      <c r="H201" s="74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9" t="s">
        <v>408</v>
      </c>
      <c r="Q201" s="15">
        <f t="shared" si="47"/>
        <v>19</v>
      </c>
      <c r="R201" s="49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21"/>
      <c r="B202" s="74" t="s">
        <v>650</v>
      </c>
      <c r="C202" s="74">
        <v>4</v>
      </c>
      <c r="D202" s="74">
        <f>INDEX(神器!$M$4:$M$7,世界BOSS专属武器!C202)</f>
        <v>600</v>
      </c>
      <c r="E202" s="74">
        <f t="shared" si="58"/>
        <v>1.6666666666666668E-3</v>
      </c>
      <c r="F202" s="74">
        <f t="shared" si="59"/>
        <v>73</v>
      </c>
      <c r="G202" s="74">
        <v>1</v>
      </c>
      <c r="H202" s="74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9" t="s">
        <v>408</v>
      </c>
      <c r="Q202" s="15">
        <f t="shared" si="47"/>
        <v>20</v>
      </c>
      <c r="R202" s="49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21"/>
      <c r="B203" s="74" t="s">
        <v>651</v>
      </c>
      <c r="C203" s="74">
        <v>4</v>
      </c>
      <c r="D203" s="74">
        <f>INDEX(神器!$M$4:$M$7,世界BOSS专属武器!C203)</f>
        <v>600</v>
      </c>
      <c r="E203" s="74">
        <f t="shared" si="58"/>
        <v>1.6666666666666668E-3</v>
      </c>
      <c r="F203" s="74">
        <f t="shared" si="59"/>
        <v>73</v>
      </c>
      <c r="G203" s="74">
        <v>1</v>
      </c>
      <c r="H203" s="74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9" t="s">
        <v>408</v>
      </c>
      <c r="Q203" s="15">
        <f t="shared" si="47"/>
        <v>21</v>
      </c>
      <c r="R203" s="49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21"/>
      <c r="B204" s="74" t="s">
        <v>652</v>
      </c>
      <c r="C204" s="74">
        <v>2</v>
      </c>
      <c r="D204" s="74">
        <f>INDEX(神器!$M$4:$M$7,世界BOSS专属武器!C204)</f>
        <v>120</v>
      </c>
      <c r="E204" s="74">
        <f t="shared" si="58"/>
        <v>8.3333333333333332E-3</v>
      </c>
      <c r="F204" s="74">
        <f t="shared" si="59"/>
        <v>363</v>
      </c>
      <c r="G204" s="74">
        <v>3</v>
      </c>
      <c r="H204" s="74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9" t="s">
        <v>408</v>
      </c>
      <c r="Q204" s="15">
        <f t="shared" si="47"/>
        <v>22</v>
      </c>
      <c r="R204" s="49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21"/>
      <c r="B205" s="74" t="s">
        <v>653</v>
      </c>
      <c r="C205" s="74">
        <v>2</v>
      </c>
      <c r="D205" s="74">
        <f>INDEX(神器!$M$4:$M$7,世界BOSS专属武器!C205)</f>
        <v>120</v>
      </c>
      <c r="E205" s="74">
        <f t="shared" si="58"/>
        <v>8.3333333333333332E-3</v>
      </c>
      <c r="F205" s="74">
        <f t="shared" si="59"/>
        <v>363</v>
      </c>
      <c r="G205" s="74">
        <v>3</v>
      </c>
      <c r="H205" s="74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9" t="s">
        <v>408</v>
      </c>
      <c r="Q205" s="15">
        <f t="shared" si="47"/>
        <v>23</v>
      </c>
      <c r="R205" s="49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21"/>
      <c r="B206" s="74" t="s">
        <v>654</v>
      </c>
      <c r="C206" s="74">
        <v>2</v>
      </c>
      <c r="D206" s="74">
        <f>INDEX(神器!$M$4:$M$7,世界BOSS专属武器!C206)</f>
        <v>120</v>
      </c>
      <c r="E206" s="74">
        <f t="shared" si="58"/>
        <v>8.3333333333333332E-3</v>
      </c>
      <c r="F206" s="74">
        <f t="shared" si="59"/>
        <v>363</v>
      </c>
      <c r="G206" s="74">
        <v>3</v>
      </c>
      <c r="H206" s="74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9" t="s">
        <v>408</v>
      </c>
      <c r="Q206" s="15">
        <f t="shared" si="47"/>
        <v>24</v>
      </c>
      <c r="R206" s="49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21"/>
      <c r="B207" s="74" t="s">
        <v>655</v>
      </c>
      <c r="C207" s="74">
        <v>3</v>
      </c>
      <c r="D207" s="74">
        <f>INDEX(神器!$M$4:$M$7,世界BOSS专属武器!C207)</f>
        <v>280</v>
      </c>
      <c r="E207" s="74">
        <f t="shared" si="58"/>
        <v>3.5714285714285713E-3</v>
      </c>
      <c r="F207" s="74">
        <f t="shared" si="59"/>
        <v>156</v>
      </c>
      <c r="G207" s="74">
        <v>2</v>
      </c>
      <c r="H207" s="74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9" t="s">
        <v>408</v>
      </c>
      <c r="Q207" s="15">
        <f t="shared" si="47"/>
        <v>25</v>
      </c>
      <c r="R207" s="49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21"/>
      <c r="B208" s="74" t="s">
        <v>656</v>
      </c>
      <c r="C208" s="74">
        <v>3</v>
      </c>
      <c r="D208" s="74">
        <f>INDEX(神器!$M$4:$M$7,世界BOSS专属武器!C208)</f>
        <v>280</v>
      </c>
      <c r="E208" s="74">
        <f t="shared" si="58"/>
        <v>3.5714285714285713E-3</v>
      </c>
      <c r="F208" s="74">
        <f t="shared" si="59"/>
        <v>156</v>
      </c>
      <c r="G208" s="74">
        <v>2</v>
      </c>
      <c r="H208" s="74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9" t="s">
        <v>408</v>
      </c>
      <c r="Q208" s="15">
        <f t="shared" si="47"/>
        <v>26</v>
      </c>
      <c r="R208" s="49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21"/>
      <c r="B209" s="74" t="s">
        <v>657</v>
      </c>
      <c r="C209" s="74">
        <v>3</v>
      </c>
      <c r="D209" s="74">
        <f>INDEX(神器!$M$4:$M$7,世界BOSS专属武器!C209)</f>
        <v>280</v>
      </c>
      <c r="E209" s="74">
        <f t="shared" si="58"/>
        <v>3.5714285714285713E-3</v>
      </c>
      <c r="F209" s="74">
        <f t="shared" si="59"/>
        <v>156</v>
      </c>
      <c r="G209" s="74">
        <v>2</v>
      </c>
      <c r="H209" s="74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9" t="s">
        <v>408</v>
      </c>
      <c r="Q209" s="15">
        <f t="shared" ref="Q209:Q272" si="61">MOD(M209-1,51)</f>
        <v>27</v>
      </c>
      <c r="R209" s="49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21"/>
      <c r="B210" s="74" t="s">
        <v>658</v>
      </c>
      <c r="C210" s="74">
        <v>4</v>
      </c>
      <c r="D210" s="74">
        <f>INDEX(神器!$M$4:$M$7,世界BOSS专属武器!C210)</f>
        <v>600</v>
      </c>
      <c r="E210" s="74">
        <f t="shared" si="58"/>
        <v>1.6666666666666668E-3</v>
      </c>
      <c r="F210" s="74">
        <f t="shared" si="59"/>
        <v>73</v>
      </c>
      <c r="G210" s="74">
        <v>1</v>
      </c>
      <c r="H210" s="74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9" t="s">
        <v>408</v>
      </c>
      <c r="Q210" s="15">
        <f t="shared" si="61"/>
        <v>28</v>
      </c>
      <c r="R210" s="49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21"/>
      <c r="B211" s="74" t="s">
        <v>659</v>
      </c>
      <c r="C211" s="74">
        <v>4</v>
      </c>
      <c r="D211" s="74">
        <f>INDEX(神器!$M$4:$M$7,世界BOSS专属武器!C211)</f>
        <v>600</v>
      </c>
      <c r="E211" s="74">
        <f t="shared" si="58"/>
        <v>1.6666666666666668E-3</v>
      </c>
      <c r="F211" s="74">
        <f>10000-SUM(F178:F210)</f>
        <v>67</v>
      </c>
      <c r="G211" s="74">
        <v>1</v>
      </c>
      <c r="H211" s="74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9" t="s">
        <v>408</v>
      </c>
      <c r="Q211" s="15">
        <f t="shared" si="61"/>
        <v>29</v>
      </c>
      <c r="R211" s="49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9" t="s">
        <v>408</v>
      </c>
      <c r="Q212" s="15">
        <f t="shared" si="61"/>
        <v>30</v>
      </c>
      <c r="R212" s="49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8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9" t="s">
        <v>408</v>
      </c>
      <c r="Q213" s="15">
        <f t="shared" si="61"/>
        <v>31</v>
      </c>
      <c r="R213" s="49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21" t="s">
        <v>733</v>
      </c>
      <c r="B214" s="74" t="s">
        <v>644</v>
      </c>
      <c r="C214" s="74">
        <v>2</v>
      </c>
      <c r="D214" s="74">
        <f>INDEX(神器!$M$4:$M$7,世界BOSS专属武器!C214)</f>
        <v>120</v>
      </c>
      <c r="E214" s="74">
        <f t="shared" ref="E214:E229" si="72">1/D214</f>
        <v>8.3333333333333332E-3</v>
      </c>
      <c r="F214" s="74">
        <f>INT(E214/E$213*10000)</f>
        <v>1067</v>
      </c>
      <c r="G214" s="74">
        <v>1</v>
      </c>
      <c r="H214" s="74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9" t="s">
        <v>408</v>
      </c>
      <c r="Q214" s="15">
        <f t="shared" si="61"/>
        <v>32</v>
      </c>
      <c r="R214" s="49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21"/>
      <c r="B215" s="74" t="s">
        <v>645</v>
      </c>
      <c r="C215" s="74">
        <v>2</v>
      </c>
      <c r="D215" s="74">
        <f>INDEX(神器!$M$4:$M$7,世界BOSS专属武器!C215)</f>
        <v>120</v>
      </c>
      <c r="E215" s="74">
        <f t="shared" si="72"/>
        <v>8.3333333333333332E-3</v>
      </c>
      <c r="F215" s="74">
        <f t="shared" ref="F215:F228" si="73">INT(E215/E$213*10000)</f>
        <v>1067</v>
      </c>
      <c r="G215" s="74">
        <v>1</v>
      </c>
      <c r="H215" s="74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9" t="s">
        <v>408</v>
      </c>
      <c r="Q215" s="15">
        <f t="shared" si="61"/>
        <v>33</v>
      </c>
      <c r="R215" s="49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21"/>
      <c r="B216" s="74" t="s">
        <v>646</v>
      </c>
      <c r="C216" s="74">
        <v>2</v>
      </c>
      <c r="D216" s="74">
        <f>INDEX(神器!$M$4:$M$7,世界BOSS专属武器!C216)</f>
        <v>120</v>
      </c>
      <c r="E216" s="74">
        <f t="shared" si="72"/>
        <v>8.3333333333333332E-3</v>
      </c>
      <c r="F216" s="74">
        <f t="shared" si="73"/>
        <v>1067</v>
      </c>
      <c r="G216" s="74">
        <v>1</v>
      </c>
      <c r="H216" s="74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9" t="s">
        <v>408</v>
      </c>
      <c r="Q216" s="15">
        <f t="shared" si="61"/>
        <v>34</v>
      </c>
      <c r="R216" s="49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21"/>
      <c r="B217" s="74" t="s">
        <v>647</v>
      </c>
      <c r="C217" s="74">
        <v>3</v>
      </c>
      <c r="D217" s="74">
        <f>INDEX(神器!$M$4:$M$7,世界BOSS专属武器!C217)</f>
        <v>280</v>
      </c>
      <c r="E217" s="74">
        <f t="shared" si="72"/>
        <v>3.5714285714285713E-3</v>
      </c>
      <c r="F217" s="74">
        <f t="shared" si="73"/>
        <v>457</v>
      </c>
      <c r="G217" s="74">
        <v>1</v>
      </c>
      <c r="H217" s="74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9" t="s">
        <v>408</v>
      </c>
      <c r="Q217" s="15">
        <f t="shared" si="61"/>
        <v>35</v>
      </c>
      <c r="R217" s="49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21"/>
      <c r="B218" s="74" t="s">
        <v>648</v>
      </c>
      <c r="C218" s="74">
        <v>3</v>
      </c>
      <c r="D218" s="74">
        <f>INDEX(神器!$M$4:$M$7,世界BOSS专属武器!C218)</f>
        <v>280</v>
      </c>
      <c r="E218" s="74">
        <f t="shared" si="72"/>
        <v>3.5714285714285713E-3</v>
      </c>
      <c r="F218" s="74">
        <f t="shared" si="73"/>
        <v>457</v>
      </c>
      <c r="G218" s="74">
        <v>1</v>
      </c>
      <c r="H218" s="74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9" t="s">
        <v>408</v>
      </c>
      <c r="Q218" s="15">
        <f t="shared" si="61"/>
        <v>36</v>
      </c>
      <c r="R218" s="49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21"/>
      <c r="B219" s="74" t="s">
        <v>649</v>
      </c>
      <c r="C219" s="74">
        <v>3</v>
      </c>
      <c r="D219" s="74">
        <f>INDEX(神器!$M$4:$M$7,世界BOSS专属武器!C219)</f>
        <v>280</v>
      </c>
      <c r="E219" s="74">
        <f t="shared" si="72"/>
        <v>3.5714285714285713E-3</v>
      </c>
      <c r="F219" s="74">
        <f t="shared" si="73"/>
        <v>457</v>
      </c>
      <c r="G219" s="74">
        <v>1</v>
      </c>
      <c r="H219" s="74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9" t="s">
        <v>408</v>
      </c>
      <c r="Q219" s="15">
        <f t="shared" si="61"/>
        <v>37</v>
      </c>
      <c r="R219" s="49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21"/>
      <c r="B220" s="74" t="s">
        <v>650</v>
      </c>
      <c r="C220" s="74">
        <v>4</v>
      </c>
      <c r="D220" s="74">
        <f>INDEX(神器!$M$4:$M$7,世界BOSS专属武器!C220)</f>
        <v>600</v>
      </c>
      <c r="E220" s="74">
        <f t="shared" si="72"/>
        <v>1.6666666666666668E-3</v>
      </c>
      <c r="F220" s="74">
        <f t="shared" si="73"/>
        <v>213</v>
      </c>
      <c r="G220" s="74">
        <v>1</v>
      </c>
      <c r="H220" s="74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9" t="s">
        <v>408</v>
      </c>
      <c r="Q220" s="15">
        <f t="shared" si="61"/>
        <v>38</v>
      </c>
      <c r="R220" s="49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21"/>
      <c r="B221" s="74" t="s">
        <v>651</v>
      </c>
      <c r="C221" s="74">
        <v>4</v>
      </c>
      <c r="D221" s="74">
        <f>INDEX(神器!$M$4:$M$7,世界BOSS专属武器!C221)</f>
        <v>600</v>
      </c>
      <c r="E221" s="74">
        <f t="shared" si="72"/>
        <v>1.6666666666666668E-3</v>
      </c>
      <c r="F221" s="74">
        <f t="shared" si="73"/>
        <v>213</v>
      </c>
      <c r="G221" s="74">
        <v>1</v>
      </c>
      <c r="H221" s="74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9" t="s">
        <v>408</v>
      </c>
      <c r="Q221" s="15">
        <f t="shared" si="61"/>
        <v>39</v>
      </c>
      <c r="R221" s="49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21"/>
      <c r="B222" s="74" t="s">
        <v>652</v>
      </c>
      <c r="C222" s="74">
        <v>2</v>
      </c>
      <c r="D222" s="74">
        <f>INDEX(神器!$M$4:$M$7,世界BOSS专属武器!C222)</f>
        <v>120</v>
      </c>
      <c r="E222" s="74">
        <f t="shared" si="72"/>
        <v>8.3333333333333332E-3</v>
      </c>
      <c r="F222" s="74">
        <f t="shared" si="73"/>
        <v>1067</v>
      </c>
      <c r="G222" s="74">
        <v>1</v>
      </c>
      <c r="H222" s="74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9" t="s">
        <v>408</v>
      </c>
      <c r="Q222" s="15">
        <f t="shared" si="61"/>
        <v>40</v>
      </c>
      <c r="R222" s="49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21"/>
      <c r="B223" s="74" t="s">
        <v>653</v>
      </c>
      <c r="C223" s="74">
        <v>2</v>
      </c>
      <c r="D223" s="74">
        <f>INDEX(神器!$M$4:$M$7,世界BOSS专属武器!C223)</f>
        <v>120</v>
      </c>
      <c r="E223" s="74">
        <f t="shared" si="72"/>
        <v>8.3333333333333332E-3</v>
      </c>
      <c r="F223" s="74">
        <f t="shared" si="73"/>
        <v>1067</v>
      </c>
      <c r="G223" s="74">
        <v>1</v>
      </c>
      <c r="H223" s="74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9" t="s">
        <v>408</v>
      </c>
      <c r="Q223" s="15">
        <f t="shared" si="61"/>
        <v>41</v>
      </c>
      <c r="R223" s="49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21"/>
      <c r="B224" s="74" t="s">
        <v>654</v>
      </c>
      <c r="C224" s="74">
        <v>2</v>
      </c>
      <c r="D224" s="74">
        <f>INDEX(神器!$M$4:$M$7,世界BOSS专属武器!C224)</f>
        <v>120</v>
      </c>
      <c r="E224" s="74">
        <f t="shared" si="72"/>
        <v>8.3333333333333332E-3</v>
      </c>
      <c r="F224" s="74">
        <f t="shared" si="73"/>
        <v>1067</v>
      </c>
      <c r="G224" s="74">
        <v>1</v>
      </c>
      <c r="H224" s="74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9" t="s">
        <v>408</v>
      </c>
      <c r="Q224" s="15">
        <f t="shared" si="61"/>
        <v>42</v>
      </c>
      <c r="R224" s="49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21"/>
      <c r="B225" s="74" t="s">
        <v>655</v>
      </c>
      <c r="C225" s="74">
        <v>3</v>
      </c>
      <c r="D225" s="74">
        <f>INDEX(神器!$M$4:$M$7,世界BOSS专属武器!C225)</f>
        <v>280</v>
      </c>
      <c r="E225" s="74">
        <f t="shared" si="72"/>
        <v>3.5714285714285713E-3</v>
      </c>
      <c r="F225" s="74">
        <f t="shared" si="73"/>
        <v>457</v>
      </c>
      <c r="G225" s="74">
        <v>1</v>
      </c>
      <c r="H225" s="74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9" t="s">
        <v>408</v>
      </c>
      <c r="Q225" s="15">
        <f t="shared" si="61"/>
        <v>43</v>
      </c>
      <c r="R225" s="49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21"/>
      <c r="B226" s="74" t="s">
        <v>656</v>
      </c>
      <c r="C226" s="74">
        <v>3</v>
      </c>
      <c r="D226" s="74">
        <f>INDEX(神器!$M$4:$M$7,世界BOSS专属武器!C226)</f>
        <v>280</v>
      </c>
      <c r="E226" s="74">
        <f t="shared" si="72"/>
        <v>3.5714285714285713E-3</v>
      </c>
      <c r="F226" s="74">
        <f t="shared" si="73"/>
        <v>457</v>
      </c>
      <c r="G226" s="74">
        <v>1</v>
      </c>
      <c r="H226" s="74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9" t="s">
        <v>408</v>
      </c>
      <c r="Q226" s="15">
        <f t="shared" si="61"/>
        <v>44</v>
      </c>
      <c r="R226" s="49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21"/>
      <c r="B227" s="74" t="s">
        <v>657</v>
      </c>
      <c r="C227" s="74">
        <v>3</v>
      </c>
      <c r="D227" s="74">
        <f>INDEX(神器!$M$4:$M$7,世界BOSS专属武器!C227)</f>
        <v>280</v>
      </c>
      <c r="E227" s="74">
        <f t="shared" si="72"/>
        <v>3.5714285714285713E-3</v>
      </c>
      <c r="F227" s="74">
        <f t="shared" si="73"/>
        <v>457</v>
      </c>
      <c r="G227" s="74">
        <v>1</v>
      </c>
      <c r="H227" s="74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9" t="s">
        <v>408</v>
      </c>
      <c r="Q227" s="15">
        <f t="shared" si="61"/>
        <v>45</v>
      </c>
      <c r="R227" s="49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21"/>
      <c r="B228" s="74" t="s">
        <v>658</v>
      </c>
      <c r="C228" s="74">
        <v>4</v>
      </c>
      <c r="D228" s="74">
        <f>INDEX(神器!$M$4:$M$7,世界BOSS专属武器!C228)</f>
        <v>600</v>
      </c>
      <c r="E228" s="74">
        <f t="shared" si="72"/>
        <v>1.6666666666666668E-3</v>
      </c>
      <c r="F228" s="74">
        <f t="shared" si="73"/>
        <v>213</v>
      </c>
      <c r="G228" s="74">
        <v>1</v>
      </c>
      <c r="H228" s="74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9" t="s">
        <v>408</v>
      </c>
      <c r="Q228" s="15">
        <f t="shared" si="61"/>
        <v>46</v>
      </c>
      <c r="R228" s="49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21"/>
      <c r="B229" s="74" t="s">
        <v>659</v>
      </c>
      <c r="C229" s="74">
        <v>4</v>
      </c>
      <c r="D229" s="74">
        <f>INDEX(神器!$M$4:$M$7,世界BOSS专属武器!C229)</f>
        <v>600</v>
      </c>
      <c r="E229" s="74">
        <f t="shared" si="72"/>
        <v>1.6666666666666668E-3</v>
      </c>
      <c r="F229" s="74">
        <f>10000-SUM(F214:F228)</f>
        <v>217</v>
      </c>
      <c r="G229" s="74">
        <v>1</v>
      </c>
      <c r="H229" s="74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9" t="s">
        <v>408</v>
      </c>
      <c r="Q229" s="15">
        <f t="shared" si="61"/>
        <v>47</v>
      </c>
      <c r="R229" s="49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9" t="s">
        <v>408</v>
      </c>
      <c r="Q230" s="15">
        <f t="shared" si="61"/>
        <v>48</v>
      </c>
      <c r="R230" s="49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8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9" t="s">
        <v>408</v>
      </c>
      <c r="Q231" s="15">
        <f t="shared" si="61"/>
        <v>49</v>
      </c>
      <c r="R231" s="49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21" t="s">
        <v>734</v>
      </c>
      <c r="B232" s="74" t="s">
        <v>625</v>
      </c>
      <c r="C232" s="74">
        <v>3</v>
      </c>
      <c r="D232" s="74">
        <f>INDEX(神器!$M$4:$M$7,世界BOSS专属武器!C232)</f>
        <v>280</v>
      </c>
      <c r="E232" s="74">
        <f t="shared" ref="E232:E249" si="74">1/D232</f>
        <v>3.5714285714285713E-3</v>
      </c>
      <c r="F232" s="74">
        <f>ROUND(E232/E$231*10000,0)</f>
        <v>652</v>
      </c>
      <c r="G232" s="74">
        <v>1</v>
      </c>
      <c r="H232" s="74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9" t="s">
        <v>408</v>
      </c>
      <c r="Q232" s="15">
        <f t="shared" si="61"/>
        <v>50</v>
      </c>
      <c r="R232" s="49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21"/>
      <c r="B233" s="74" t="s">
        <v>629</v>
      </c>
      <c r="C233" s="74">
        <v>3</v>
      </c>
      <c r="D233" s="74">
        <f>INDEX(神器!$M$4:$M$7,世界BOSS专属武器!C233)</f>
        <v>280</v>
      </c>
      <c r="E233" s="74">
        <f t="shared" si="74"/>
        <v>3.5714285714285713E-3</v>
      </c>
      <c r="F233" s="74">
        <f t="shared" ref="F233:F248" si="75">ROUND(E233/E$231*10000,0)</f>
        <v>652</v>
      </c>
      <c r="G233" s="74">
        <v>1</v>
      </c>
      <c r="H233" s="74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9" t="s">
        <v>408</v>
      </c>
      <c r="Q233" s="15">
        <f t="shared" si="61"/>
        <v>0</v>
      </c>
      <c r="R233" s="49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21"/>
      <c r="B234" s="74" t="s">
        <v>630</v>
      </c>
      <c r="C234" s="74">
        <v>3</v>
      </c>
      <c r="D234" s="74">
        <f>INDEX(神器!$M$4:$M$7,世界BOSS专属武器!C234)</f>
        <v>280</v>
      </c>
      <c r="E234" s="74">
        <f t="shared" si="74"/>
        <v>3.5714285714285713E-3</v>
      </c>
      <c r="F234" s="74">
        <f t="shared" si="75"/>
        <v>652</v>
      </c>
      <c r="G234" s="74">
        <v>1</v>
      </c>
      <c r="H234" s="74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9" t="s">
        <v>408</v>
      </c>
      <c r="Q234" s="15">
        <f t="shared" si="61"/>
        <v>1</v>
      </c>
      <c r="R234" s="49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21"/>
      <c r="B235" s="74" t="s">
        <v>631</v>
      </c>
      <c r="C235" s="74">
        <v>4</v>
      </c>
      <c r="D235" s="74">
        <f>INDEX(神器!$M$4:$M$7,世界BOSS专属武器!C235)</f>
        <v>600</v>
      </c>
      <c r="E235" s="74">
        <f t="shared" si="74"/>
        <v>1.6666666666666668E-3</v>
      </c>
      <c r="F235" s="74">
        <f t="shared" si="75"/>
        <v>304</v>
      </c>
      <c r="G235" s="74">
        <v>1</v>
      </c>
      <c r="H235" s="74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9" t="s">
        <v>408</v>
      </c>
      <c r="Q235" s="15">
        <f t="shared" si="61"/>
        <v>2</v>
      </c>
      <c r="R235" s="49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21"/>
      <c r="B236" s="74" t="s">
        <v>635</v>
      </c>
      <c r="C236" s="74">
        <v>3</v>
      </c>
      <c r="D236" s="74">
        <f>INDEX(神器!$M$4:$M$7,世界BOSS专属武器!C236)</f>
        <v>280</v>
      </c>
      <c r="E236" s="74">
        <f t="shared" si="74"/>
        <v>3.5714285714285713E-3</v>
      </c>
      <c r="F236" s="74">
        <f t="shared" si="75"/>
        <v>652</v>
      </c>
      <c r="G236" s="74">
        <v>1</v>
      </c>
      <c r="H236" s="74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9" t="s">
        <v>408</v>
      </c>
      <c r="Q236" s="15">
        <f t="shared" si="61"/>
        <v>3</v>
      </c>
      <c r="R236" s="49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21"/>
      <c r="B237" s="74" t="s">
        <v>636</v>
      </c>
      <c r="C237" s="74">
        <v>3</v>
      </c>
      <c r="D237" s="74">
        <f>INDEX(神器!$M$4:$M$7,世界BOSS专属武器!C237)</f>
        <v>280</v>
      </c>
      <c r="E237" s="74">
        <f t="shared" si="74"/>
        <v>3.5714285714285713E-3</v>
      </c>
      <c r="F237" s="74">
        <f t="shared" si="75"/>
        <v>652</v>
      </c>
      <c r="G237" s="74">
        <v>1</v>
      </c>
      <c r="H237" s="74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9" t="s">
        <v>408</v>
      </c>
      <c r="Q237" s="15">
        <f t="shared" si="61"/>
        <v>4</v>
      </c>
      <c r="R237" s="49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21"/>
      <c r="B238" s="74" t="s">
        <v>637</v>
      </c>
      <c r="C238" s="74">
        <v>4</v>
      </c>
      <c r="D238" s="74">
        <f>INDEX(神器!$M$4:$M$7,世界BOSS专属武器!C238)</f>
        <v>600</v>
      </c>
      <c r="E238" s="74">
        <f t="shared" si="74"/>
        <v>1.6666666666666668E-3</v>
      </c>
      <c r="F238" s="74">
        <f t="shared" si="75"/>
        <v>304</v>
      </c>
      <c r="G238" s="74">
        <v>1</v>
      </c>
      <c r="H238" s="74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9" t="s">
        <v>408</v>
      </c>
      <c r="Q238" s="15">
        <f t="shared" si="61"/>
        <v>5</v>
      </c>
      <c r="R238" s="49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21"/>
      <c r="B239" s="74" t="s">
        <v>641</v>
      </c>
      <c r="C239" s="74">
        <v>3</v>
      </c>
      <c r="D239" s="74">
        <f>INDEX(神器!$M$4:$M$7,世界BOSS专属武器!C239)</f>
        <v>280</v>
      </c>
      <c r="E239" s="74">
        <f t="shared" si="74"/>
        <v>3.5714285714285713E-3</v>
      </c>
      <c r="F239" s="74">
        <f t="shared" si="75"/>
        <v>652</v>
      </c>
      <c r="G239" s="74">
        <v>1</v>
      </c>
      <c r="H239" s="74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9" t="s">
        <v>408</v>
      </c>
      <c r="Q239" s="15">
        <f t="shared" si="61"/>
        <v>6</v>
      </c>
      <c r="R239" s="49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21"/>
      <c r="B240" s="74" t="s">
        <v>642</v>
      </c>
      <c r="C240" s="74">
        <v>3</v>
      </c>
      <c r="D240" s="74">
        <f>INDEX(神器!$M$4:$M$7,世界BOSS专属武器!C240)</f>
        <v>280</v>
      </c>
      <c r="E240" s="74">
        <f t="shared" si="74"/>
        <v>3.5714285714285713E-3</v>
      </c>
      <c r="F240" s="74">
        <f t="shared" si="75"/>
        <v>652</v>
      </c>
      <c r="G240" s="74">
        <v>1</v>
      </c>
      <c r="H240" s="74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9" t="s">
        <v>408</v>
      </c>
      <c r="Q240" s="15">
        <f t="shared" si="61"/>
        <v>7</v>
      </c>
      <c r="R240" s="49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21"/>
      <c r="B241" s="74" t="s">
        <v>643</v>
      </c>
      <c r="C241" s="74">
        <v>4</v>
      </c>
      <c r="D241" s="74">
        <f>INDEX(神器!$M$4:$M$7,世界BOSS专属武器!C241)</f>
        <v>600</v>
      </c>
      <c r="E241" s="74">
        <f t="shared" si="74"/>
        <v>1.6666666666666668E-3</v>
      </c>
      <c r="F241" s="74">
        <f t="shared" si="75"/>
        <v>304</v>
      </c>
      <c r="G241" s="74">
        <v>1</v>
      </c>
      <c r="H241" s="74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9" t="s">
        <v>408</v>
      </c>
      <c r="Q241" s="15">
        <f t="shared" si="61"/>
        <v>8</v>
      </c>
      <c r="R241" s="49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21"/>
      <c r="B242" s="74" t="s">
        <v>647</v>
      </c>
      <c r="C242" s="74">
        <v>3</v>
      </c>
      <c r="D242" s="74">
        <f>INDEX(神器!$M$4:$M$7,世界BOSS专属武器!C242)</f>
        <v>280</v>
      </c>
      <c r="E242" s="74">
        <f t="shared" si="74"/>
        <v>3.5714285714285713E-3</v>
      </c>
      <c r="F242" s="74">
        <f t="shared" si="75"/>
        <v>652</v>
      </c>
      <c r="G242" s="74">
        <v>1</v>
      </c>
      <c r="H242" s="74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9" t="s">
        <v>408</v>
      </c>
      <c r="Q242" s="15">
        <f t="shared" si="61"/>
        <v>9</v>
      </c>
      <c r="R242" s="49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21"/>
      <c r="B243" s="74" t="s">
        <v>648</v>
      </c>
      <c r="C243" s="74">
        <v>3</v>
      </c>
      <c r="D243" s="74">
        <f>INDEX(神器!$M$4:$M$7,世界BOSS专属武器!C243)</f>
        <v>280</v>
      </c>
      <c r="E243" s="74">
        <f t="shared" si="74"/>
        <v>3.5714285714285713E-3</v>
      </c>
      <c r="F243" s="74">
        <f t="shared" si="75"/>
        <v>652</v>
      </c>
      <c r="G243" s="74">
        <v>1</v>
      </c>
      <c r="H243" s="74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9" t="s">
        <v>408</v>
      </c>
      <c r="Q243" s="15">
        <f t="shared" si="61"/>
        <v>10</v>
      </c>
      <c r="R243" s="49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21"/>
      <c r="B244" s="74" t="s">
        <v>649</v>
      </c>
      <c r="C244" s="74">
        <v>3</v>
      </c>
      <c r="D244" s="74">
        <f>INDEX(神器!$M$4:$M$7,世界BOSS专属武器!C244)</f>
        <v>280</v>
      </c>
      <c r="E244" s="74">
        <f t="shared" si="74"/>
        <v>3.5714285714285713E-3</v>
      </c>
      <c r="F244" s="74">
        <f t="shared" si="75"/>
        <v>652</v>
      </c>
      <c r="G244" s="74">
        <v>1</v>
      </c>
      <c r="H244" s="74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9" t="s">
        <v>408</v>
      </c>
      <c r="Q244" s="15">
        <f t="shared" si="61"/>
        <v>11</v>
      </c>
      <c r="R244" s="49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21"/>
      <c r="B245" s="74" t="s">
        <v>655</v>
      </c>
      <c r="C245" s="74">
        <v>3</v>
      </c>
      <c r="D245" s="74">
        <f>INDEX(神器!$M$4:$M$7,世界BOSS专属武器!C245)</f>
        <v>280</v>
      </c>
      <c r="E245" s="74">
        <f t="shared" si="74"/>
        <v>3.5714285714285713E-3</v>
      </c>
      <c r="F245" s="74">
        <f t="shared" si="75"/>
        <v>652</v>
      </c>
      <c r="G245" s="74">
        <v>1</v>
      </c>
      <c r="H245" s="74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9" t="s">
        <v>408</v>
      </c>
      <c r="Q245" s="15">
        <f t="shared" si="61"/>
        <v>12</v>
      </c>
      <c r="R245" s="49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21"/>
      <c r="B246" s="74" t="s">
        <v>656</v>
      </c>
      <c r="C246" s="74">
        <v>3</v>
      </c>
      <c r="D246" s="74">
        <f>INDEX(神器!$M$4:$M$7,世界BOSS专属武器!C246)</f>
        <v>280</v>
      </c>
      <c r="E246" s="74">
        <f t="shared" si="74"/>
        <v>3.5714285714285713E-3</v>
      </c>
      <c r="F246" s="74">
        <f t="shared" si="75"/>
        <v>652</v>
      </c>
      <c r="G246" s="74">
        <v>1</v>
      </c>
      <c r="H246" s="74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9" t="s">
        <v>408</v>
      </c>
      <c r="Q246" s="15">
        <f t="shared" si="61"/>
        <v>13</v>
      </c>
      <c r="R246" s="49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21"/>
      <c r="B247" s="74" t="s">
        <v>657</v>
      </c>
      <c r="C247" s="74">
        <v>3</v>
      </c>
      <c r="D247" s="74">
        <f>INDEX(神器!$M$4:$M$7,世界BOSS专属武器!C247)</f>
        <v>280</v>
      </c>
      <c r="E247" s="74">
        <f t="shared" si="74"/>
        <v>3.5714285714285713E-3</v>
      </c>
      <c r="F247" s="74">
        <f t="shared" si="75"/>
        <v>652</v>
      </c>
      <c r="G247" s="74">
        <v>1</v>
      </c>
      <c r="H247" s="74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9" t="s">
        <v>408</v>
      </c>
      <c r="Q247" s="15">
        <f t="shared" si="61"/>
        <v>14</v>
      </c>
      <c r="R247" s="49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21"/>
      <c r="B248" s="74" t="s">
        <v>658</v>
      </c>
      <c r="C248" s="74">
        <v>4</v>
      </c>
      <c r="D248" s="74">
        <f>INDEX(神器!$M$4:$M$7,世界BOSS专属武器!C248)</f>
        <v>600</v>
      </c>
      <c r="E248" s="74">
        <f t="shared" si="74"/>
        <v>1.6666666666666668E-3</v>
      </c>
      <c r="F248" s="74">
        <f t="shared" si="75"/>
        <v>304</v>
      </c>
      <c r="G248" s="74">
        <v>1</v>
      </c>
      <c r="H248" s="74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9" t="s">
        <v>408</v>
      </c>
      <c r="Q248" s="15">
        <f t="shared" si="61"/>
        <v>15</v>
      </c>
      <c r="R248" s="49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21"/>
      <c r="B249" s="74" t="s">
        <v>659</v>
      </c>
      <c r="C249" s="74">
        <v>4</v>
      </c>
      <c r="D249" s="74">
        <f>INDEX(神器!$M$4:$M$7,世界BOSS专属武器!C249)</f>
        <v>600</v>
      </c>
      <c r="E249" s="74">
        <f t="shared" si="74"/>
        <v>1.6666666666666668E-3</v>
      </c>
      <c r="F249" s="74">
        <f>10000-SUM(F232:F248)</f>
        <v>308</v>
      </c>
      <c r="G249" s="74">
        <v>1</v>
      </c>
      <c r="H249" s="74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9" t="s">
        <v>408</v>
      </c>
      <c r="Q249" s="15">
        <f t="shared" si="61"/>
        <v>16</v>
      </c>
      <c r="R249" s="49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9" t="s">
        <v>408</v>
      </c>
      <c r="Q250" s="15">
        <f t="shared" si="61"/>
        <v>17</v>
      </c>
      <c r="R250" s="49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9" t="s">
        <v>408</v>
      </c>
      <c r="Q251" s="15">
        <f t="shared" si="61"/>
        <v>18</v>
      </c>
      <c r="R251" s="49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22" t="s">
        <v>735</v>
      </c>
      <c r="B252" s="74" t="s">
        <v>618</v>
      </c>
      <c r="C252" s="74">
        <v>1</v>
      </c>
      <c r="D252" s="74">
        <f>INDEX(神器!$M$4:$M$7,世界BOSS专属武器!C252)</f>
        <v>40</v>
      </c>
      <c r="E252" s="74">
        <f t="shared" ref="E252:E268" si="76">1/D252</f>
        <v>2.5000000000000001E-2</v>
      </c>
      <c r="F252" s="74">
        <f>ROUND(E252/E$251*10000,0)</f>
        <v>925</v>
      </c>
      <c r="G252" s="74">
        <v>1</v>
      </c>
      <c r="H252" s="74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9" t="s">
        <v>408</v>
      </c>
      <c r="Q252" s="15">
        <f t="shared" si="61"/>
        <v>19</v>
      </c>
      <c r="R252" s="49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23"/>
      <c r="B253" s="74" t="s">
        <v>619</v>
      </c>
      <c r="C253" s="74">
        <v>1</v>
      </c>
      <c r="D253" s="74">
        <f>INDEX(神器!$M$4:$M$7,世界BOSS专属武器!C253)</f>
        <v>40</v>
      </c>
      <c r="E253" s="74">
        <f t="shared" si="76"/>
        <v>2.5000000000000001E-2</v>
      </c>
      <c r="F253" s="74">
        <f t="shared" ref="F253:F267" si="77">ROUND(E253/E$251*10000,0)</f>
        <v>925</v>
      </c>
      <c r="G253" s="74">
        <v>1</v>
      </c>
      <c r="H253" s="74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9" t="s">
        <v>408</v>
      </c>
      <c r="Q253" s="15">
        <f t="shared" si="61"/>
        <v>20</v>
      </c>
      <c r="R253" s="49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23"/>
      <c r="B254" s="74" t="s">
        <v>620</v>
      </c>
      <c r="C254" s="74">
        <v>2</v>
      </c>
      <c r="D254" s="74">
        <f>INDEX(神器!$M$4:$M$7,世界BOSS专属武器!C254)</f>
        <v>120</v>
      </c>
      <c r="E254" s="74">
        <f t="shared" si="76"/>
        <v>8.3333333333333332E-3</v>
      </c>
      <c r="F254" s="74">
        <f t="shared" si="77"/>
        <v>308</v>
      </c>
      <c r="G254" s="74">
        <v>1</v>
      </c>
      <c r="H254" s="74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9" t="s">
        <v>408</v>
      </c>
      <c r="Q254" s="15">
        <f t="shared" si="61"/>
        <v>21</v>
      </c>
      <c r="R254" s="49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23"/>
      <c r="B255" s="74" t="s">
        <v>621</v>
      </c>
      <c r="C255" s="74">
        <v>1</v>
      </c>
      <c r="D255" s="74">
        <f>INDEX(神器!$M$4:$M$7,世界BOSS专属武器!C255)</f>
        <v>40</v>
      </c>
      <c r="E255" s="74">
        <f t="shared" si="76"/>
        <v>2.5000000000000001E-2</v>
      </c>
      <c r="F255" s="74">
        <f t="shared" si="77"/>
        <v>925</v>
      </c>
      <c r="G255" s="74">
        <v>1</v>
      </c>
      <c r="H255" s="74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9" t="s">
        <v>408</v>
      </c>
      <c r="Q255" s="15">
        <f t="shared" si="61"/>
        <v>22</v>
      </c>
      <c r="R255" s="49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23"/>
      <c r="B256" s="74" t="s">
        <v>622</v>
      </c>
      <c r="C256" s="74">
        <v>1</v>
      </c>
      <c r="D256" s="74">
        <f>INDEX(神器!$M$4:$M$7,世界BOSS专属武器!C256)</f>
        <v>40</v>
      </c>
      <c r="E256" s="74">
        <f t="shared" si="76"/>
        <v>2.5000000000000001E-2</v>
      </c>
      <c r="F256" s="74">
        <f t="shared" si="77"/>
        <v>925</v>
      </c>
      <c r="G256" s="74">
        <v>1</v>
      </c>
      <c r="H256" s="74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9" t="s">
        <v>408</v>
      </c>
      <c r="Q256" s="15">
        <f t="shared" si="61"/>
        <v>23</v>
      </c>
      <c r="R256" s="49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23"/>
      <c r="B257" s="74" t="s">
        <v>623</v>
      </c>
      <c r="C257" s="74">
        <v>1</v>
      </c>
      <c r="D257" s="74">
        <f>INDEX(神器!$M$4:$M$7,世界BOSS专属武器!C257)</f>
        <v>40</v>
      </c>
      <c r="E257" s="74">
        <f t="shared" si="76"/>
        <v>2.5000000000000001E-2</v>
      </c>
      <c r="F257" s="74">
        <f t="shared" si="77"/>
        <v>925</v>
      </c>
      <c r="G257" s="74">
        <v>1</v>
      </c>
      <c r="H257" s="74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9" t="s">
        <v>408</v>
      </c>
      <c r="Q257" s="15">
        <f t="shared" si="61"/>
        <v>24</v>
      </c>
      <c r="R257" s="49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23"/>
      <c r="B258" s="74" t="s">
        <v>624</v>
      </c>
      <c r="C258" s="74">
        <v>2</v>
      </c>
      <c r="D258" s="74">
        <f>INDEX(神器!$M$4:$M$7,世界BOSS专属武器!C258)</f>
        <v>120</v>
      </c>
      <c r="E258" s="74">
        <f t="shared" si="76"/>
        <v>8.3333333333333332E-3</v>
      </c>
      <c r="F258" s="74">
        <f t="shared" si="77"/>
        <v>308</v>
      </c>
      <c r="G258" s="74">
        <v>1</v>
      </c>
      <c r="H258" s="74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9" t="s">
        <v>408</v>
      </c>
      <c r="Q258" s="15">
        <f t="shared" si="61"/>
        <v>25</v>
      </c>
      <c r="R258" s="49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23"/>
      <c r="B259" s="74" t="s">
        <v>625</v>
      </c>
      <c r="C259" s="74">
        <v>3</v>
      </c>
      <c r="D259" s="74">
        <f>INDEX(神器!$M$4:$M$7,世界BOSS专属武器!C259)</f>
        <v>280</v>
      </c>
      <c r="E259" s="74">
        <f t="shared" si="76"/>
        <v>3.5714285714285713E-3</v>
      </c>
      <c r="F259" s="74">
        <f t="shared" si="77"/>
        <v>132</v>
      </c>
      <c r="G259" s="74">
        <v>1</v>
      </c>
      <c r="H259" s="74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9" t="s">
        <v>408</v>
      </c>
      <c r="Q259" s="15">
        <f t="shared" si="61"/>
        <v>26</v>
      </c>
      <c r="R259" s="49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23"/>
      <c r="B260" s="74" t="s">
        <v>626</v>
      </c>
      <c r="C260" s="74">
        <v>1</v>
      </c>
      <c r="D260" s="74">
        <f>INDEX(神器!$M$4:$M$7,世界BOSS专属武器!C260)</f>
        <v>40</v>
      </c>
      <c r="E260" s="74">
        <f t="shared" si="76"/>
        <v>2.5000000000000001E-2</v>
      </c>
      <c r="F260" s="74">
        <f t="shared" si="77"/>
        <v>925</v>
      </c>
      <c r="G260" s="74">
        <v>1</v>
      </c>
      <c r="H260" s="74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9" t="s">
        <v>408</v>
      </c>
      <c r="Q260" s="15">
        <f t="shared" si="61"/>
        <v>27</v>
      </c>
      <c r="R260" s="49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23"/>
      <c r="B261" s="74" t="s">
        <v>627</v>
      </c>
      <c r="C261" s="74">
        <v>2</v>
      </c>
      <c r="D261" s="74">
        <f>INDEX(神器!$M$4:$M$7,世界BOSS专属武器!C261)</f>
        <v>120</v>
      </c>
      <c r="E261" s="74">
        <f t="shared" si="76"/>
        <v>8.3333333333333332E-3</v>
      </c>
      <c r="F261" s="74">
        <f t="shared" si="77"/>
        <v>308</v>
      </c>
      <c r="G261" s="74">
        <v>1</v>
      </c>
      <c r="H261" s="74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9" t="s">
        <v>408</v>
      </c>
      <c r="Q261" s="15">
        <f t="shared" si="61"/>
        <v>28</v>
      </c>
      <c r="R261" s="49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23"/>
      <c r="B262" s="74" t="s">
        <v>628</v>
      </c>
      <c r="C262" s="74">
        <v>2</v>
      </c>
      <c r="D262" s="74">
        <f>INDEX(神器!$M$4:$M$7,世界BOSS专属武器!C262)</f>
        <v>120</v>
      </c>
      <c r="E262" s="74">
        <f t="shared" si="76"/>
        <v>8.3333333333333332E-3</v>
      </c>
      <c r="F262" s="74">
        <f t="shared" si="77"/>
        <v>308</v>
      </c>
      <c r="G262" s="74">
        <v>1</v>
      </c>
      <c r="H262" s="74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9" t="s">
        <v>408</v>
      </c>
      <c r="Q262" s="15">
        <f t="shared" si="61"/>
        <v>29</v>
      </c>
      <c r="R262" s="49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23"/>
      <c r="B263" s="74" t="s">
        <v>632</v>
      </c>
      <c r="C263" s="74">
        <v>1</v>
      </c>
      <c r="D263" s="74">
        <f>INDEX(神器!$M$4:$M$7,世界BOSS专属武器!C263)</f>
        <v>40</v>
      </c>
      <c r="E263" s="74">
        <f t="shared" si="76"/>
        <v>2.5000000000000001E-2</v>
      </c>
      <c r="F263" s="74">
        <f t="shared" si="77"/>
        <v>925</v>
      </c>
      <c r="G263" s="74">
        <v>1</v>
      </c>
      <c r="H263" s="74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9" t="s">
        <v>408</v>
      </c>
      <c r="Q263" s="15">
        <f t="shared" si="61"/>
        <v>30</v>
      </c>
      <c r="R263" s="49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23"/>
      <c r="B264" s="74" t="s">
        <v>633</v>
      </c>
      <c r="C264" s="74">
        <v>2</v>
      </c>
      <c r="D264" s="74">
        <f>INDEX(神器!$M$4:$M$7,世界BOSS专属武器!C264)</f>
        <v>120</v>
      </c>
      <c r="E264" s="74">
        <f t="shared" si="76"/>
        <v>8.3333333333333332E-3</v>
      </c>
      <c r="F264" s="74">
        <f t="shared" si="77"/>
        <v>308</v>
      </c>
      <c r="G264" s="74">
        <v>1</v>
      </c>
      <c r="H264" s="74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9" t="s">
        <v>408</v>
      </c>
      <c r="Q264" s="15">
        <f t="shared" si="61"/>
        <v>31</v>
      </c>
      <c r="R264" s="49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23"/>
      <c r="B265" s="74" t="s">
        <v>634</v>
      </c>
      <c r="C265" s="74">
        <v>2</v>
      </c>
      <c r="D265" s="74">
        <f>INDEX(神器!$M$4:$M$7,世界BOSS专属武器!C265)</f>
        <v>120</v>
      </c>
      <c r="E265" s="74">
        <f t="shared" si="76"/>
        <v>8.3333333333333332E-3</v>
      </c>
      <c r="F265" s="74">
        <f t="shared" si="77"/>
        <v>308</v>
      </c>
      <c r="G265" s="74">
        <v>1</v>
      </c>
      <c r="H265" s="74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9" t="s">
        <v>408</v>
      </c>
      <c r="Q265" s="15">
        <f t="shared" si="61"/>
        <v>32</v>
      </c>
      <c r="R265" s="49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23"/>
      <c r="B266" s="74" t="s">
        <v>638</v>
      </c>
      <c r="C266" s="74">
        <v>1</v>
      </c>
      <c r="D266" s="74">
        <f>INDEX(神器!$M$4:$M$7,世界BOSS专属武器!C266)</f>
        <v>40</v>
      </c>
      <c r="E266" s="74">
        <f t="shared" si="76"/>
        <v>2.5000000000000001E-2</v>
      </c>
      <c r="F266" s="74">
        <f t="shared" si="77"/>
        <v>925</v>
      </c>
      <c r="G266" s="74">
        <v>1</v>
      </c>
      <c r="H266" s="74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9" t="s">
        <v>408</v>
      </c>
      <c r="Q266" s="15">
        <f t="shared" si="61"/>
        <v>33</v>
      </c>
      <c r="R266" s="49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23"/>
      <c r="B267" s="74" t="s">
        <v>639</v>
      </c>
      <c r="C267" s="74">
        <v>2</v>
      </c>
      <c r="D267" s="74">
        <f>INDEX(神器!$M$4:$M$7,世界BOSS专属武器!C267)</f>
        <v>120</v>
      </c>
      <c r="E267" s="74">
        <f t="shared" si="76"/>
        <v>8.3333333333333332E-3</v>
      </c>
      <c r="F267" s="74">
        <f t="shared" si="77"/>
        <v>308</v>
      </c>
      <c r="G267" s="74">
        <v>1</v>
      </c>
      <c r="H267" s="74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9" t="s">
        <v>408</v>
      </c>
      <c r="Q267" s="15">
        <f t="shared" si="61"/>
        <v>34</v>
      </c>
      <c r="R267" s="49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24"/>
      <c r="B268" s="74" t="s">
        <v>640</v>
      </c>
      <c r="C268" s="74">
        <v>2</v>
      </c>
      <c r="D268" s="74">
        <f>INDEX(神器!$M$4:$M$7,世界BOSS专属武器!C268)</f>
        <v>120</v>
      </c>
      <c r="E268" s="74">
        <f t="shared" si="76"/>
        <v>8.3333333333333332E-3</v>
      </c>
      <c r="F268" s="74">
        <f>10000-SUM(F252:F267)</f>
        <v>312</v>
      </c>
      <c r="G268" s="74">
        <v>1</v>
      </c>
      <c r="H268" s="74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9" t="s">
        <v>408</v>
      </c>
      <c r="Q268" s="15">
        <f t="shared" si="61"/>
        <v>35</v>
      </c>
      <c r="R268" s="49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9" t="s">
        <v>408</v>
      </c>
      <c r="Q269" s="15">
        <f t="shared" si="61"/>
        <v>36</v>
      </c>
      <c r="R269" s="49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9" t="s">
        <v>408</v>
      </c>
      <c r="Q270" s="15">
        <f t="shared" si="61"/>
        <v>37</v>
      </c>
      <c r="R270" s="49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21" t="s">
        <v>736</v>
      </c>
      <c r="B271" s="74" t="s">
        <v>620</v>
      </c>
      <c r="C271" s="74">
        <v>2</v>
      </c>
      <c r="D271" s="74">
        <f>INDEX(神器!$M$4:$M$7,世界BOSS专属武器!C271)</f>
        <v>120</v>
      </c>
      <c r="E271" s="74">
        <f t="shared" ref="E271:E294" si="78">1/D271</f>
        <v>8.3333333333333332E-3</v>
      </c>
      <c r="F271" s="74">
        <f>ROUND(10000*E271/E$270,0)</f>
        <v>568</v>
      </c>
      <c r="G271" s="74">
        <v>1</v>
      </c>
      <c r="H271" s="74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9" t="s">
        <v>408</v>
      </c>
      <c r="Q271" s="15">
        <f t="shared" si="61"/>
        <v>38</v>
      </c>
      <c r="R271" s="49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21"/>
      <c r="B272" s="74" t="s">
        <v>624</v>
      </c>
      <c r="C272" s="74">
        <v>2</v>
      </c>
      <c r="D272" s="74">
        <f>INDEX(神器!$M$4:$M$7,世界BOSS专属武器!C272)</f>
        <v>120</v>
      </c>
      <c r="E272" s="74">
        <f t="shared" si="78"/>
        <v>8.3333333333333332E-3</v>
      </c>
      <c r="F272" s="74">
        <f t="shared" ref="F272:F293" si="79">ROUND(10000*E272/E$270,0)</f>
        <v>568</v>
      </c>
      <c r="G272" s="74">
        <v>1</v>
      </c>
      <c r="H272" s="74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9" t="s">
        <v>408</v>
      </c>
      <c r="Q272" s="15">
        <f t="shared" si="61"/>
        <v>39</v>
      </c>
      <c r="R272" s="49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21"/>
      <c r="B273" s="74" t="s">
        <v>625</v>
      </c>
      <c r="C273" s="74">
        <v>3</v>
      </c>
      <c r="D273" s="74">
        <f>INDEX(神器!$M$4:$M$7,世界BOSS专属武器!C273)</f>
        <v>280</v>
      </c>
      <c r="E273" s="74">
        <f t="shared" si="78"/>
        <v>3.5714285714285713E-3</v>
      </c>
      <c r="F273" s="74">
        <f t="shared" si="79"/>
        <v>244</v>
      </c>
      <c r="G273" s="74">
        <v>1</v>
      </c>
      <c r="H273" s="74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9" t="s">
        <v>408</v>
      </c>
      <c r="Q273" s="15">
        <f t="shared" ref="Q273:Q336" si="81">MOD(M273-1,51)</f>
        <v>40</v>
      </c>
      <c r="R273" s="49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21"/>
      <c r="B274" s="74" t="s">
        <v>627</v>
      </c>
      <c r="C274" s="74">
        <v>2</v>
      </c>
      <c r="D274" s="74">
        <f>INDEX(神器!$M$4:$M$7,世界BOSS专属武器!C274)</f>
        <v>120</v>
      </c>
      <c r="E274" s="74">
        <f t="shared" si="78"/>
        <v>8.3333333333333332E-3</v>
      </c>
      <c r="F274" s="74">
        <f t="shared" si="79"/>
        <v>568</v>
      </c>
      <c r="G274" s="74">
        <v>1</v>
      </c>
      <c r="H274" s="74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9" t="s">
        <v>408</v>
      </c>
      <c r="Q274" s="15">
        <f t="shared" si="81"/>
        <v>41</v>
      </c>
      <c r="R274" s="49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21"/>
      <c r="B275" s="74" t="s">
        <v>628</v>
      </c>
      <c r="C275" s="74">
        <v>2</v>
      </c>
      <c r="D275" s="74">
        <f>INDEX(神器!$M$4:$M$7,世界BOSS专属武器!C275)</f>
        <v>120</v>
      </c>
      <c r="E275" s="74">
        <f t="shared" si="78"/>
        <v>8.3333333333333332E-3</v>
      </c>
      <c r="F275" s="74">
        <f t="shared" si="79"/>
        <v>568</v>
      </c>
      <c r="G275" s="74">
        <v>1</v>
      </c>
      <c r="H275" s="74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9" t="s">
        <v>408</v>
      </c>
      <c r="Q275" s="15">
        <f t="shared" si="81"/>
        <v>42</v>
      </c>
      <c r="R275" s="49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21"/>
      <c r="B276" s="74" t="s">
        <v>629</v>
      </c>
      <c r="C276" s="74">
        <v>3</v>
      </c>
      <c r="D276" s="74">
        <f>INDEX(神器!$M$4:$M$7,世界BOSS专属武器!C276)</f>
        <v>280</v>
      </c>
      <c r="E276" s="74">
        <f t="shared" si="78"/>
        <v>3.5714285714285713E-3</v>
      </c>
      <c r="F276" s="74">
        <f t="shared" si="79"/>
        <v>244</v>
      </c>
      <c r="G276" s="74">
        <v>1</v>
      </c>
      <c r="H276" s="74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9" t="s">
        <v>408</v>
      </c>
      <c r="Q276" s="15">
        <f t="shared" si="81"/>
        <v>43</v>
      </c>
      <c r="R276" s="49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21"/>
      <c r="B277" s="74" t="s">
        <v>630</v>
      </c>
      <c r="C277" s="74">
        <v>3</v>
      </c>
      <c r="D277" s="74">
        <f>INDEX(神器!$M$4:$M$7,世界BOSS专属武器!C277)</f>
        <v>280</v>
      </c>
      <c r="E277" s="74">
        <f t="shared" si="78"/>
        <v>3.5714285714285713E-3</v>
      </c>
      <c r="F277" s="74">
        <f t="shared" si="79"/>
        <v>244</v>
      </c>
      <c r="G277" s="74">
        <v>1</v>
      </c>
      <c r="H277" s="74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9" t="s">
        <v>408</v>
      </c>
      <c r="Q277" s="15">
        <f t="shared" si="81"/>
        <v>44</v>
      </c>
      <c r="R277" s="49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21"/>
      <c r="B278" s="74" t="s">
        <v>631</v>
      </c>
      <c r="C278" s="74">
        <v>4</v>
      </c>
      <c r="D278" s="74">
        <f>INDEX(神器!$M$4:$M$7,世界BOSS专属武器!C278)</f>
        <v>600</v>
      </c>
      <c r="E278" s="74">
        <f t="shared" si="78"/>
        <v>1.6666666666666668E-3</v>
      </c>
      <c r="F278" s="74">
        <f t="shared" si="79"/>
        <v>114</v>
      </c>
      <c r="G278" s="74">
        <v>1</v>
      </c>
      <c r="H278" s="74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9" t="s">
        <v>408</v>
      </c>
      <c r="Q278" s="15">
        <f t="shared" si="81"/>
        <v>45</v>
      </c>
      <c r="R278" s="49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21"/>
      <c r="B279" s="74" t="s">
        <v>633</v>
      </c>
      <c r="C279" s="74">
        <v>2</v>
      </c>
      <c r="D279" s="74">
        <f>INDEX(神器!$M$4:$M$7,世界BOSS专属武器!C279)</f>
        <v>120</v>
      </c>
      <c r="E279" s="74">
        <f t="shared" si="78"/>
        <v>8.3333333333333332E-3</v>
      </c>
      <c r="F279" s="74">
        <f t="shared" si="79"/>
        <v>568</v>
      </c>
      <c r="G279" s="74">
        <v>1</v>
      </c>
      <c r="H279" s="74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9" t="s">
        <v>408</v>
      </c>
      <c r="Q279" s="15">
        <f t="shared" si="81"/>
        <v>46</v>
      </c>
      <c r="R279" s="49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21"/>
      <c r="B280" s="74" t="s">
        <v>634</v>
      </c>
      <c r="C280" s="74">
        <v>2</v>
      </c>
      <c r="D280" s="74">
        <f>INDEX(神器!$M$4:$M$7,世界BOSS专属武器!C280)</f>
        <v>120</v>
      </c>
      <c r="E280" s="74">
        <f t="shared" si="78"/>
        <v>8.3333333333333332E-3</v>
      </c>
      <c r="F280" s="74">
        <f t="shared" si="79"/>
        <v>568</v>
      </c>
      <c r="G280" s="74">
        <v>1</v>
      </c>
      <c r="H280" s="74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9" t="s">
        <v>408</v>
      </c>
      <c r="Q280" s="15">
        <f t="shared" si="81"/>
        <v>47</v>
      </c>
      <c r="R280" s="49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21"/>
      <c r="B281" s="74" t="s">
        <v>635</v>
      </c>
      <c r="C281" s="74">
        <v>3</v>
      </c>
      <c r="D281" s="74">
        <f>INDEX(神器!$M$4:$M$7,世界BOSS专属武器!C281)</f>
        <v>280</v>
      </c>
      <c r="E281" s="74">
        <f t="shared" si="78"/>
        <v>3.5714285714285713E-3</v>
      </c>
      <c r="F281" s="74">
        <f t="shared" si="79"/>
        <v>244</v>
      </c>
      <c r="G281" s="74">
        <v>1</v>
      </c>
      <c r="H281" s="74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9" t="s">
        <v>408</v>
      </c>
      <c r="Q281" s="15">
        <f t="shared" si="81"/>
        <v>48</v>
      </c>
      <c r="R281" s="49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21"/>
      <c r="B282" s="74" t="s">
        <v>636</v>
      </c>
      <c r="C282" s="74">
        <v>3</v>
      </c>
      <c r="D282" s="74">
        <f>INDEX(神器!$M$4:$M$7,世界BOSS专属武器!C282)</f>
        <v>280</v>
      </c>
      <c r="E282" s="74">
        <f t="shared" si="78"/>
        <v>3.5714285714285713E-3</v>
      </c>
      <c r="F282" s="74">
        <f t="shared" si="79"/>
        <v>244</v>
      </c>
      <c r="G282" s="74">
        <v>1</v>
      </c>
      <c r="H282" s="74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9" t="s">
        <v>408</v>
      </c>
      <c r="Q282" s="15">
        <f t="shared" si="81"/>
        <v>49</v>
      </c>
      <c r="R282" s="49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21"/>
      <c r="B283" s="74" t="s">
        <v>637</v>
      </c>
      <c r="C283" s="74">
        <v>4</v>
      </c>
      <c r="D283" s="74">
        <f>INDEX(神器!$M$4:$M$7,世界BOSS专属武器!C283)</f>
        <v>600</v>
      </c>
      <c r="E283" s="74">
        <f t="shared" si="78"/>
        <v>1.6666666666666668E-3</v>
      </c>
      <c r="F283" s="74">
        <f t="shared" si="79"/>
        <v>114</v>
      </c>
      <c r="G283" s="74">
        <v>1</v>
      </c>
      <c r="H283" s="74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9" t="s">
        <v>408</v>
      </c>
      <c r="Q283" s="15">
        <f t="shared" si="81"/>
        <v>50</v>
      </c>
      <c r="R283" s="49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21"/>
      <c r="B284" s="74" t="s">
        <v>639</v>
      </c>
      <c r="C284" s="74">
        <v>2</v>
      </c>
      <c r="D284" s="74">
        <f>INDEX(神器!$M$4:$M$7,世界BOSS专属武器!C284)</f>
        <v>120</v>
      </c>
      <c r="E284" s="74">
        <f t="shared" si="78"/>
        <v>8.3333333333333332E-3</v>
      </c>
      <c r="F284" s="74">
        <f t="shared" si="79"/>
        <v>568</v>
      </c>
      <c r="G284" s="74">
        <v>1</v>
      </c>
      <c r="H284" s="74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9" t="s">
        <v>408</v>
      </c>
      <c r="Q284" s="15">
        <f t="shared" si="81"/>
        <v>0</v>
      </c>
      <c r="R284" s="49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21"/>
      <c r="B285" s="74" t="s">
        <v>640</v>
      </c>
      <c r="C285" s="74">
        <v>2</v>
      </c>
      <c r="D285" s="74">
        <f>INDEX(神器!$M$4:$M$7,世界BOSS专属武器!C285)</f>
        <v>120</v>
      </c>
      <c r="E285" s="74">
        <f t="shared" si="78"/>
        <v>8.3333333333333332E-3</v>
      </c>
      <c r="F285" s="74">
        <f t="shared" si="79"/>
        <v>568</v>
      </c>
      <c r="G285" s="74">
        <v>1</v>
      </c>
      <c r="H285" s="74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9" t="s">
        <v>408</v>
      </c>
      <c r="Q285" s="15">
        <f t="shared" si="81"/>
        <v>1</v>
      </c>
      <c r="R285" s="49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21"/>
      <c r="B286" s="74" t="s">
        <v>641</v>
      </c>
      <c r="C286" s="74">
        <v>3</v>
      </c>
      <c r="D286" s="74">
        <f>INDEX(神器!$M$4:$M$7,世界BOSS专属武器!C286)</f>
        <v>280</v>
      </c>
      <c r="E286" s="74">
        <f t="shared" si="78"/>
        <v>3.5714285714285713E-3</v>
      </c>
      <c r="F286" s="74">
        <f t="shared" si="79"/>
        <v>244</v>
      </c>
      <c r="G286" s="74">
        <v>1</v>
      </c>
      <c r="H286" s="74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9" t="s">
        <v>408</v>
      </c>
      <c r="Q286" s="15">
        <f t="shared" si="81"/>
        <v>2</v>
      </c>
      <c r="R286" s="49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21"/>
      <c r="B287" s="74" t="s">
        <v>642</v>
      </c>
      <c r="C287" s="74">
        <v>3</v>
      </c>
      <c r="D287" s="74">
        <f>INDEX(神器!$M$4:$M$7,世界BOSS专属武器!C287)</f>
        <v>280</v>
      </c>
      <c r="E287" s="74">
        <f t="shared" si="78"/>
        <v>3.5714285714285713E-3</v>
      </c>
      <c r="F287" s="74">
        <f t="shared" si="79"/>
        <v>244</v>
      </c>
      <c r="G287" s="74">
        <v>1</v>
      </c>
      <c r="H287" s="74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9" t="s">
        <v>408</v>
      </c>
      <c r="Q287" s="15">
        <f t="shared" si="81"/>
        <v>3</v>
      </c>
      <c r="R287" s="49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21"/>
      <c r="B288" s="74" t="s">
        <v>643</v>
      </c>
      <c r="C288" s="74">
        <v>4</v>
      </c>
      <c r="D288" s="74">
        <f>INDEX(神器!$M$4:$M$7,世界BOSS专属武器!C288)</f>
        <v>600</v>
      </c>
      <c r="E288" s="74">
        <f t="shared" si="78"/>
        <v>1.6666666666666668E-3</v>
      </c>
      <c r="F288" s="74">
        <f t="shared" si="79"/>
        <v>114</v>
      </c>
      <c r="G288" s="74">
        <v>1</v>
      </c>
      <c r="H288" s="74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9" t="s">
        <v>408</v>
      </c>
      <c r="Q288" s="15">
        <f t="shared" si="81"/>
        <v>4</v>
      </c>
      <c r="R288" s="49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21"/>
      <c r="B289" s="74" t="s">
        <v>644</v>
      </c>
      <c r="C289" s="74">
        <v>2</v>
      </c>
      <c r="D289" s="74">
        <f>INDEX(神器!$M$4:$M$7,世界BOSS专属武器!C289)</f>
        <v>120</v>
      </c>
      <c r="E289" s="74">
        <f t="shared" si="78"/>
        <v>8.3333333333333332E-3</v>
      </c>
      <c r="F289" s="74">
        <f t="shared" si="79"/>
        <v>568</v>
      </c>
      <c r="G289" s="74">
        <v>1</v>
      </c>
      <c r="H289" s="74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9" t="s">
        <v>408</v>
      </c>
      <c r="Q289" s="15">
        <f t="shared" si="81"/>
        <v>5</v>
      </c>
      <c r="R289" s="49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21"/>
      <c r="B290" s="74" t="s">
        <v>645</v>
      </c>
      <c r="C290" s="74">
        <v>2</v>
      </c>
      <c r="D290" s="74">
        <f>INDEX(神器!$M$4:$M$7,世界BOSS专属武器!C290)</f>
        <v>120</v>
      </c>
      <c r="E290" s="74">
        <f t="shared" si="78"/>
        <v>8.3333333333333332E-3</v>
      </c>
      <c r="F290" s="74">
        <f t="shared" si="79"/>
        <v>568</v>
      </c>
      <c r="G290" s="74">
        <v>1</v>
      </c>
      <c r="H290" s="74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9" t="s">
        <v>408</v>
      </c>
      <c r="Q290" s="15">
        <f t="shared" si="81"/>
        <v>6</v>
      </c>
      <c r="R290" s="49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21"/>
      <c r="B291" s="74" t="s">
        <v>646</v>
      </c>
      <c r="C291" s="74">
        <v>2</v>
      </c>
      <c r="D291" s="74">
        <f>INDEX(神器!$M$4:$M$7,世界BOSS专属武器!C291)</f>
        <v>120</v>
      </c>
      <c r="E291" s="74">
        <f t="shared" si="78"/>
        <v>8.3333333333333332E-3</v>
      </c>
      <c r="F291" s="74">
        <f t="shared" si="79"/>
        <v>568</v>
      </c>
      <c r="G291" s="74">
        <v>1</v>
      </c>
      <c r="H291" s="74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9" t="s">
        <v>408</v>
      </c>
      <c r="Q291" s="15">
        <f t="shared" si="81"/>
        <v>7</v>
      </c>
      <c r="R291" s="49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21"/>
      <c r="B292" s="74" t="s">
        <v>652</v>
      </c>
      <c r="C292" s="74">
        <v>2</v>
      </c>
      <c r="D292" s="74">
        <f>INDEX(神器!$M$4:$M$7,世界BOSS专属武器!C292)</f>
        <v>120</v>
      </c>
      <c r="E292" s="74">
        <f t="shared" si="78"/>
        <v>8.3333333333333332E-3</v>
      </c>
      <c r="F292" s="74">
        <f t="shared" si="79"/>
        <v>568</v>
      </c>
      <c r="G292" s="74">
        <v>1</v>
      </c>
      <c r="H292" s="74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9" t="s">
        <v>408</v>
      </c>
      <c r="Q292" s="15">
        <f t="shared" si="81"/>
        <v>8</v>
      </c>
      <c r="R292" s="49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21"/>
      <c r="B293" s="74" t="s">
        <v>653</v>
      </c>
      <c r="C293" s="74">
        <v>2</v>
      </c>
      <c r="D293" s="74">
        <f>INDEX(神器!$M$4:$M$7,世界BOSS专属武器!C293)</f>
        <v>120</v>
      </c>
      <c r="E293" s="74">
        <f t="shared" si="78"/>
        <v>8.3333333333333332E-3</v>
      </c>
      <c r="F293" s="74">
        <f t="shared" si="79"/>
        <v>568</v>
      </c>
      <c r="G293" s="74">
        <v>1</v>
      </c>
      <c r="H293" s="74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9" t="s">
        <v>408</v>
      </c>
      <c r="Q293" s="15">
        <f t="shared" si="81"/>
        <v>9</v>
      </c>
      <c r="R293" s="49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21"/>
      <c r="B294" s="74" t="s">
        <v>654</v>
      </c>
      <c r="C294" s="74">
        <v>2</v>
      </c>
      <c r="D294" s="74">
        <f>INDEX(神器!$M$4:$M$7,世界BOSS专属武器!C294)</f>
        <v>120</v>
      </c>
      <c r="E294" s="74">
        <f t="shared" si="78"/>
        <v>8.3333333333333332E-3</v>
      </c>
      <c r="F294" s="74">
        <f>10000-SUM(F271:F293)</f>
        <v>566</v>
      </c>
      <c r="G294" s="74">
        <v>1</v>
      </c>
      <c r="H294" s="74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9" t="s">
        <v>408</v>
      </c>
      <c r="Q294" s="15">
        <f t="shared" si="81"/>
        <v>10</v>
      </c>
      <c r="R294" s="49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9" t="s">
        <v>408</v>
      </c>
      <c r="Q295" s="15">
        <f t="shared" si="81"/>
        <v>11</v>
      </c>
      <c r="R295" s="49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9" t="s">
        <v>408</v>
      </c>
      <c r="Q296" s="15">
        <f t="shared" si="81"/>
        <v>12</v>
      </c>
      <c r="R296" s="49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21" t="s">
        <v>737</v>
      </c>
      <c r="B297" s="74" t="s">
        <v>629</v>
      </c>
      <c r="C297" s="74">
        <v>3</v>
      </c>
      <c r="D297" s="74">
        <f>INDEX(神器!$M$4:$M$7,世界BOSS专属武器!C297)</f>
        <v>280</v>
      </c>
      <c r="E297" s="74">
        <f t="shared" ref="E297:E321" si="92">1/D297</f>
        <v>3.5714285714285713E-3</v>
      </c>
      <c r="F297" s="74">
        <f t="shared" ref="F297:F320" si="93">ROUND(10000*E297/E$296,0)</f>
        <v>342</v>
      </c>
      <c r="G297" s="74">
        <v>1</v>
      </c>
      <c r="H297" s="74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9" t="s">
        <v>408</v>
      </c>
      <c r="Q297" s="15">
        <f t="shared" si="81"/>
        <v>13</v>
      </c>
      <c r="R297" s="49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21"/>
      <c r="B298" s="74" t="s">
        <v>630</v>
      </c>
      <c r="C298" s="74">
        <v>3</v>
      </c>
      <c r="D298" s="74">
        <f>INDEX(神器!$M$4:$M$7,世界BOSS专属武器!C298)</f>
        <v>280</v>
      </c>
      <c r="E298" s="74">
        <f t="shared" si="92"/>
        <v>3.5714285714285713E-3</v>
      </c>
      <c r="F298" s="74">
        <f t="shared" si="93"/>
        <v>342</v>
      </c>
      <c r="G298" s="74">
        <v>1</v>
      </c>
      <c r="H298" s="74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9" t="s">
        <v>408</v>
      </c>
      <c r="Q298" s="15">
        <f t="shared" si="81"/>
        <v>14</v>
      </c>
      <c r="R298" s="49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21"/>
      <c r="B299" s="74" t="s">
        <v>631</v>
      </c>
      <c r="C299" s="74">
        <v>4</v>
      </c>
      <c r="D299" s="74">
        <f>INDEX(神器!$M$4:$M$7,世界BOSS专属武器!C299)</f>
        <v>600</v>
      </c>
      <c r="E299" s="74">
        <f t="shared" si="92"/>
        <v>1.6666666666666668E-3</v>
      </c>
      <c r="F299" s="74">
        <f t="shared" si="93"/>
        <v>159</v>
      </c>
      <c r="G299" s="74">
        <v>1</v>
      </c>
      <c r="H299" s="74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9" t="s">
        <v>408</v>
      </c>
      <c r="Q299" s="15">
        <f t="shared" si="81"/>
        <v>15</v>
      </c>
      <c r="R299" s="49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21"/>
      <c r="B300" s="74" t="s">
        <v>635</v>
      </c>
      <c r="C300" s="74">
        <v>3</v>
      </c>
      <c r="D300" s="74">
        <f>INDEX(神器!$M$4:$M$7,世界BOSS专属武器!C300)</f>
        <v>280</v>
      </c>
      <c r="E300" s="74">
        <f t="shared" si="92"/>
        <v>3.5714285714285713E-3</v>
      </c>
      <c r="F300" s="74">
        <f t="shared" si="93"/>
        <v>342</v>
      </c>
      <c r="G300" s="74">
        <v>1</v>
      </c>
      <c r="H300" s="74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9" t="s">
        <v>408</v>
      </c>
      <c r="Q300" s="15">
        <f t="shared" si="81"/>
        <v>16</v>
      </c>
      <c r="R300" s="49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21"/>
      <c r="B301" s="74" t="s">
        <v>636</v>
      </c>
      <c r="C301" s="74">
        <v>3</v>
      </c>
      <c r="D301" s="74">
        <f>INDEX(神器!$M$4:$M$7,世界BOSS专属武器!C301)</f>
        <v>280</v>
      </c>
      <c r="E301" s="74">
        <f t="shared" si="92"/>
        <v>3.5714285714285713E-3</v>
      </c>
      <c r="F301" s="74">
        <f t="shared" si="93"/>
        <v>342</v>
      </c>
      <c r="G301" s="74">
        <v>1</v>
      </c>
      <c r="H301" s="74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9" t="s">
        <v>408</v>
      </c>
      <c r="Q301" s="15">
        <f t="shared" si="81"/>
        <v>17</v>
      </c>
      <c r="R301" s="49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21"/>
      <c r="B302" s="74" t="s">
        <v>637</v>
      </c>
      <c r="C302" s="74">
        <v>4</v>
      </c>
      <c r="D302" s="74">
        <f>INDEX(神器!$M$4:$M$7,世界BOSS专属武器!C302)</f>
        <v>600</v>
      </c>
      <c r="E302" s="74">
        <f t="shared" si="92"/>
        <v>1.6666666666666668E-3</v>
      </c>
      <c r="F302" s="74">
        <f t="shared" si="93"/>
        <v>159</v>
      </c>
      <c r="G302" s="74">
        <v>1</v>
      </c>
      <c r="H302" s="74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9" t="s">
        <v>408</v>
      </c>
      <c r="Q302" s="15">
        <f t="shared" si="81"/>
        <v>18</v>
      </c>
      <c r="R302" s="49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21"/>
      <c r="B303" s="74" t="s">
        <v>641</v>
      </c>
      <c r="C303" s="74">
        <v>3</v>
      </c>
      <c r="D303" s="74">
        <f>INDEX(神器!$M$4:$M$7,世界BOSS专属武器!C303)</f>
        <v>280</v>
      </c>
      <c r="E303" s="74">
        <f t="shared" si="92"/>
        <v>3.5714285714285713E-3</v>
      </c>
      <c r="F303" s="74">
        <f t="shared" si="93"/>
        <v>342</v>
      </c>
      <c r="G303" s="74">
        <v>1</v>
      </c>
      <c r="H303" s="74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9" t="s">
        <v>408</v>
      </c>
      <c r="Q303" s="15">
        <f t="shared" si="81"/>
        <v>19</v>
      </c>
      <c r="R303" s="49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21"/>
      <c r="B304" s="74" t="s">
        <v>642</v>
      </c>
      <c r="C304" s="74">
        <v>3</v>
      </c>
      <c r="D304" s="74">
        <f>INDEX(神器!$M$4:$M$7,世界BOSS专属武器!C304)</f>
        <v>280</v>
      </c>
      <c r="E304" s="74">
        <f t="shared" si="92"/>
        <v>3.5714285714285713E-3</v>
      </c>
      <c r="F304" s="74">
        <f t="shared" si="93"/>
        <v>342</v>
      </c>
      <c r="G304" s="74">
        <v>1</v>
      </c>
      <c r="H304" s="74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9" t="s">
        <v>408</v>
      </c>
      <c r="Q304" s="15">
        <f t="shared" si="81"/>
        <v>20</v>
      </c>
      <c r="R304" s="49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21"/>
      <c r="B305" s="74" t="s">
        <v>643</v>
      </c>
      <c r="C305" s="74">
        <v>4</v>
      </c>
      <c r="D305" s="74">
        <f>INDEX(神器!$M$4:$M$7,世界BOSS专属武器!C305)</f>
        <v>600</v>
      </c>
      <c r="E305" s="74">
        <f t="shared" si="92"/>
        <v>1.6666666666666668E-3</v>
      </c>
      <c r="F305" s="74">
        <f t="shared" si="93"/>
        <v>159</v>
      </c>
      <c r="G305" s="74">
        <v>1</v>
      </c>
      <c r="H305" s="74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9" t="s">
        <v>408</v>
      </c>
      <c r="Q305" s="15">
        <f t="shared" si="81"/>
        <v>21</v>
      </c>
      <c r="R305" s="49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21"/>
      <c r="B306" s="74" t="s">
        <v>644</v>
      </c>
      <c r="C306" s="74">
        <v>2</v>
      </c>
      <c r="D306" s="74">
        <f>INDEX(神器!$M$4:$M$7,世界BOSS专属武器!C306)</f>
        <v>120</v>
      </c>
      <c r="E306" s="74">
        <f t="shared" si="92"/>
        <v>8.3333333333333332E-3</v>
      </c>
      <c r="F306" s="74">
        <f t="shared" si="93"/>
        <v>797</v>
      </c>
      <c r="G306" s="74">
        <v>1</v>
      </c>
      <c r="H306" s="74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9" t="s">
        <v>408</v>
      </c>
      <c r="Q306" s="15">
        <f t="shared" si="81"/>
        <v>22</v>
      </c>
      <c r="R306" s="49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21"/>
      <c r="B307" s="74" t="s">
        <v>645</v>
      </c>
      <c r="C307" s="74">
        <v>2</v>
      </c>
      <c r="D307" s="74">
        <f>INDEX(神器!$M$4:$M$7,世界BOSS专属武器!C307)</f>
        <v>120</v>
      </c>
      <c r="E307" s="74">
        <f t="shared" si="92"/>
        <v>8.3333333333333332E-3</v>
      </c>
      <c r="F307" s="74">
        <f t="shared" si="93"/>
        <v>797</v>
      </c>
      <c r="G307" s="74">
        <v>1</v>
      </c>
      <c r="H307" s="74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9" t="s">
        <v>408</v>
      </c>
      <c r="Q307" s="15">
        <f t="shared" si="81"/>
        <v>23</v>
      </c>
      <c r="R307" s="49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21"/>
      <c r="B308" s="74" t="s">
        <v>646</v>
      </c>
      <c r="C308" s="74">
        <v>2</v>
      </c>
      <c r="D308" s="74">
        <f>INDEX(神器!$M$4:$M$7,世界BOSS专属武器!C308)</f>
        <v>120</v>
      </c>
      <c r="E308" s="74">
        <f t="shared" si="92"/>
        <v>8.3333333333333332E-3</v>
      </c>
      <c r="F308" s="74">
        <f t="shared" si="93"/>
        <v>797</v>
      </c>
      <c r="G308" s="74">
        <v>1</v>
      </c>
      <c r="H308" s="74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9" t="s">
        <v>408</v>
      </c>
      <c r="Q308" s="15">
        <f t="shared" si="81"/>
        <v>24</v>
      </c>
      <c r="R308" s="49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21"/>
      <c r="B309" s="74" t="s">
        <v>647</v>
      </c>
      <c r="C309" s="74">
        <v>3</v>
      </c>
      <c r="D309" s="74">
        <f>INDEX(神器!$M$4:$M$7,世界BOSS专属武器!C309)</f>
        <v>280</v>
      </c>
      <c r="E309" s="74">
        <f t="shared" si="92"/>
        <v>3.5714285714285713E-3</v>
      </c>
      <c r="F309" s="74">
        <f t="shared" si="93"/>
        <v>342</v>
      </c>
      <c r="G309" s="74">
        <v>1</v>
      </c>
      <c r="H309" s="74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9" t="s">
        <v>408</v>
      </c>
      <c r="Q309" s="15">
        <f t="shared" si="81"/>
        <v>25</v>
      </c>
      <c r="R309" s="49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21"/>
      <c r="B310" s="74" t="s">
        <v>648</v>
      </c>
      <c r="C310" s="74">
        <v>3</v>
      </c>
      <c r="D310" s="74">
        <f>INDEX(神器!$M$4:$M$7,世界BOSS专属武器!C310)</f>
        <v>280</v>
      </c>
      <c r="E310" s="74">
        <f t="shared" si="92"/>
        <v>3.5714285714285713E-3</v>
      </c>
      <c r="F310" s="74">
        <f t="shared" si="93"/>
        <v>342</v>
      </c>
      <c r="G310" s="74">
        <v>1</v>
      </c>
      <c r="H310" s="74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9" t="s">
        <v>408</v>
      </c>
      <c r="Q310" s="15">
        <f t="shared" si="81"/>
        <v>26</v>
      </c>
      <c r="R310" s="49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21"/>
      <c r="B311" s="74" t="s">
        <v>649</v>
      </c>
      <c r="C311" s="74">
        <v>3</v>
      </c>
      <c r="D311" s="74">
        <f>INDEX(神器!$M$4:$M$7,世界BOSS专属武器!C311)</f>
        <v>280</v>
      </c>
      <c r="E311" s="74">
        <f t="shared" si="92"/>
        <v>3.5714285714285713E-3</v>
      </c>
      <c r="F311" s="74">
        <f t="shared" si="93"/>
        <v>342</v>
      </c>
      <c r="G311" s="74">
        <v>1</v>
      </c>
      <c r="H311" s="74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9" t="s">
        <v>408</v>
      </c>
      <c r="Q311" s="15">
        <f t="shared" si="81"/>
        <v>27</v>
      </c>
      <c r="R311" s="49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21"/>
      <c r="B312" s="74" t="s">
        <v>650</v>
      </c>
      <c r="C312" s="74">
        <v>4</v>
      </c>
      <c r="D312" s="74">
        <f>INDEX(神器!$M$4:$M$7,世界BOSS专属武器!C312)</f>
        <v>600</v>
      </c>
      <c r="E312" s="74">
        <f t="shared" si="92"/>
        <v>1.6666666666666668E-3</v>
      </c>
      <c r="F312" s="74">
        <f t="shared" si="93"/>
        <v>159</v>
      </c>
      <c r="G312" s="74">
        <v>1</v>
      </c>
      <c r="H312" s="74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9" t="s">
        <v>408</v>
      </c>
      <c r="Q312" s="15">
        <f t="shared" si="81"/>
        <v>28</v>
      </c>
      <c r="R312" s="49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21"/>
      <c r="B313" s="74" t="s">
        <v>651</v>
      </c>
      <c r="C313" s="74">
        <v>4</v>
      </c>
      <c r="D313" s="74">
        <f>INDEX(神器!$M$4:$M$7,世界BOSS专属武器!C313)</f>
        <v>600</v>
      </c>
      <c r="E313" s="74">
        <f t="shared" si="92"/>
        <v>1.6666666666666668E-3</v>
      </c>
      <c r="F313" s="74">
        <f t="shared" si="93"/>
        <v>159</v>
      </c>
      <c r="G313" s="74">
        <v>1</v>
      </c>
      <c r="H313" s="74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9" t="s">
        <v>408</v>
      </c>
      <c r="Q313" s="15">
        <f t="shared" si="81"/>
        <v>29</v>
      </c>
      <c r="R313" s="49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21"/>
      <c r="B314" s="74" t="s">
        <v>652</v>
      </c>
      <c r="C314" s="74">
        <v>2</v>
      </c>
      <c r="D314" s="74">
        <f>INDEX(神器!$M$4:$M$7,世界BOSS专属武器!C314)</f>
        <v>120</v>
      </c>
      <c r="E314" s="74">
        <f t="shared" si="92"/>
        <v>8.3333333333333332E-3</v>
      </c>
      <c r="F314" s="74">
        <f t="shared" si="93"/>
        <v>797</v>
      </c>
      <c r="G314" s="74">
        <v>1</v>
      </c>
      <c r="H314" s="74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9" t="s">
        <v>408</v>
      </c>
      <c r="Q314" s="15">
        <f t="shared" si="81"/>
        <v>30</v>
      </c>
      <c r="R314" s="49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21"/>
      <c r="B315" s="74" t="s">
        <v>653</v>
      </c>
      <c r="C315" s="74">
        <v>2</v>
      </c>
      <c r="D315" s="74">
        <f>INDEX(神器!$M$4:$M$7,世界BOSS专属武器!C315)</f>
        <v>120</v>
      </c>
      <c r="E315" s="74">
        <f t="shared" si="92"/>
        <v>8.3333333333333332E-3</v>
      </c>
      <c r="F315" s="74">
        <f t="shared" si="93"/>
        <v>797</v>
      </c>
      <c r="G315" s="74">
        <v>1</v>
      </c>
      <c r="H315" s="74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9" t="s">
        <v>408</v>
      </c>
      <c r="Q315" s="15">
        <f t="shared" si="81"/>
        <v>31</v>
      </c>
      <c r="R315" s="49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21"/>
      <c r="B316" s="74" t="s">
        <v>654</v>
      </c>
      <c r="C316" s="74">
        <v>2</v>
      </c>
      <c r="D316" s="74">
        <f>INDEX(神器!$M$4:$M$7,世界BOSS专属武器!C316)</f>
        <v>120</v>
      </c>
      <c r="E316" s="74">
        <f t="shared" si="92"/>
        <v>8.3333333333333332E-3</v>
      </c>
      <c r="F316" s="74">
        <f t="shared" si="93"/>
        <v>797</v>
      </c>
      <c r="G316" s="74">
        <v>1</v>
      </c>
      <c r="H316" s="74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9" t="s">
        <v>408</v>
      </c>
      <c r="Q316" s="15">
        <f t="shared" si="81"/>
        <v>32</v>
      </c>
      <c r="R316" s="49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21"/>
      <c r="B317" s="74" t="s">
        <v>655</v>
      </c>
      <c r="C317" s="74">
        <v>3</v>
      </c>
      <c r="D317" s="74">
        <f>INDEX(神器!$M$4:$M$7,世界BOSS专属武器!C317)</f>
        <v>280</v>
      </c>
      <c r="E317" s="74">
        <f t="shared" si="92"/>
        <v>3.5714285714285713E-3</v>
      </c>
      <c r="F317" s="74">
        <f t="shared" si="93"/>
        <v>342</v>
      </c>
      <c r="G317" s="74">
        <v>1</v>
      </c>
      <c r="H317" s="74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9" t="s">
        <v>408</v>
      </c>
      <c r="Q317" s="15">
        <f t="shared" si="81"/>
        <v>33</v>
      </c>
      <c r="R317" s="49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21"/>
      <c r="B318" s="74" t="s">
        <v>656</v>
      </c>
      <c r="C318" s="74">
        <v>3</v>
      </c>
      <c r="D318" s="74">
        <f>INDEX(神器!$M$4:$M$7,世界BOSS专属武器!C318)</f>
        <v>280</v>
      </c>
      <c r="E318" s="74">
        <f t="shared" si="92"/>
        <v>3.5714285714285713E-3</v>
      </c>
      <c r="F318" s="74">
        <f t="shared" si="93"/>
        <v>342</v>
      </c>
      <c r="G318" s="74">
        <v>1</v>
      </c>
      <c r="H318" s="74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9" t="s">
        <v>408</v>
      </c>
      <c r="Q318" s="15">
        <f t="shared" si="81"/>
        <v>34</v>
      </c>
      <c r="R318" s="49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21"/>
      <c r="B319" s="74" t="s">
        <v>657</v>
      </c>
      <c r="C319" s="74">
        <v>3</v>
      </c>
      <c r="D319" s="74">
        <f>INDEX(神器!$M$4:$M$7,世界BOSS专属武器!C319)</f>
        <v>280</v>
      </c>
      <c r="E319" s="74">
        <f t="shared" si="92"/>
        <v>3.5714285714285713E-3</v>
      </c>
      <c r="F319" s="74">
        <f t="shared" si="93"/>
        <v>342</v>
      </c>
      <c r="G319" s="74">
        <v>1</v>
      </c>
      <c r="H319" s="74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9" t="s">
        <v>408</v>
      </c>
      <c r="Q319" s="15">
        <f t="shared" si="81"/>
        <v>35</v>
      </c>
      <c r="R319" s="49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21"/>
      <c r="B320" s="74" t="s">
        <v>658</v>
      </c>
      <c r="C320" s="74">
        <v>4</v>
      </c>
      <c r="D320" s="74">
        <f>INDEX(神器!$M$4:$M$7,世界BOSS专属武器!C320)</f>
        <v>600</v>
      </c>
      <c r="E320" s="74">
        <f t="shared" si="92"/>
        <v>1.6666666666666668E-3</v>
      </c>
      <c r="F320" s="74">
        <f t="shared" si="93"/>
        <v>159</v>
      </c>
      <c r="G320" s="74">
        <v>1</v>
      </c>
      <c r="H320" s="74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9" t="s">
        <v>408</v>
      </c>
      <c r="Q320" s="15">
        <f t="shared" si="81"/>
        <v>36</v>
      </c>
      <c r="R320" s="49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21"/>
      <c r="B321" s="74" t="s">
        <v>659</v>
      </c>
      <c r="C321" s="74">
        <v>4</v>
      </c>
      <c r="D321" s="74">
        <f>INDEX(神器!$M$4:$M$7,世界BOSS专属武器!C321)</f>
        <v>600</v>
      </c>
      <c r="E321" s="74">
        <f t="shared" si="92"/>
        <v>1.6666666666666668E-3</v>
      </c>
      <c r="F321" s="74">
        <f>10000-SUM(F297:F320)</f>
        <v>160</v>
      </c>
      <c r="G321" s="74">
        <v>1</v>
      </c>
      <c r="H321" s="74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9" t="s">
        <v>408</v>
      </c>
      <c r="Q321" s="15">
        <f t="shared" si="81"/>
        <v>37</v>
      </c>
      <c r="R321" s="49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9" t="s">
        <v>408</v>
      </c>
      <c r="Q322" s="15">
        <f t="shared" si="81"/>
        <v>38</v>
      </c>
      <c r="R322" s="49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9" t="s">
        <v>408</v>
      </c>
      <c r="Q323" s="15">
        <f t="shared" si="81"/>
        <v>39</v>
      </c>
      <c r="R323" s="49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21" t="s">
        <v>738</v>
      </c>
      <c r="B324" s="74" t="s">
        <v>618</v>
      </c>
      <c r="C324" s="74">
        <v>1</v>
      </c>
      <c r="D324" s="74">
        <f>INDEX(神器!$M$4:$M$7,世界BOSS专属武器!C324)</f>
        <v>40</v>
      </c>
      <c r="E324" s="74">
        <f>(1/D324)^0.5</f>
        <v>0.15811388300841897</v>
      </c>
      <c r="F324" s="74">
        <f>ROUND(E324/E$323*10000,0)</f>
        <v>439</v>
      </c>
      <c r="G324" s="74">
        <v>1</v>
      </c>
      <c r="H324" s="74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9" t="s">
        <v>408</v>
      </c>
      <c r="Q324" s="15">
        <f t="shared" si="81"/>
        <v>40</v>
      </c>
      <c r="R324" s="49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21"/>
      <c r="B325" s="74" t="s">
        <v>619</v>
      </c>
      <c r="C325" s="74">
        <v>1</v>
      </c>
      <c r="D325" s="74">
        <f>INDEX(神器!$M$4:$M$7,世界BOSS专属武器!C325)</f>
        <v>40</v>
      </c>
      <c r="E325" s="74">
        <f t="shared" ref="E325:E365" si="94">(1/D325)^0.5</f>
        <v>0.15811388300841897</v>
      </c>
      <c r="F325" s="74">
        <f t="shared" ref="F325:F364" si="95">ROUND(E325/E$323*10000,0)</f>
        <v>439</v>
      </c>
      <c r="G325" s="74">
        <v>1</v>
      </c>
      <c r="H325" s="74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9" t="s">
        <v>408</v>
      </c>
      <c r="Q325" s="15">
        <f t="shared" si="81"/>
        <v>41</v>
      </c>
      <c r="R325" s="49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21"/>
      <c r="B326" s="74" t="s">
        <v>620</v>
      </c>
      <c r="C326" s="74">
        <v>2</v>
      </c>
      <c r="D326" s="74">
        <f>INDEX(神器!$M$4:$M$7,世界BOSS专属武器!C326)</f>
        <v>120</v>
      </c>
      <c r="E326" s="74">
        <f t="shared" si="94"/>
        <v>9.1287092917527679E-2</v>
      </c>
      <c r="F326" s="74">
        <f t="shared" si="95"/>
        <v>253</v>
      </c>
      <c r="G326" s="74">
        <v>1</v>
      </c>
      <c r="H326" s="74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9" t="s">
        <v>408</v>
      </c>
      <c r="Q326" s="15">
        <f t="shared" si="81"/>
        <v>42</v>
      </c>
      <c r="R326" s="49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21"/>
      <c r="B327" s="74" t="s">
        <v>621</v>
      </c>
      <c r="C327" s="74">
        <v>1</v>
      </c>
      <c r="D327" s="74">
        <f>INDEX(神器!$M$4:$M$7,世界BOSS专属武器!C327)</f>
        <v>40</v>
      </c>
      <c r="E327" s="74">
        <f t="shared" si="94"/>
        <v>0.15811388300841897</v>
      </c>
      <c r="F327" s="74">
        <f t="shared" si="95"/>
        <v>439</v>
      </c>
      <c r="G327" s="74">
        <v>1</v>
      </c>
      <c r="H327" s="74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9" t="s">
        <v>408</v>
      </c>
      <c r="Q327" s="15">
        <f t="shared" si="81"/>
        <v>43</v>
      </c>
      <c r="R327" s="49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21"/>
      <c r="B328" s="74" t="s">
        <v>622</v>
      </c>
      <c r="C328" s="74">
        <v>1</v>
      </c>
      <c r="D328" s="74">
        <f>INDEX(神器!$M$4:$M$7,世界BOSS专属武器!C328)</f>
        <v>40</v>
      </c>
      <c r="E328" s="74">
        <f t="shared" si="94"/>
        <v>0.15811388300841897</v>
      </c>
      <c r="F328" s="74">
        <f t="shared" si="95"/>
        <v>439</v>
      </c>
      <c r="G328" s="74">
        <v>1</v>
      </c>
      <c r="H328" s="74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9" t="s">
        <v>408</v>
      </c>
      <c r="Q328" s="15">
        <f t="shared" si="81"/>
        <v>44</v>
      </c>
      <c r="R328" s="49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21"/>
      <c r="B329" s="74" t="s">
        <v>623</v>
      </c>
      <c r="C329" s="74">
        <v>1</v>
      </c>
      <c r="D329" s="74">
        <f>INDEX(神器!$M$4:$M$7,世界BOSS专属武器!C329)</f>
        <v>40</v>
      </c>
      <c r="E329" s="74">
        <f t="shared" si="94"/>
        <v>0.15811388300841897</v>
      </c>
      <c r="F329" s="74">
        <f t="shared" si="95"/>
        <v>439</v>
      </c>
      <c r="G329" s="74">
        <v>1</v>
      </c>
      <c r="H329" s="74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9" t="s">
        <v>408</v>
      </c>
      <c r="Q329" s="15">
        <f t="shared" si="81"/>
        <v>45</v>
      </c>
      <c r="R329" s="49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21"/>
      <c r="B330" s="74" t="s">
        <v>624</v>
      </c>
      <c r="C330" s="74">
        <v>2</v>
      </c>
      <c r="D330" s="74">
        <f>INDEX(神器!$M$4:$M$7,世界BOSS专属武器!C330)</f>
        <v>120</v>
      </c>
      <c r="E330" s="74">
        <f t="shared" si="94"/>
        <v>9.1287092917527679E-2</v>
      </c>
      <c r="F330" s="74">
        <f t="shared" si="95"/>
        <v>253</v>
      </c>
      <c r="G330" s="74">
        <v>1</v>
      </c>
      <c r="H330" s="74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9" t="s">
        <v>408</v>
      </c>
      <c r="Q330" s="15">
        <f t="shared" si="81"/>
        <v>46</v>
      </c>
      <c r="R330" s="49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21"/>
      <c r="B331" s="74" t="s">
        <v>625</v>
      </c>
      <c r="C331" s="74">
        <v>3</v>
      </c>
      <c r="D331" s="74">
        <f>INDEX(神器!$M$4:$M$7,世界BOSS专属武器!C331)</f>
        <v>280</v>
      </c>
      <c r="E331" s="74">
        <f t="shared" si="94"/>
        <v>5.9761430466719681E-2</v>
      </c>
      <c r="F331" s="74">
        <f t="shared" si="95"/>
        <v>166</v>
      </c>
      <c r="G331" s="74">
        <v>1</v>
      </c>
      <c r="H331" s="74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9" t="s">
        <v>408</v>
      </c>
      <c r="Q331" s="15">
        <f t="shared" si="81"/>
        <v>47</v>
      </c>
      <c r="R331" s="49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21"/>
      <c r="B332" s="74" t="s">
        <v>626</v>
      </c>
      <c r="C332" s="74">
        <v>1</v>
      </c>
      <c r="D332" s="74">
        <f>INDEX(神器!$M$4:$M$7,世界BOSS专属武器!C332)</f>
        <v>40</v>
      </c>
      <c r="E332" s="74">
        <f t="shared" si="94"/>
        <v>0.15811388300841897</v>
      </c>
      <c r="F332" s="74">
        <f t="shared" si="95"/>
        <v>439</v>
      </c>
      <c r="G332" s="74">
        <v>1</v>
      </c>
      <c r="H332" s="74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9" t="s">
        <v>408</v>
      </c>
      <c r="Q332" s="15">
        <f t="shared" si="81"/>
        <v>48</v>
      </c>
      <c r="R332" s="49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21"/>
      <c r="B333" s="74" t="s">
        <v>627</v>
      </c>
      <c r="C333" s="74">
        <v>2</v>
      </c>
      <c r="D333" s="74">
        <f>INDEX(神器!$M$4:$M$7,世界BOSS专属武器!C333)</f>
        <v>120</v>
      </c>
      <c r="E333" s="74">
        <f t="shared" si="94"/>
        <v>9.1287092917527679E-2</v>
      </c>
      <c r="F333" s="74">
        <f t="shared" si="95"/>
        <v>253</v>
      </c>
      <c r="G333" s="74">
        <v>1</v>
      </c>
      <c r="H333" s="74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9" t="s">
        <v>408</v>
      </c>
      <c r="Q333" s="15">
        <f t="shared" si="81"/>
        <v>49</v>
      </c>
      <c r="R333" s="49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21"/>
      <c r="B334" s="74" t="s">
        <v>628</v>
      </c>
      <c r="C334" s="74">
        <v>2</v>
      </c>
      <c r="D334" s="74">
        <f>INDEX(神器!$M$4:$M$7,世界BOSS专属武器!C334)</f>
        <v>120</v>
      </c>
      <c r="E334" s="74">
        <f t="shared" si="94"/>
        <v>9.1287092917527679E-2</v>
      </c>
      <c r="F334" s="74">
        <f t="shared" si="95"/>
        <v>253</v>
      </c>
      <c r="G334" s="74">
        <v>1</v>
      </c>
      <c r="H334" s="74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9" t="s">
        <v>408</v>
      </c>
      <c r="Q334" s="15">
        <f t="shared" si="81"/>
        <v>50</v>
      </c>
      <c r="R334" s="49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21"/>
      <c r="B335" s="74" t="s">
        <v>629</v>
      </c>
      <c r="C335" s="74">
        <v>3</v>
      </c>
      <c r="D335" s="74">
        <f>INDEX(神器!$M$4:$M$7,世界BOSS专属武器!C335)</f>
        <v>280</v>
      </c>
      <c r="E335" s="74">
        <f t="shared" si="94"/>
        <v>5.9761430466719681E-2</v>
      </c>
      <c r="F335" s="74">
        <f t="shared" si="95"/>
        <v>166</v>
      </c>
      <c r="G335" s="74">
        <v>1</v>
      </c>
      <c r="H335" s="74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9" t="s">
        <v>408</v>
      </c>
      <c r="Q335" s="15">
        <f t="shared" si="81"/>
        <v>0</v>
      </c>
      <c r="R335" s="49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21"/>
      <c r="B336" s="74" t="s">
        <v>630</v>
      </c>
      <c r="C336" s="74">
        <v>3</v>
      </c>
      <c r="D336" s="74">
        <f>INDEX(神器!$M$4:$M$7,世界BOSS专属武器!C336)</f>
        <v>280</v>
      </c>
      <c r="E336" s="74">
        <f t="shared" si="94"/>
        <v>5.9761430466719681E-2</v>
      </c>
      <c r="F336" s="74">
        <f t="shared" si="95"/>
        <v>166</v>
      </c>
      <c r="G336" s="74">
        <v>1</v>
      </c>
      <c r="H336" s="74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9" t="s">
        <v>408</v>
      </c>
      <c r="Q336" s="15">
        <f t="shared" si="81"/>
        <v>1</v>
      </c>
      <c r="R336" s="49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21"/>
      <c r="B337" s="74" t="s">
        <v>631</v>
      </c>
      <c r="C337" s="74">
        <v>4</v>
      </c>
      <c r="D337" s="74">
        <f>INDEX(神器!$M$4:$M$7,世界BOSS专属武器!C337)</f>
        <v>600</v>
      </c>
      <c r="E337" s="74">
        <f t="shared" si="94"/>
        <v>4.0824829046386304E-2</v>
      </c>
      <c r="F337" s="74">
        <f t="shared" si="95"/>
        <v>113</v>
      </c>
      <c r="G337" s="74">
        <v>1</v>
      </c>
      <c r="H337" s="74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9" t="s">
        <v>408</v>
      </c>
      <c r="Q337" s="15">
        <f t="shared" ref="Q337:Q400" si="97">MOD(M337-1,51)</f>
        <v>2</v>
      </c>
      <c r="R337" s="49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21"/>
      <c r="B338" s="74" t="s">
        <v>632</v>
      </c>
      <c r="C338" s="74">
        <v>1</v>
      </c>
      <c r="D338" s="74">
        <f>INDEX(神器!$M$4:$M$7,世界BOSS专属武器!C338)</f>
        <v>40</v>
      </c>
      <c r="E338" s="74">
        <f t="shared" si="94"/>
        <v>0.15811388300841897</v>
      </c>
      <c r="F338" s="74">
        <f t="shared" si="95"/>
        <v>439</v>
      </c>
      <c r="G338" s="74">
        <v>1</v>
      </c>
      <c r="H338" s="74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9" t="s">
        <v>408</v>
      </c>
      <c r="Q338" s="15">
        <f t="shared" si="97"/>
        <v>3</v>
      </c>
      <c r="R338" s="49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21"/>
      <c r="B339" s="74" t="s">
        <v>633</v>
      </c>
      <c r="C339" s="74">
        <v>2</v>
      </c>
      <c r="D339" s="74">
        <f>INDEX(神器!$M$4:$M$7,世界BOSS专属武器!C339)</f>
        <v>120</v>
      </c>
      <c r="E339" s="74">
        <f t="shared" si="94"/>
        <v>9.1287092917527679E-2</v>
      </c>
      <c r="F339" s="74">
        <f t="shared" si="95"/>
        <v>253</v>
      </c>
      <c r="G339" s="74">
        <v>1</v>
      </c>
      <c r="H339" s="74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9" t="s">
        <v>408</v>
      </c>
      <c r="Q339" s="15">
        <f t="shared" si="97"/>
        <v>4</v>
      </c>
      <c r="R339" s="49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21"/>
      <c r="B340" s="74" t="s">
        <v>634</v>
      </c>
      <c r="C340" s="74">
        <v>2</v>
      </c>
      <c r="D340" s="74">
        <f>INDEX(神器!$M$4:$M$7,世界BOSS专属武器!C340)</f>
        <v>120</v>
      </c>
      <c r="E340" s="74">
        <f t="shared" si="94"/>
        <v>9.1287092917527679E-2</v>
      </c>
      <c r="F340" s="74">
        <f t="shared" si="95"/>
        <v>253</v>
      </c>
      <c r="G340" s="74">
        <v>1</v>
      </c>
      <c r="H340" s="74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9" t="s">
        <v>408</v>
      </c>
      <c r="Q340" s="15">
        <f t="shared" si="97"/>
        <v>5</v>
      </c>
      <c r="R340" s="49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21"/>
      <c r="B341" s="74" t="s">
        <v>635</v>
      </c>
      <c r="C341" s="74">
        <v>3</v>
      </c>
      <c r="D341" s="74">
        <f>INDEX(神器!$M$4:$M$7,世界BOSS专属武器!C341)</f>
        <v>280</v>
      </c>
      <c r="E341" s="74">
        <f t="shared" si="94"/>
        <v>5.9761430466719681E-2</v>
      </c>
      <c r="F341" s="74">
        <f t="shared" si="95"/>
        <v>166</v>
      </c>
      <c r="G341" s="74">
        <v>1</v>
      </c>
      <c r="H341" s="74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9" t="s">
        <v>408</v>
      </c>
      <c r="Q341" s="15">
        <f t="shared" si="97"/>
        <v>6</v>
      </c>
      <c r="R341" s="49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21"/>
      <c r="B342" s="74" t="s">
        <v>636</v>
      </c>
      <c r="C342" s="74">
        <v>3</v>
      </c>
      <c r="D342" s="74">
        <f>INDEX(神器!$M$4:$M$7,世界BOSS专属武器!C342)</f>
        <v>280</v>
      </c>
      <c r="E342" s="74">
        <f t="shared" si="94"/>
        <v>5.9761430466719681E-2</v>
      </c>
      <c r="F342" s="74">
        <f t="shared" si="95"/>
        <v>166</v>
      </c>
      <c r="G342" s="74">
        <v>1</v>
      </c>
      <c r="H342" s="74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9" t="s">
        <v>408</v>
      </c>
      <c r="Q342" s="15">
        <f t="shared" si="97"/>
        <v>7</v>
      </c>
      <c r="R342" s="49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21"/>
      <c r="B343" s="74" t="s">
        <v>637</v>
      </c>
      <c r="C343" s="74">
        <v>4</v>
      </c>
      <c r="D343" s="74">
        <f>INDEX(神器!$M$4:$M$7,世界BOSS专属武器!C343)</f>
        <v>600</v>
      </c>
      <c r="E343" s="74">
        <f t="shared" si="94"/>
        <v>4.0824829046386304E-2</v>
      </c>
      <c r="F343" s="74">
        <f t="shared" si="95"/>
        <v>113</v>
      </c>
      <c r="G343" s="74">
        <v>1</v>
      </c>
      <c r="H343" s="74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9" t="s">
        <v>408</v>
      </c>
      <c r="Q343" s="15">
        <f t="shared" si="97"/>
        <v>8</v>
      </c>
      <c r="R343" s="49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21"/>
      <c r="B344" s="74" t="s">
        <v>638</v>
      </c>
      <c r="C344" s="74">
        <v>1</v>
      </c>
      <c r="D344" s="74">
        <f>INDEX(神器!$M$4:$M$7,世界BOSS专属武器!C344)</f>
        <v>40</v>
      </c>
      <c r="E344" s="74">
        <f t="shared" si="94"/>
        <v>0.15811388300841897</v>
      </c>
      <c r="F344" s="74">
        <f t="shared" si="95"/>
        <v>439</v>
      </c>
      <c r="G344" s="74">
        <v>1</v>
      </c>
      <c r="H344" s="74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9" t="s">
        <v>408</v>
      </c>
      <c r="Q344" s="15">
        <f t="shared" si="97"/>
        <v>9</v>
      </c>
      <c r="R344" s="49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21"/>
      <c r="B345" s="74" t="s">
        <v>639</v>
      </c>
      <c r="C345" s="74">
        <v>2</v>
      </c>
      <c r="D345" s="74">
        <f>INDEX(神器!$M$4:$M$7,世界BOSS专属武器!C345)</f>
        <v>120</v>
      </c>
      <c r="E345" s="74">
        <f t="shared" si="94"/>
        <v>9.1287092917527679E-2</v>
      </c>
      <c r="F345" s="74">
        <f t="shared" si="95"/>
        <v>253</v>
      </c>
      <c r="G345" s="74">
        <v>1</v>
      </c>
      <c r="H345" s="74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9" t="s">
        <v>408</v>
      </c>
      <c r="Q345" s="15">
        <f t="shared" si="97"/>
        <v>10</v>
      </c>
      <c r="R345" s="49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21"/>
      <c r="B346" s="74" t="s">
        <v>640</v>
      </c>
      <c r="C346" s="74">
        <v>2</v>
      </c>
      <c r="D346" s="74">
        <f>INDEX(神器!$M$4:$M$7,世界BOSS专属武器!C346)</f>
        <v>120</v>
      </c>
      <c r="E346" s="74">
        <f t="shared" si="94"/>
        <v>9.1287092917527679E-2</v>
      </c>
      <c r="F346" s="74">
        <f t="shared" si="95"/>
        <v>253</v>
      </c>
      <c r="G346" s="74">
        <v>1</v>
      </c>
      <c r="H346" s="74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9" t="s">
        <v>408</v>
      </c>
      <c r="Q346" s="15">
        <f t="shared" si="97"/>
        <v>11</v>
      </c>
      <c r="R346" s="49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21"/>
      <c r="B347" s="74" t="s">
        <v>641</v>
      </c>
      <c r="C347" s="74">
        <v>3</v>
      </c>
      <c r="D347" s="74">
        <f>INDEX(神器!$M$4:$M$7,世界BOSS专属武器!C347)</f>
        <v>280</v>
      </c>
      <c r="E347" s="74">
        <f t="shared" si="94"/>
        <v>5.9761430466719681E-2</v>
      </c>
      <c r="F347" s="74">
        <f t="shared" si="95"/>
        <v>166</v>
      </c>
      <c r="G347" s="74">
        <v>1</v>
      </c>
      <c r="H347" s="74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9" t="s">
        <v>408</v>
      </c>
      <c r="Q347" s="15">
        <f t="shared" si="97"/>
        <v>12</v>
      </c>
      <c r="R347" s="49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21"/>
      <c r="B348" s="74" t="s">
        <v>642</v>
      </c>
      <c r="C348" s="74">
        <v>3</v>
      </c>
      <c r="D348" s="74">
        <f>INDEX(神器!$M$4:$M$7,世界BOSS专属武器!C348)</f>
        <v>280</v>
      </c>
      <c r="E348" s="74">
        <f t="shared" si="94"/>
        <v>5.9761430466719681E-2</v>
      </c>
      <c r="F348" s="74">
        <f t="shared" si="95"/>
        <v>166</v>
      </c>
      <c r="G348" s="74">
        <v>1</v>
      </c>
      <c r="H348" s="74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9" t="s">
        <v>408</v>
      </c>
      <c r="Q348" s="15">
        <f t="shared" si="97"/>
        <v>13</v>
      </c>
      <c r="R348" s="49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21"/>
      <c r="B349" s="74" t="s">
        <v>643</v>
      </c>
      <c r="C349" s="74">
        <v>4</v>
      </c>
      <c r="D349" s="74">
        <f>INDEX(神器!$M$4:$M$7,世界BOSS专属武器!C349)</f>
        <v>600</v>
      </c>
      <c r="E349" s="74">
        <f t="shared" si="94"/>
        <v>4.0824829046386304E-2</v>
      </c>
      <c r="F349" s="74">
        <f t="shared" si="95"/>
        <v>113</v>
      </c>
      <c r="G349" s="74">
        <v>1</v>
      </c>
      <c r="H349" s="74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9" t="s">
        <v>408</v>
      </c>
      <c r="Q349" s="15">
        <f t="shared" si="97"/>
        <v>14</v>
      </c>
      <c r="R349" s="49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21"/>
      <c r="B350" s="74" t="s">
        <v>644</v>
      </c>
      <c r="C350" s="74">
        <v>2</v>
      </c>
      <c r="D350" s="74">
        <f>INDEX(神器!$M$4:$M$7,世界BOSS专属武器!C350)</f>
        <v>120</v>
      </c>
      <c r="E350" s="74">
        <f t="shared" si="94"/>
        <v>9.1287092917527679E-2</v>
      </c>
      <c r="F350" s="74">
        <f t="shared" si="95"/>
        <v>253</v>
      </c>
      <c r="G350" s="74">
        <v>1</v>
      </c>
      <c r="H350" s="74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9" t="s">
        <v>408</v>
      </c>
      <c r="Q350" s="15">
        <f t="shared" si="97"/>
        <v>15</v>
      </c>
      <c r="R350" s="49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21"/>
      <c r="B351" s="74" t="s">
        <v>645</v>
      </c>
      <c r="C351" s="74">
        <v>2</v>
      </c>
      <c r="D351" s="74">
        <f>INDEX(神器!$M$4:$M$7,世界BOSS专属武器!C351)</f>
        <v>120</v>
      </c>
      <c r="E351" s="74">
        <f t="shared" si="94"/>
        <v>9.1287092917527679E-2</v>
      </c>
      <c r="F351" s="74">
        <f t="shared" si="95"/>
        <v>253</v>
      </c>
      <c r="G351" s="74">
        <v>1</v>
      </c>
      <c r="H351" s="74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9" t="s">
        <v>408</v>
      </c>
      <c r="Q351" s="15">
        <f t="shared" si="97"/>
        <v>16</v>
      </c>
      <c r="R351" s="49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21"/>
      <c r="B352" s="74" t="s">
        <v>646</v>
      </c>
      <c r="C352" s="74">
        <v>2</v>
      </c>
      <c r="D352" s="74">
        <f>INDEX(神器!$M$4:$M$7,世界BOSS专属武器!C352)</f>
        <v>120</v>
      </c>
      <c r="E352" s="74">
        <f t="shared" si="94"/>
        <v>9.1287092917527679E-2</v>
      </c>
      <c r="F352" s="74">
        <f t="shared" si="95"/>
        <v>253</v>
      </c>
      <c r="G352" s="74">
        <v>1</v>
      </c>
      <c r="H352" s="74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9" t="s">
        <v>408</v>
      </c>
      <c r="Q352" s="15">
        <f t="shared" si="97"/>
        <v>17</v>
      </c>
      <c r="R352" s="49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21"/>
      <c r="B353" s="74" t="s">
        <v>647</v>
      </c>
      <c r="C353" s="74">
        <v>3</v>
      </c>
      <c r="D353" s="74">
        <f>INDEX(神器!$M$4:$M$7,世界BOSS专属武器!C353)</f>
        <v>280</v>
      </c>
      <c r="E353" s="74">
        <f t="shared" si="94"/>
        <v>5.9761430466719681E-2</v>
      </c>
      <c r="F353" s="74">
        <f t="shared" si="95"/>
        <v>166</v>
      </c>
      <c r="G353" s="74">
        <v>1</v>
      </c>
      <c r="H353" s="74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9" t="s">
        <v>408</v>
      </c>
      <c r="Q353" s="15">
        <f t="shared" si="97"/>
        <v>18</v>
      </c>
      <c r="R353" s="49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21"/>
      <c r="B354" s="74" t="s">
        <v>648</v>
      </c>
      <c r="C354" s="74">
        <v>3</v>
      </c>
      <c r="D354" s="74">
        <f>INDEX(神器!$M$4:$M$7,世界BOSS专属武器!C354)</f>
        <v>280</v>
      </c>
      <c r="E354" s="74">
        <f t="shared" si="94"/>
        <v>5.9761430466719681E-2</v>
      </c>
      <c r="F354" s="74">
        <f t="shared" si="95"/>
        <v>166</v>
      </c>
      <c r="G354" s="74">
        <v>1</v>
      </c>
      <c r="H354" s="74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9" t="s">
        <v>408</v>
      </c>
      <c r="Q354" s="15">
        <f t="shared" si="97"/>
        <v>19</v>
      </c>
      <c r="R354" s="49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21"/>
      <c r="B355" s="74" t="s">
        <v>649</v>
      </c>
      <c r="C355" s="74">
        <v>3</v>
      </c>
      <c r="D355" s="74">
        <f>INDEX(神器!$M$4:$M$7,世界BOSS专属武器!C355)</f>
        <v>280</v>
      </c>
      <c r="E355" s="74">
        <f t="shared" si="94"/>
        <v>5.9761430466719681E-2</v>
      </c>
      <c r="F355" s="74">
        <f t="shared" si="95"/>
        <v>166</v>
      </c>
      <c r="G355" s="74">
        <v>1</v>
      </c>
      <c r="H355" s="74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9" t="s">
        <v>408</v>
      </c>
      <c r="Q355" s="15">
        <f t="shared" si="97"/>
        <v>20</v>
      </c>
      <c r="R355" s="49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21"/>
      <c r="B356" s="74" t="s">
        <v>650</v>
      </c>
      <c r="C356" s="74">
        <v>4</v>
      </c>
      <c r="D356" s="74">
        <f>INDEX(神器!$M$4:$M$7,世界BOSS专属武器!C356)</f>
        <v>600</v>
      </c>
      <c r="E356" s="74">
        <f t="shared" si="94"/>
        <v>4.0824829046386304E-2</v>
      </c>
      <c r="F356" s="74">
        <f t="shared" si="95"/>
        <v>113</v>
      </c>
      <c r="G356" s="74">
        <v>1</v>
      </c>
      <c r="H356" s="74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9" t="s">
        <v>408</v>
      </c>
      <c r="Q356" s="15">
        <f t="shared" si="97"/>
        <v>21</v>
      </c>
      <c r="R356" s="49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21"/>
      <c r="B357" s="74" t="s">
        <v>651</v>
      </c>
      <c r="C357" s="74">
        <v>4</v>
      </c>
      <c r="D357" s="74">
        <f>INDEX(神器!$M$4:$M$7,世界BOSS专属武器!C357)</f>
        <v>600</v>
      </c>
      <c r="E357" s="74">
        <f t="shared" si="94"/>
        <v>4.0824829046386304E-2</v>
      </c>
      <c r="F357" s="74">
        <f t="shared" si="95"/>
        <v>113</v>
      </c>
      <c r="G357" s="74">
        <v>1</v>
      </c>
      <c r="H357" s="74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9" t="s">
        <v>408</v>
      </c>
      <c r="Q357" s="15">
        <f t="shared" si="97"/>
        <v>22</v>
      </c>
      <c r="R357" s="49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21"/>
      <c r="B358" s="74" t="s">
        <v>652</v>
      </c>
      <c r="C358" s="74">
        <v>2</v>
      </c>
      <c r="D358" s="74">
        <f>INDEX(神器!$M$4:$M$7,世界BOSS专属武器!C358)</f>
        <v>120</v>
      </c>
      <c r="E358" s="74">
        <f t="shared" si="94"/>
        <v>9.1287092917527679E-2</v>
      </c>
      <c r="F358" s="74">
        <f t="shared" si="95"/>
        <v>253</v>
      </c>
      <c r="G358" s="74">
        <v>1</v>
      </c>
      <c r="H358" s="74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9" t="s">
        <v>408</v>
      </c>
      <c r="Q358" s="15">
        <f t="shared" si="97"/>
        <v>23</v>
      </c>
      <c r="R358" s="49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21"/>
      <c r="B359" s="74" t="s">
        <v>653</v>
      </c>
      <c r="C359" s="74">
        <v>2</v>
      </c>
      <c r="D359" s="74">
        <f>INDEX(神器!$M$4:$M$7,世界BOSS专属武器!C359)</f>
        <v>120</v>
      </c>
      <c r="E359" s="74">
        <f t="shared" si="94"/>
        <v>9.1287092917527679E-2</v>
      </c>
      <c r="F359" s="74">
        <f t="shared" si="95"/>
        <v>253</v>
      </c>
      <c r="G359" s="74">
        <v>1</v>
      </c>
      <c r="H359" s="74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9" t="s">
        <v>408</v>
      </c>
      <c r="Q359" s="15">
        <f t="shared" si="97"/>
        <v>24</v>
      </c>
      <c r="R359" s="49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21"/>
      <c r="B360" s="74" t="s">
        <v>654</v>
      </c>
      <c r="C360" s="74">
        <v>2</v>
      </c>
      <c r="D360" s="74">
        <f>INDEX(神器!$M$4:$M$7,世界BOSS专属武器!C360)</f>
        <v>120</v>
      </c>
      <c r="E360" s="74">
        <f t="shared" si="94"/>
        <v>9.1287092917527679E-2</v>
      </c>
      <c r="F360" s="74">
        <f t="shared" si="95"/>
        <v>253</v>
      </c>
      <c r="G360" s="74">
        <v>1</v>
      </c>
      <c r="H360" s="74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9" t="s">
        <v>408</v>
      </c>
      <c r="Q360" s="15">
        <f t="shared" si="97"/>
        <v>25</v>
      </c>
      <c r="R360" s="49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21"/>
      <c r="B361" s="74" t="s">
        <v>655</v>
      </c>
      <c r="C361" s="74">
        <v>3</v>
      </c>
      <c r="D361" s="74">
        <f>INDEX(神器!$M$4:$M$7,世界BOSS专属武器!C361)</f>
        <v>280</v>
      </c>
      <c r="E361" s="74">
        <f t="shared" si="94"/>
        <v>5.9761430466719681E-2</v>
      </c>
      <c r="F361" s="74">
        <f t="shared" si="95"/>
        <v>166</v>
      </c>
      <c r="G361" s="74">
        <v>1</v>
      </c>
      <c r="H361" s="74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9" t="s">
        <v>408</v>
      </c>
      <c r="Q361" s="15">
        <f t="shared" si="97"/>
        <v>26</v>
      </c>
      <c r="R361" s="49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21"/>
      <c r="B362" s="74" t="s">
        <v>656</v>
      </c>
      <c r="C362" s="74">
        <v>3</v>
      </c>
      <c r="D362" s="74">
        <f>INDEX(神器!$M$4:$M$7,世界BOSS专属武器!C362)</f>
        <v>280</v>
      </c>
      <c r="E362" s="74">
        <f t="shared" si="94"/>
        <v>5.9761430466719681E-2</v>
      </c>
      <c r="F362" s="74">
        <f t="shared" si="95"/>
        <v>166</v>
      </c>
      <c r="G362" s="74">
        <v>1</v>
      </c>
      <c r="H362" s="74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9" t="s">
        <v>408</v>
      </c>
      <c r="Q362" s="15">
        <f t="shared" si="97"/>
        <v>27</v>
      </c>
      <c r="R362" s="49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21"/>
      <c r="B363" s="74" t="s">
        <v>657</v>
      </c>
      <c r="C363" s="74">
        <v>3</v>
      </c>
      <c r="D363" s="74">
        <f>INDEX(神器!$M$4:$M$7,世界BOSS专属武器!C363)</f>
        <v>280</v>
      </c>
      <c r="E363" s="74">
        <f t="shared" si="94"/>
        <v>5.9761430466719681E-2</v>
      </c>
      <c r="F363" s="74">
        <f t="shared" si="95"/>
        <v>166</v>
      </c>
      <c r="G363" s="74">
        <v>1</v>
      </c>
      <c r="H363" s="74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9" t="s">
        <v>408</v>
      </c>
      <c r="Q363" s="15">
        <f t="shared" si="97"/>
        <v>28</v>
      </c>
      <c r="R363" s="49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21"/>
      <c r="B364" s="74" t="s">
        <v>658</v>
      </c>
      <c r="C364" s="74">
        <v>4</v>
      </c>
      <c r="D364" s="74">
        <f>INDEX(神器!$M$4:$M$7,世界BOSS专属武器!C364)</f>
        <v>600</v>
      </c>
      <c r="E364" s="74">
        <f t="shared" si="94"/>
        <v>4.0824829046386304E-2</v>
      </c>
      <c r="F364" s="74">
        <f t="shared" si="95"/>
        <v>113</v>
      </c>
      <c r="G364" s="74">
        <v>1</v>
      </c>
      <c r="H364" s="74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9" t="s">
        <v>408</v>
      </c>
      <c r="Q364" s="15">
        <f t="shared" si="97"/>
        <v>29</v>
      </c>
      <c r="R364" s="49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21"/>
      <c r="B365" s="74" t="s">
        <v>659</v>
      </c>
      <c r="C365" s="74">
        <v>4</v>
      </c>
      <c r="D365" s="74">
        <f>INDEX(神器!$M$4:$M$7,世界BOSS专属武器!C365)</f>
        <v>600</v>
      </c>
      <c r="E365" s="74">
        <f t="shared" si="94"/>
        <v>4.0824829046386304E-2</v>
      </c>
      <c r="F365" s="74">
        <f>10000-SUM(F324:F364)</f>
        <v>110</v>
      </c>
      <c r="G365" s="74">
        <v>1</v>
      </c>
      <c r="H365" s="74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9" t="s">
        <v>408</v>
      </c>
      <c r="Q365" s="15">
        <f t="shared" si="97"/>
        <v>30</v>
      </c>
      <c r="R365" s="49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9" t="s">
        <v>408</v>
      </c>
      <c r="Q366" s="15">
        <f t="shared" si="97"/>
        <v>31</v>
      </c>
      <c r="R366" s="49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9" t="s">
        <v>408</v>
      </c>
      <c r="Q367" s="15">
        <f t="shared" si="97"/>
        <v>32</v>
      </c>
      <c r="R367" s="49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9" t="s">
        <v>408</v>
      </c>
      <c r="Q368" s="15">
        <f t="shared" si="97"/>
        <v>33</v>
      </c>
      <c r="R368" s="49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9" t="s">
        <v>408</v>
      </c>
      <c r="Q369" s="15">
        <f t="shared" si="97"/>
        <v>34</v>
      </c>
      <c r="R369" s="49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9" t="s">
        <v>408</v>
      </c>
      <c r="Q370" s="15">
        <f t="shared" si="97"/>
        <v>35</v>
      </c>
      <c r="R370" s="49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9" t="s">
        <v>408</v>
      </c>
      <c r="Q371" s="15">
        <f t="shared" si="97"/>
        <v>36</v>
      </c>
      <c r="R371" s="49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9" t="s">
        <v>408</v>
      </c>
      <c r="Q372" s="15">
        <f t="shared" si="97"/>
        <v>37</v>
      </c>
      <c r="R372" s="49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9" t="s">
        <v>408</v>
      </c>
      <c r="Q373" s="15">
        <f t="shared" si="97"/>
        <v>38</v>
      </c>
      <c r="R373" s="49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9" t="s">
        <v>408</v>
      </c>
      <c r="Q374" s="15">
        <f t="shared" si="97"/>
        <v>39</v>
      </c>
      <c r="R374" s="49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9" t="s">
        <v>408</v>
      </c>
      <c r="Q375" s="15">
        <f t="shared" si="97"/>
        <v>40</v>
      </c>
      <c r="R375" s="49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9" t="s">
        <v>408</v>
      </c>
      <c r="Q376" s="15">
        <f t="shared" si="97"/>
        <v>41</v>
      </c>
      <c r="R376" s="49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9" t="s">
        <v>408</v>
      </c>
      <c r="Q377" s="15">
        <f t="shared" si="97"/>
        <v>42</v>
      </c>
      <c r="R377" s="49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9" t="s">
        <v>408</v>
      </c>
      <c r="Q378" s="15">
        <f t="shared" si="97"/>
        <v>43</v>
      </c>
      <c r="R378" s="49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9" t="s">
        <v>408</v>
      </c>
      <c r="Q379" s="15">
        <f t="shared" si="97"/>
        <v>44</v>
      </c>
      <c r="R379" s="49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9" t="s">
        <v>408</v>
      </c>
      <c r="Q380" s="15">
        <f t="shared" si="97"/>
        <v>45</v>
      </c>
      <c r="R380" s="49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9" t="s">
        <v>408</v>
      </c>
      <c r="Q381" s="15">
        <f t="shared" si="97"/>
        <v>46</v>
      </c>
      <c r="R381" s="49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9" t="s">
        <v>408</v>
      </c>
      <c r="Q382" s="15">
        <f t="shared" si="97"/>
        <v>47</v>
      </c>
      <c r="R382" s="49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9" t="s">
        <v>408</v>
      </c>
      <c r="Q383" s="15">
        <f t="shared" si="97"/>
        <v>48</v>
      </c>
      <c r="R383" s="49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9" t="s">
        <v>408</v>
      </c>
      <c r="Q384" s="15">
        <f t="shared" si="97"/>
        <v>49</v>
      </c>
      <c r="R384" s="49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9" t="s">
        <v>408</v>
      </c>
      <c r="Q385" s="15">
        <f t="shared" si="97"/>
        <v>50</v>
      </c>
      <c r="R385" s="49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9" t="s">
        <v>408</v>
      </c>
      <c r="Q386" s="15">
        <f t="shared" si="97"/>
        <v>0</v>
      </c>
      <c r="R386" s="49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9" t="s">
        <v>408</v>
      </c>
      <c r="Q387" s="15">
        <f t="shared" si="97"/>
        <v>1</v>
      </c>
      <c r="R387" s="49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9" t="s">
        <v>408</v>
      </c>
      <c r="Q388" s="15">
        <f t="shared" si="97"/>
        <v>2</v>
      </c>
      <c r="R388" s="49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9" t="s">
        <v>408</v>
      </c>
      <c r="Q389" s="15">
        <f t="shared" si="97"/>
        <v>3</v>
      </c>
      <c r="R389" s="49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9" t="s">
        <v>408</v>
      </c>
      <c r="Q390" s="15">
        <f t="shared" si="97"/>
        <v>4</v>
      </c>
      <c r="R390" s="49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9" t="s">
        <v>408</v>
      </c>
      <c r="Q391" s="15">
        <f t="shared" si="97"/>
        <v>5</v>
      </c>
      <c r="R391" s="49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9" t="s">
        <v>408</v>
      </c>
      <c r="Q392" s="15">
        <f t="shared" si="97"/>
        <v>6</v>
      </c>
      <c r="R392" s="49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9" t="s">
        <v>408</v>
      </c>
      <c r="Q393" s="15">
        <f t="shared" si="97"/>
        <v>7</v>
      </c>
      <c r="R393" s="49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9" t="s">
        <v>408</v>
      </c>
      <c r="Q394" s="15">
        <f t="shared" si="97"/>
        <v>8</v>
      </c>
      <c r="R394" s="49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9" t="s">
        <v>408</v>
      </c>
      <c r="Q395" s="15">
        <f t="shared" si="97"/>
        <v>9</v>
      </c>
      <c r="R395" s="49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9" t="s">
        <v>408</v>
      </c>
      <c r="Q396" s="15">
        <f t="shared" si="97"/>
        <v>10</v>
      </c>
      <c r="R396" s="49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9" t="s">
        <v>408</v>
      </c>
      <c r="Q397" s="15">
        <f t="shared" si="97"/>
        <v>11</v>
      </c>
      <c r="R397" s="49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9" t="s">
        <v>408</v>
      </c>
      <c r="Q398" s="15">
        <f t="shared" si="97"/>
        <v>12</v>
      </c>
      <c r="R398" s="49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9" t="s">
        <v>408</v>
      </c>
      <c r="Q399" s="15">
        <f t="shared" si="97"/>
        <v>13</v>
      </c>
      <c r="R399" s="49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9" t="s">
        <v>408</v>
      </c>
      <c r="Q400" s="15">
        <f t="shared" si="97"/>
        <v>14</v>
      </c>
      <c r="R400" s="49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9" t="s">
        <v>408</v>
      </c>
      <c r="Q401" s="15">
        <f t="shared" ref="Q401:Q464" si="109">MOD(M401-1,51)</f>
        <v>15</v>
      </c>
      <c r="R401" s="49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9" t="s">
        <v>408</v>
      </c>
      <c r="Q402" s="15">
        <f t="shared" si="109"/>
        <v>16</v>
      </c>
      <c r="R402" s="49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9" t="s">
        <v>408</v>
      </c>
      <c r="Q403" s="15">
        <f t="shared" si="109"/>
        <v>17</v>
      </c>
      <c r="R403" s="49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9" t="s">
        <v>408</v>
      </c>
      <c r="Q404" s="15">
        <f t="shared" si="109"/>
        <v>18</v>
      </c>
      <c r="R404" s="49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9" t="s">
        <v>408</v>
      </c>
      <c r="Q405" s="15">
        <f t="shared" si="109"/>
        <v>19</v>
      </c>
      <c r="R405" s="49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9" t="s">
        <v>408</v>
      </c>
      <c r="Q406" s="15">
        <f t="shared" si="109"/>
        <v>20</v>
      </c>
      <c r="R406" s="49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9" t="s">
        <v>408</v>
      </c>
      <c r="Q407" s="15">
        <f t="shared" si="109"/>
        <v>21</v>
      </c>
      <c r="R407" s="49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9" t="s">
        <v>408</v>
      </c>
      <c r="Q408" s="15">
        <f t="shared" si="109"/>
        <v>22</v>
      </c>
      <c r="R408" s="49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9" t="s">
        <v>408</v>
      </c>
      <c r="Q409" s="15">
        <f t="shared" si="109"/>
        <v>23</v>
      </c>
      <c r="R409" s="49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9" t="s">
        <v>408</v>
      </c>
      <c r="Q410" s="15">
        <f t="shared" si="109"/>
        <v>24</v>
      </c>
      <c r="R410" s="49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9" t="s">
        <v>408</v>
      </c>
      <c r="Q411" s="15">
        <f t="shared" si="109"/>
        <v>25</v>
      </c>
      <c r="R411" s="49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9" t="s">
        <v>408</v>
      </c>
      <c r="Q412" s="15">
        <f t="shared" si="109"/>
        <v>26</v>
      </c>
      <c r="R412" s="49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9" t="s">
        <v>408</v>
      </c>
      <c r="Q413" s="15">
        <f t="shared" si="109"/>
        <v>27</v>
      </c>
      <c r="R413" s="49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9" t="s">
        <v>408</v>
      </c>
      <c r="Q414" s="15">
        <f t="shared" si="109"/>
        <v>28</v>
      </c>
      <c r="R414" s="49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9" t="s">
        <v>408</v>
      </c>
      <c r="Q415" s="15">
        <f t="shared" si="109"/>
        <v>29</v>
      </c>
      <c r="R415" s="49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9" t="s">
        <v>408</v>
      </c>
      <c r="Q416" s="15">
        <f t="shared" si="109"/>
        <v>30</v>
      </c>
      <c r="R416" s="49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9" t="s">
        <v>408</v>
      </c>
      <c r="Q417" s="15">
        <f t="shared" si="109"/>
        <v>31</v>
      </c>
      <c r="R417" s="49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9" t="s">
        <v>408</v>
      </c>
      <c r="Q418" s="15">
        <f t="shared" si="109"/>
        <v>32</v>
      </c>
      <c r="R418" s="49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9" t="s">
        <v>408</v>
      </c>
      <c r="Q419" s="15">
        <f t="shared" si="109"/>
        <v>33</v>
      </c>
      <c r="R419" s="49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9" t="s">
        <v>408</v>
      </c>
      <c r="Q420" s="15">
        <f t="shared" si="109"/>
        <v>34</v>
      </c>
      <c r="R420" s="49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9" t="s">
        <v>408</v>
      </c>
      <c r="Q421" s="15">
        <f t="shared" si="109"/>
        <v>35</v>
      </c>
      <c r="R421" s="49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9" t="s">
        <v>408</v>
      </c>
      <c r="Q422" s="15">
        <f t="shared" si="109"/>
        <v>36</v>
      </c>
      <c r="R422" s="49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9" t="s">
        <v>408</v>
      </c>
      <c r="Q423" s="15">
        <f t="shared" si="109"/>
        <v>37</v>
      </c>
      <c r="R423" s="49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9" t="s">
        <v>408</v>
      </c>
      <c r="Q424" s="15">
        <f t="shared" si="109"/>
        <v>38</v>
      </c>
      <c r="R424" s="49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9" t="s">
        <v>408</v>
      </c>
      <c r="Q425" s="15">
        <f t="shared" si="109"/>
        <v>39</v>
      </c>
      <c r="R425" s="49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9" t="s">
        <v>408</v>
      </c>
      <c r="Q426" s="15">
        <f t="shared" si="109"/>
        <v>40</v>
      </c>
      <c r="R426" s="49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9" t="s">
        <v>408</v>
      </c>
      <c r="Q427" s="15">
        <f t="shared" si="109"/>
        <v>41</v>
      </c>
      <c r="R427" s="49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9" t="s">
        <v>408</v>
      </c>
      <c r="Q428" s="15">
        <f t="shared" si="109"/>
        <v>42</v>
      </c>
      <c r="R428" s="49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9" t="s">
        <v>408</v>
      </c>
      <c r="Q429" s="15">
        <f t="shared" si="109"/>
        <v>43</v>
      </c>
      <c r="R429" s="49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9" t="s">
        <v>408</v>
      </c>
      <c r="Q430" s="15">
        <f t="shared" si="109"/>
        <v>44</v>
      </c>
      <c r="R430" s="49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9" t="s">
        <v>408</v>
      </c>
      <c r="Q431" s="15">
        <f t="shared" si="109"/>
        <v>45</v>
      </c>
      <c r="R431" s="49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9" t="s">
        <v>408</v>
      </c>
      <c r="Q432" s="15">
        <f t="shared" si="109"/>
        <v>46</v>
      </c>
      <c r="R432" s="49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9" t="s">
        <v>408</v>
      </c>
      <c r="Q433" s="15">
        <f t="shared" si="109"/>
        <v>47</v>
      </c>
      <c r="R433" s="49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9" t="s">
        <v>408</v>
      </c>
      <c r="Q434" s="15">
        <f t="shared" si="109"/>
        <v>48</v>
      </c>
      <c r="R434" s="49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9" t="s">
        <v>408</v>
      </c>
      <c r="Q435" s="15">
        <f t="shared" si="109"/>
        <v>49</v>
      </c>
      <c r="R435" s="49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9" t="s">
        <v>408</v>
      </c>
      <c r="Q436" s="15">
        <f t="shared" si="109"/>
        <v>50</v>
      </c>
      <c r="R436" s="49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9" t="s">
        <v>408</v>
      </c>
      <c r="Q437" s="15">
        <f t="shared" si="109"/>
        <v>0</v>
      </c>
      <c r="R437" s="49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9" t="s">
        <v>408</v>
      </c>
      <c r="Q438" s="15">
        <f t="shared" si="109"/>
        <v>1</v>
      </c>
      <c r="R438" s="49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9" t="s">
        <v>408</v>
      </c>
      <c r="Q439" s="15">
        <f t="shared" si="109"/>
        <v>2</v>
      </c>
      <c r="R439" s="49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9" t="s">
        <v>408</v>
      </c>
      <c r="Q440" s="15">
        <f t="shared" si="109"/>
        <v>3</v>
      </c>
      <c r="R440" s="49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9" t="s">
        <v>408</v>
      </c>
      <c r="Q441" s="15">
        <f t="shared" si="109"/>
        <v>4</v>
      </c>
      <c r="R441" s="49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9" t="s">
        <v>408</v>
      </c>
      <c r="Q442" s="15">
        <f t="shared" si="109"/>
        <v>5</v>
      </c>
      <c r="R442" s="49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9" t="s">
        <v>408</v>
      </c>
      <c r="Q443" s="15">
        <f t="shared" si="109"/>
        <v>6</v>
      </c>
      <c r="R443" s="49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9" t="s">
        <v>408</v>
      </c>
      <c r="Q444" s="15">
        <f t="shared" si="109"/>
        <v>7</v>
      </c>
      <c r="R444" s="49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9" t="s">
        <v>408</v>
      </c>
      <c r="Q445" s="15">
        <f t="shared" si="109"/>
        <v>8</v>
      </c>
      <c r="R445" s="49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9" t="s">
        <v>408</v>
      </c>
      <c r="Q446" s="15">
        <f t="shared" si="109"/>
        <v>9</v>
      </c>
      <c r="R446" s="49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9" t="s">
        <v>408</v>
      </c>
      <c r="Q447" s="15">
        <f t="shared" si="109"/>
        <v>10</v>
      </c>
      <c r="R447" s="49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9" t="s">
        <v>408</v>
      </c>
      <c r="Q448" s="15">
        <f t="shared" si="109"/>
        <v>11</v>
      </c>
      <c r="R448" s="49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9" t="s">
        <v>408</v>
      </c>
      <c r="Q449" s="15">
        <f t="shared" si="109"/>
        <v>12</v>
      </c>
      <c r="R449" s="49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9" t="s">
        <v>408</v>
      </c>
      <c r="Q450" s="15">
        <f t="shared" si="109"/>
        <v>13</v>
      </c>
      <c r="R450" s="49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9" t="s">
        <v>408</v>
      </c>
      <c r="Q451" s="15">
        <f t="shared" si="109"/>
        <v>14</v>
      </c>
      <c r="R451" s="49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9" t="s">
        <v>408</v>
      </c>
      <c r="Q452" s="15">
        <f t="shared" si="109"/>
        <v>15</v>
      </c>
      <c r="R452" s="49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9" t="s">
        <v>408</v>
      </c>
      <c r="Q453" s="15">
        <f t="shared" si="109"/>
        <v>16</v>
      </c>
      <c r="R453" s="49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9" t="s">
        <v>408</v>
      </c>
      <c r="Q454" s="15">
        <f t="shared" si="109"/>
        <v>17</v>
      </c>
      <c r="R454" s="49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9" t="s">
        <v>408</v>
      </c>
      <c r="Q455" s="15">
        <f t="shared" si="109"/>
        <v>18</v>
      </c>
      <c r="R455" s="49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9" t="s">
        <v>408</v>
      </c>
      <c r="Q456" s="15">
        <f t="shared" si="109"/>
        <v>19</v>
      </c>
      <c r="R456" s="49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9" t="s">
        <v>408</v>
      </c>
      <c r="Q457" s="15">
        <f t="shared" si="109"/>
        <v>20</v>
      </c>
      <c r="R457" s="49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9" t="s">
        <v>408</v>
      </c>
      <c r="Q458" s="15">
        <f t="shared" si="109"/>
        <v>21</v>
      </c>
      <c r="R458" s="49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9" t="s">
        <v>408</v>
      </c>
      <c r="Q459" s="15">
        <f t="shared" si="109"/>
        <v>22</v>
      </c>
      <c r="R459" s="49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9" t="s">
        <v>408</v>
      </c>
      <c r="Q460" s="15">
        <f t="shared" si="109"/>
        <v>23</v>
      </c>
      <c r="R460" s="49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9" t="s">
        <v>408</v>
      </c>
      <c r="Q461" s="15">
        <f t="shared" si="109"/>
        <v>24</v>
      </c>
      <c r="R461" s="49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9" t="s">
        <v>408</v>
      </c>
      <c r="Q462" s="15">
        <f t="shared" si="109"/>
        <v>25</v>
      </c>
      <c r="R462" s="49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9" t="s">
        <v>408</v>
      </c>
      <c r="Q463" s="15">
        <f t="shared" si="109"/>
        <v>26</v>
      </c>
      <c r="R463" s="49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9" t="s">
        <v>408</v>
      </c>
      <c r="Q464" s="15">
        <f t="shared" si="109"/>
        <v>27</v>
      </c>
      <c r="R464" s="49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9" t="s">
        <v>408</v>
      </c>
      <c r="Q465" s="15">
        <f t="shared" ref="Q465:Q528" si="121">MOD(M465-1,51)</f>
        <v>28</v>
      </c>
      <c r="R465" s="49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9" t="s">
        <v>408</v>
      </c>
      <c r="Q466" s="15">
        <f t="shared" si="121"/>
        <v>29</v>
      </c>
      <c r="R466" s="49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9" t="s">
        <v>408</v>
      </c>
      <c r="Q467" s="15">
        <f t="shared" si="121"/>
        <v>30</v>
      </c>
      <c r="R467" s="49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9" t="s">
        <v>408</v>
      </c>
      <c r="Q468" s="15">
        <f t="shared" si="121"/>
        <v>31</v>
      </c>
      <c r="R468" s="49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9" t="s">
        <v>408</v>
      </c>
      <c r="Q469" s="15">
        <f t="shared" si="121"/>
        <v>32</v>
      </c>
      <c r="R469" s="49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9" t="s">
        <v>408</v>
      </c>
      <c r="Q470" s="15">
        <f t="shared" si="121"/>
        <v>33</v>
      </c>
      <c r="R470" s="49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9" t="s">
        <v>408</v>
      </c>
      <c r="Q471" s="15">
        <f t="shared" si="121"/>
        <v>34</v>
      </c>
      <c r="R471" s="49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9" t="s">
        <v>408</v>
      </c>
      <c r="Q472" s="15">
        <f t="shared" si="121"/>
        <v>35</v>
      </c>
      <c r="R472" s="49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9" t="s">
        <v>408</v>
      </c>
      <c r="Q473" s="15">
        <f t="shared" si="121"/>
        <v>36</v>
      </c>
      <c r="R473" s="49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9" t="s">
        <v>408</v>
      </c>
      <c r="Q474" s="15">
        <f t="shared" si="121"/>
        <v>37</v>
      </c>
      <c r="R474" s="49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9" t="s">
        <v>408</v>
      </c>
      <c r="Q475" s="15">
        <f t="shared" si="121"/>
        <v>38</v>
      </c>
      <c r="R475" s="49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9" t="s">
        <v>408</v>
      </c>
      <c r="Q476" s="15">
        <f t="shared" si="121"/>
        <v>39</v>
      </c>
      <c r="R476" s="49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9" t="s">
        <v>408</v>
      </c>
      <c r="Q477" s="15">
        <f t="shared" si="121"/>
        <v>40</v>
      </c>
      <c r="R477" s="49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9" t="s">
        <v>408</v>
      </c>
      <c r="Q478" s="15">
        <f t="shared" si="121"/>
        <v>41</v>
      </c>
      <c r="R478" s="49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9" t="s">
        <v>408</v>
      </c>
      <c r="Q479" s="15">
        <f t="shared" si="121"/>
        <v>42</v>
      </c>
      <c r="R479" s="49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9" t="s">
        <v>408</v>
      </c>
      <c r="Q480" s="15">
        <f t="shared" si="121"/>
        <v>43</v>
      </c>
      <c r="R480" s="49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9" t="s">
        <v>408</v>
      </c>
      <c r="Q481" s="15">
        <f t="shared" si="121"/>
        <v>44</v>
      </c>
      <c r="R481" s="49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9" t="s">
        <v>408</v>
      </c>
      <c r="Q482" s="15">
        <f t="shared" si="121"/>
        <v>45</v>
      </c>
      <c r="R482" s="49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9" t="s">
        <v>408</v>
      </c>
      <c r="Q483" s="15">
        <f t="shared" si="121"/>
        <v>46</v>
      </c>
      <c r="R483" s="49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9" t="s">
        <v>408</v>
      </c>
      <c r="Q484" s="15">
        <f t="shared" si="121"/>
        <v>47</v>
      </c>
      <c r="R484" s="49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9" t="s">
        <v>408</v>
      </c>
      <c r="Q485" s="15">
        <f t="shared" si="121"/>
        <v>48</v>
      </c>
      <c r="R485" s="49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9" t="s">
        <v>408</v>
      </c>
      <c r="Q486" s="15">
        <f t="shared" si="121"/>
        <v>49</v>
      </c>
      <c r="R486" s="49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9" t="s">
        <v>408</v>
      </c>
      <c r="Q487" s="15">
        <f t="shared" si="121"/>
        <v>50</v>
      </c>
      <c r="R487" s="49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9" t="s">
        <v>408</v>
      </c>
      <c r="Q488" s="15">
        <f t="shared" si="121"/>
        <v>0</v>
      </c>
      <c r="R488" s="49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9" t="s">
        <v>408</v>
      </c>
      <c r="Q489" s="15">
        <f t="shared" si="121"/>
        <v>1</v>
      </c>
      <c r="R489" s="49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9" t="s">
        <v>408</v>
      </c>
      <c r="Q490" s="15">
        <f t="shared" si="121"/>
        <v>2</v>
      </c>
      <c r="R490" s="49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9" t="s">
        <v>408</v>
      </c>
      <c r="Q491" s="15">
        <f t="shared" si="121"/>
        <v>3</v>
      </c>
      <c r="R491" s="49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9" t="s">
        <v>408</v>
      </c>
      <c r="Q492" s="15">
        <f t="shared" si="121"/>
        <v>4</v>
      </c>
      <c r="R492" s="49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9" t="s">
        <v>408</v>
      </c>
      <c r="Q493" s="15">
        <f t="shared" si="121"/>
        <v>5</v>
      </c>
      <c r="R493" s="49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9" t="s">
        <v>408</v>
      </c>
      <c r="Q494" s="15">
        <f t="shared" si="121"/>
        <v>6</v>
      </c>
      <c r="R494" s="49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9" t="s">
        <v>408</v>
      </c>
      <c r="Q495" s="15">
        <f t="shared" si="121"/>
        <v>7</v>
      </c>
      <c r="R495" s="49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9" t="s">
        <v>408</v>
      </c>
      <c r="Q496" s="15">
        <f t="shared" si="121"/>
        <v>8</v>
      </c>
      <c r="R496" s="49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9" t="s">
        <v>408</v>
      </c>
      <c r="Q497" s="15">
        <f t="shared" si="121"/>
        <v>9</v>
      </c>
      <c r="R497" s="49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9" t="s">
        <v>408</v>
      </c>
      <c r="Q498" s="15">
        <f t="shared" si="121"/>
        <v>10</v>
      </c>
      <c r="R498" s="49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9" t="s">
        <v>408</v>
      </c>
      <c r="Q499" s="15">
        <f t="shared" si="121"/>
        <v>11</v>
      </c>
      <c r="R499" s="49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9" t="s">
        <v>408</v>
      </c>
      <c r="Q500" s="15">
        <f t="shared" si="121"/>
        <v>12</v>
      </c>
      <c r="R500" s="49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9" t="s">
        <v>408</v>
      </c>
      <c r="Q501" s="15">
        <f t="shared" si="121"/>
        <v>13</v>
      </c>
      <c r="R501" s="49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9" t="s">
        <v>408</v>
      </c>
      <c r="Q502" s="15">
        <f t="shared" si="121"/>
        <v>14</v>
      </c>
      <c r="R502" s="49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9" t="s">
        <v>408</v>
      </c>
      <c r="Q503" s="15">
        <f t="shared" si="121"/>
        <v>15</v>
      </c>
      <c r="R503" s="49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9" t="s">
        <v>408</v>
      </c>
      <c r="Q504" s="15">
        <f t="shared" si="121"/>
        <v>16</v>
      </c>
      <c r="R504" s="49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9" t="s">
        <v>408</v>
      </c>
      <c r="Q505" s="15">
        <f t="shared" si="121"/>
        <v>17</v>
      </c>
      <c r="R505" s="49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9" t="s">
        <v>408</v>
      </c>
      <c r="Q506" s="15">
        <f t="shared" si="121"/>
        <v>18</v>
      </c>
      <c r="R506" s="49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9" t="s">
        <v>408</v>
      </c>
      <c r="Q507" s="15">
        <f t="shared" si="121"/>
        <v>19</v>
      </c>
      <c r="R507" s="49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9" t="s">
        <v>408</v>
      </c>
      <c r="Q508" s="15">
        <f t="shared" si="121"/>
        <v>20</v>
      </c>
      <c r="R508" s="49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9" t="s">
        <v>408</v>
      </c>
      <c r="Q509" s="15">
        <f t="shared" si="121"/>
        <v>21</v>
      </c>
      <c r="R509" s="49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9" t="s">
        <v>408</v>
      </c>
      <c r="Q510" s="15">
        <f t="shared" si="121"/>
        <v>22</v>
      </c>
      <c r="R510" s="49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9" t="s">
        <v>408</v>
      </c>
      <c r="Q511" s="15">
        <f t="shared" si="121"/>
        <v>23</v>
      </c>
      <c r="R511" s="49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9" t="s">
        <v>408</v>
      </c>
      <c r="Q512" s="15">
        <f t="shared" si="121"/>
        <v>24</v>
      </c>
      <c r="R512" s="49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9" t="s">
        <v>408</v>
      </c>
      <c r="Q513" s="15">
        <f t="shared" si="121"/>
        <v>25</v>
      </c>
      <c r="R513" s="49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9" t="s">
        <v>408</v>
      </c>
      <c r="Q514" s="15">
        <f t="shared" si="121"/>
        <v>26</v>
      </c>
      <c r="R514" s="49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9" t="s">
        <v>408</v>
      </c>
      <c r="Q515" s="15">
        <f t="shared" si="121"/>
        <v>27</v>
      </c>
      <c r="R515" s="49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9" t="s">
        <v>408</v>
      </c>
      <c r="Q516" s="15">
        <f t="shared" si="121"/>
        <v>28</v>
      </c>
      <c r="R516" s="49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9" t="s">
        <v>408</v>
      </c>
      <c r="Q517" s="15">
        <f t="shared" si="121"/>
        <v>29</v>
      </c>
      <c r="R517" s="49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9" t="s">
        <v>408</v>
      </c>
      <c r="Q518" s="15">
        <f t="shared" si="121"/>
        <v>30</v>
      </c>
      <c r="R518" s="49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9" t="s">
        <v>408</v>
      </c>
      <c r="Q519" s="15">
        <f t="shared" si="121"/>
        <v>31</v>
      </c>
      <c r="R519" s="49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9" t="s">
        <v>408</v>
      </c>
      <c r="Q520" s="15">
        <f t="shared" si="121"/>
        <v>32</v>
      </c>
      <c r="R520" s="49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9" t="s">
        <v>408</v>
      </c>
      <c r="Q521" s="15">
        <f t="shared" si="121"/>
        <v>33</v>
      </c>
      <c r="R521" s="49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9" t="s">
        <v>408</v>
      </c>
      <c r="Q522" s="15">
        <f t="shared" si="121"/>
        <v>34</v>
      </c>
      <c r="R522" s="49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9" t="s">
        <v>408</v>
      </c>
      <c r="Q523" s="15">
        <f t="shared" si="121"/>
        <v>35</v>
      </c>
      <c r="R523" s="49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9" t="s">
        <v>408</v>
      </c>
      <c r="Q524" s="15">
        <f t="shared" si="121"/>
        <v>36</v>
      </c>
      <c r="R524" s="49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9" t="s">
        <v>408</v>
      </c>
      <c r="Q525" s="15">
        <f t="shared" si="121"/>
        <v>37</v>
      </c>
      <c r="R525" s="49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9" t="s">
        <v>408</v>
      </c>
      <c r="Q526" s="15">
        <f t="shared" si="121"/>
        <v>38</v>
      </c>
      <c r="R526" s="49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9" t="s">
        <v>408</v>
      </c>
      <c r="Q527" s="15">
        <f t="shared" si="121"/>
        <v>39</v>
      </c>
      <c r="R527" s="49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9" t="s">
        <v>408</v>
      </c>
      <c r="Q528" s="15">
        <f t="shared" si="121"/>
        <v>40</v>
      </c>
      <c r="R528" s="49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9" t="s">
        <v>408</v>
      </c>
      <c r="Q529" s="15">
        <f t="shared" ref="Q529:Q592" si="133">MOD(M529-1,51)</f>
        <v>41</v>
      </c>
      <c r="R529" s="49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9" t="s">
        <v>408</v>
      </c>
      <c r="Q530" s="15">
        <f t="shared" si="133"/>
        <v>42</v>
      </c>
      <c r="R530" s="49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9" t="s">
        <v>408</v>
      </c>
      <c r="Q531" s="15">
        <f t="shared" si="133"/>
        <v>43</v>
      </c>
      <c r="R531" s="49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9" t="s">
        <v>408</v>
      </c>
      <c r="Q532" s="15">
        <f t="shared" si="133"/>
        <v>44</v>
      </c>
      <c r="R532" s="49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9" t="s">
        <v>408</v>
      </c>
      <c r="Q533" s="15">
        <f t="shared" si="133"/>
        <v>45</v>
      </c>
      <c r="R533" s="49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9" t="s">
        <v>408</v>
      </c>
      <c r="Q534" s="15">
        <f t="shared" si="133"/>
        <v>46</v>
      </c>
      <c r="R534" s="49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9" t="s">
        <v>408</v>
      </c>
      <c r="Q535" s="15">
        <f t="shared" si="133"/>
        <v>47</v>
      </c>
      <c r="R535" s="49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9" t="s">
        <v>408</v>
      </c>
      <c r="Q536" s="15">
        <f t="shared" si="133"/>
        <v>48</v>
      </c>
      <c r="R536" s="49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9" t="s">
        <v>408</v>
      </c>
      <c r="Q537" s="15">
        <f t="shared" si="133"/>
        <v>49</v>
      </c>
      <c r="R537" s="49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9" t="s">
        <v>408</v>
      </c>
      <c r="Q538" s="15">
        <f t="shared" si="133"/>
        <v>50</v>
      </c>
      <c r="R538" s="49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9" t="s">
        <v>408</v>
      </c>
      <c r="Q539" s="15">
        <f t="shared" si="133"/>
        <v>0</v>
      </c>
      <c r="R539" s="49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9" t="s">
        <v>408</v>
      </c>
      <c r="Q540" s="15">
        <f t="shared" si="133"/>
        <v>1</v>
      </c>
      <c r="R540" s="49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9" t="s">
        <v>408</v>
      </c>
      <c r="Q541" s="15">
        <f t="shared" si="133"/>
        <v>2</v>
      </c>
      <c r="R541" s="49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9" t="s">
        <v>408</v>
      </c>
      <c r="Q542" s="15">
        <f t="shared" si="133"/>
        <v>3</v>
      </c>
      <c r="R542" s="49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9" t="s">
        <v>408</v>
      </c>
      <c r="Q543" s="15">
        <f t="shared" si="133"/>
        <v>4</v>
      </c>
      <c r="R543" s="49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9" t="s">
        <v>408</v>
      </c>
      <c r="Q544" s="15">
        <f t="shared" si="133"/>
        <v>5</v>
      </c>
      <c r="R544" s="49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9" t="s">
        <v>408</v>
      </c>
      <c r="Q545" s="15">
        <f t="shared" si="133"/>
        <v>6</v>
      </c>
      <c r="R545" s="49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9" t="s">
        <v>408</v>
      </c>
      <c r="Q546" s="15">
        <f t="shared" si="133"/>
        <v>7</v>
      </c>
      <c r="R546" s="49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9" t="s">
        <v>408</v>
      </c>
      <c r="Q547" s="15">
        <f t="shared" si="133"/>
        <v>8</v>
      </c>
      <c r="R547" s="49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9" t="s">
        <v>408</v>
      </c>
      <c r="Q548" s="15">
        <f t="shared" si="133"/>
        <v>9</v>
      </c>
      <c r="R548" s="49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9" t="s">
        <v>408</v>
      </c>
      <c r="Q549" s="15">
        <f t="shared" si="133"/>
        <v>10</v>
      </c>
      <c r="R549" s="49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9" t="s">
        <v>408</v>
      </c>
      <c r="Q550" s="15">
        <f t="shared" si="133"/>
        <v>11</v>
      </c>
      <c r="R550" s="49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9" t="s">
        <v>408</v>
      </c>
      <c r="Q551" s="15">
        <f t="shared" si="133"/>
        <v>12</v>
      </c>
      <c r="R551" s="49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9" t="s">
        <v>408</v>
      </c>
      <c r="Q552" s="15">
        <f t="shared" si="133"/>
        <v>13</v>
      </c>
      <c r="R552" s="49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9" t="s">
        <v>408</v>
      </c>
      <c r="Q553" s="15">
        <f t="shared" si="133"/>
        <v>14</v>
      </c>
      <c r="R553" s="49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9" t="s">
        <v>408</v>
      </c>
      <c r="Q554" s="15">
        <f t="shared" si="133"/>
        <v>15</v>
      </c>
      <c r="R554" s="49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9" t="s">
        <v>408</v>
      </c>
      <c r="Q555" s="15">
        <f t="shared" si="133"/>
        <v>16</v>
      </c>
      <c r="R555" s="49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9" t="s">
        <v>408</v>
      </c>
      <c r="Q556" s="15">
        <f t="shared" si="133"/>
        <v>17</v>
      </c>
      <c r="R556" s="49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9" t="s">
        <v>408</v>
      </c>
      <c r="Q557" s="15">
        <f t="shared" si="133"/>
        <v>18</v>
      </c>
      <c r="R557" s="49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9" t="s">
        <v>408</v>
      </c>
      <c r="Q558" s="15">
        <f t="shared" si="133"/>
        <v>19</v>
      </c>
      <c r="R558" s="49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9" t="s">
        <v>408</v>
      </c>
      <c r="Q559" s="15">
        <f t="shared" si="133"/>
        <v>20</v>
      </c>
      <c r="R559" s="49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9" t="s">
        <v>408</v>
      </c>
      <c r="Q560" s="15">
        <f t="shared" si="133"/>
        <v>21</v>
      </c>
      <c r="R560" s="49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9" t="s">
        <v>408</v>
      </c>
      <c r="Q561" s="15">
        <f t="shared" si="133"/>
        <v>22</v>
      </c>
      <c r="R561" s="49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9" t="s">
        <v>408</v>
      </c>
      <c r="Q562" s="15">
        <f t="shared" si="133"/>
        <v>23</v>
      </c>
      <c r="R562" s="49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9" t="s">
        <v>408</v>
      </c>
      <c r="Q563" s="15">
        <f t="shared" si="133"/>
        <v>24</v>
      </c>
      <c r="R563" s="49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9" t="s">
        <v>408</v>
      </c>
      <c r="Q564" s="15">
        <f t="shared" si="133"/>
        <v>25</v>
      </c>
      <c r="R564" s="49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9" t="s">
        <v>408</v>
      </c>
      <c r="Q565" s="15">
        <f t="shared" si="133"/>
        <v>26</v>
      </c>
      <c r="R565" s="49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9" t="s">
        <v>408</v>
      </c>
      <c r="Q566" s="15">
        <f t="shared" si="133"/>
        <v>27</v>
      </c>
      <c r="R566" s="49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9" t="s">
        <v>408</v>
      </c>
      <c r="Q567" s="15">
        <f t="shared" si="133"/>
        <v>28</v>
      </c>
      <c r="R567" s="49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9" t="s">
        <v>408</v>
      </c>
      <c r="Q568" s="15">
        <f t="shared" si="133"/>
        <v>29</v>
      </c>
      <c r="R568" s="49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9" t="s">
        <v>408</v>
      </c>
      <c r="Q569" s="15">
        <f t="shared" si="133"/>
        <v>30</v>
      </c>
      <c r="R569" s="49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9" t="s">
        <v>408</v>
      </c>
      <c r="Q570" s="15">
        <f t="shared" si="133"/>
        <v>31</v>
      </c>
      <c r="R570" s="49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9" t="s">
        <v>408</v>
      </c>
      <c r="Q571" s="15">
        <f t="shared" si="133"/>
        <v>32</v>
      </c>
      <c r="R571" s="49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9" t="s">
        <v>408</v>
      </c>
      <c r="Q572" s="15">
        <f t="shared" si="133"/>
        <v>33</v>
      </c>
      <c r="R572" s="49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9" t="s">
        <v>408</v>
      </c>
      <c r="Q573" s="15">
        <f t="shared" si="133"/>
        <v>34</v>
      </c>
      <c r="R573" s="49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9" t="s">
        <v>408</v>
      </c>
      <c r="Q574" s="15">
        <f t="shared" si="133"/>
        <v>35</v>
      </c>
      <c r="R574" s="49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9" t="s">
        <v>408</v>
      </c>
      <c r="Q575" s="15">
        <f t="shared" si="133"/>
        <v>36</v>
      </c>
      <c r="R575" s="49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9" t="s">
        <v>408</v>
      </c>
      <c r="Q576" s="15">
        <f t="shared" si="133"/>
        <v>37</v>
      </c>
      <c r="R576" s="49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9" t="s">
        <v>408</v>
      </c>
      <c r="Q577" s="15">
        <f t="shared" si="133"/>
        <v>38</v>
      </c>
      <c r="R577" s="49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9" t="s">
        <v>408</v>
      </c>
      <c r="Q578" s="15">
        <f t="shared" si="133"/>
        <v>39</v>
      </c>
      <c r="R578" s="49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9" t="s">
        <v>408</v>
      </c>
      <c r="Q579" s="15">
        <f t="shared" si="133"/>
        <v>40</v>
      </c>
      <c r="R579" s="49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9" t="s">
        <v>408</v>
      </c>
      <c r="Q580" s="15">
        <f t="shared" si="133"/>
        <v>41</v>
      </c>
      <c r="R580" s="49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9" t="s">
        <v>408</v>
      </c>
      <c r="Q581" s="15">
        <f t="shared" si="133"/>
        <v>42</v>
      </c>
      <c r="R581" s="49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9" t="s">
        <v>408</v>
      </c>
      <c r="Q582" s="15">
        <f t="shared" si="133"/>
        <v>43</v>
      </c>
      <c r="R582" s="49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9" t="s">
        <v>408</v>
      </c>
      <c r="Q583" s="15">
        <f t="shared" si="133"/>
        <v>44</v>
      </c>
      <c r="R583" s="49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9" t="s">
        <v>408</v>
      </c>
      <c r="Q584" s="15">
        <f t="shared" si="133"/>
        <v>45</v>
      </c>
      <c r="R584" s="49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9" t="s">
        <v>408</v>
      </c>
      <c r="Q585" s="15">
        <f t="shared" si="133"/>
        <v>46</v>
      </c>
      <c r="R585" s="49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9" t="s">
        <v>408</v>
      </c>
      <c r="Q586" s="15">
        <f t="shared" si="133"/>
        <v>47</v>
      </c>
      <c r="R586" s="49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9" t="s">
        <v>408</v>
      </c>
      <c r="Q587" s="15">
        <f t="shared" si="133"/>
        <v>48</v>
      </c>
      <c r="R587" s="49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9" t="s">
        <v>408</v>
      </c>
      <c r="Q588" s="15">
        <f t="shared" si="133"/>
        <v>49</v>
      </c>
      <c r="R588" s="49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9" t="s">
        <v>408</v>
      </c>
      <c r="Q589" s="15">
        <f t="shared" si="133"/>
        <v>50</v>
      </c>
      <c r="R589" s="49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9" t="s">
        <v>408</v>
      </c>
      <c r="Q590" s="15">
        <f t="shared" si="133"/>
        <v>0</v>
      </c>
      <c r="R590" s="49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9" t="s">
        <v>408</v>
      </c>
      <c r="Q591" s="15">
        <f t="shared" si="133"/>
        <v>1</v>
      </c>
      <c r="R591" s="49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9" t="s">
        <v>408</v>
      </c>
      <c r="Q592" s="15">
        <f t="shared" si="133"/>
        <v>2</v>
      </c>
      <c r="R592" s="49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9" t="s">
        <v>408</v>
      </c>
      <c r="Q593" s="15">
        <f t="shared" ref="Q593:Q656" si="145">MOD(M593-1,51)</f>
        <v>3</v>
      </c>
      <c r="R593" s="49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9" t="s">
        <v>408</v>
      </c>
      <c r="Q594" s="15">
        <f t="shared" si="145"/>
        <v>4</v>
      </c>
      <c r="R594" s="49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9" t="s">
        <v>408</v>
      </c>
      <c r="Q595" s="15">
        <f t="shared" si="145"/>
        <v>5</v>
      </c>
      <c r="R595" s="49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9" t="s">
        <v>408</v>
      </c>
      <c r="Q596" s="15">
        <f t="shared" si="145"/>
        <v>6</v>
      </c>
      <c r="R596" s="49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9" t="s">
        <v>408</v>
      </c>
      <c r="Q597" s="15">
        <f t="shared" si="145"/>
        <v>7</v>
      </c>
      <c r="R597" s="49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9" t="s">
        <v>408</v>
      </c>
      <c r="Q598" s="15">
        <f t="shared" si="145"/>
        <v>8</v>
      </c>
      <c r="R598" s="49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9" t="s">
        <v>408</v>
      </c>
      <c r="Q599" s="15">
        <f t="shared" si="145"/>
        <v>9</v>
      </c>
      <c r="R599" s="49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9" t="s">
        <v>408</v>
      </c>
      <c r="Q600" s="15">
        <f t="shared" si="145"/>
        <v>10</v>
      </c>
      <c r="R600" s="49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9" t="s">
        <v>408</v>
      </c>
      <c r="Q601" s="15">
        <f t="shared" si="145"/>
        <v>11</v>
      </c>
      <c r="R601" s="49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9" t="s">
        <v>408</v>
      </c>
      <c r="Q602" s="15">
        <f t="shared" si="145"/>
        <v>12</v>
      </c>
      <c r="R602" s="49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9" t="s">
        <v>408</v>
      </c>
      <c r="Q603" s="15">
        <f t="shared" si="145"/>
        <v>13</v>
      </c>
      <c r="R603" s="49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9" t="s">
        <v>408</v>
      </c>
      <c r="Q604" s="15">
        <f t="shared" si="145"/>
        <v>14</v>
      </c>
      <c r="R604" s="49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9" t="s">
        <v>408</v>
      </c>
      <c r="Q605" s="15">
        <f t="shared" si="145"/>
        <v>15</v>
      </c>
      <c r="R605" s="49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9" t="s">
        <v>408</v>
      </c>
      <c r="Q606" s="15">
        <f t="shared" si="145"/>
        <v>16</v>
      </c>
      <c r="R606" s="49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9" t="s">
        <v>408</v>
      </c>
      <c r="Q607" s="15">
        <f t="shared" si="145"/>
        <v>17</v>
      </c>
      <c r="R607" s="49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9" t="s">
        <v>408</v>
      </c>
      <c r="Q608" s="15">
        <f t="shared" si="145"/>
        <v>18</v>
      </c>
      <c r="R608" s="49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9" t="s">
        <v>408</v>
      </c>
      <c r="Q609" s="15">
        <f t="shared" si="145"/>
        <v>19</v>
      </c>
      <c r="R609" s="49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9" t="s">
        <v>408</v>
      </c>
      <c r="Q610" s="15">
        <f t="shared" si="145"/>
        <v>20</v>
      </c>
      <c r="R610" s="49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9" t="s">
        <v>408</v>
      </c>
      <c r="Q611" s="15">
        <f t="shared" si="145"/>
        <v>21</v>
      </c>
      <c r="R611" s="49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9" t="s">
        <v>408</v>
      </c>
      <c r="Q612" s="15">
        <f t="shared" si="145"/>
        <v>22</v>
      </c>
      <c r="R612" s="49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9" t="s">
        <v>408</v>
      </c>
      <c r="Q613" s="15">
        <f t="shared" si="145"/>
        <v>23</v>
      </c>
      <c r="R613" s="49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9" t="s">
        <v>408</v>
      </c>
      <c r="Q614" s="15">
        <f t="shared" si="145"/>
        <v>24</v>
      </c>
      <c r="R614" s="49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9" t="s">
        <v>408</v>
      </c>
      <c r="Q615" s="15">
        <f t="shared" si="145"/>
        <v>25</v>
      </c>
      <c r="R615" s="49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9" t="s">
        <v>408</v>
      </c>
      <c r="Q616" s="15">
        <f t="shared" si="145"/>
        <v>26</v>
      </c>
      <c r="R616" s="49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9" t="s">
        <v>408</v>
      </c>
      <c r="Q617" s="15">
        <f t="shared" si="145"/>
        <v>27</v>
      </c>
      <c r="R617" s="49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9" t="s">
        <v>408</v>
      </c>
      <c r="Q618" s="15">
        <f t="shared" si="145"/>
        <v>28</v>
      </c>
      <c r="R618" s="49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9" t="s">
        <v>408</v>
      </c>
      <c r="Q619" s="15">
        <f t="shared" si="145"/>
        <v>29</v>
      </c>
      <c r="R619" s="49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9" t="s">
        <v>408</v>
      </c>
      <c r="Q620" s="15">
        <f t="shared" si="145"/>
        <v>30</v>
      </c>
      <c r="R620" s="49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9" t="s">
        <v>408</v>
      </c>
      <c r="Q621" s="15">
        <f t="shared" si="145"/>
        <v>31</v>
      </c>
      <c r="R621" s="49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9" t="s">
        <v>408</v>
      </c>
      <c r="Q622" s="15">
        <f t="shared" si="145"/>
        <v>32</v>
      </c>
      <c r="R622" s="49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9" t="s">
        <v>408</v>
      </c>
      <c r="Q623" s="15">
        <f t="shared" si="145"/>
        <v>33</v>
      </c>
      <c r="R623" s="49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9" t="s">
        <v>408</v>
      </c>
      <c r="Q624" s="15">
        <f t="shared" si="145"/>
        <v>34</v>
      </c>
      <c r="R624" s="49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9" t="s">
        <v>408</v>
      </c>
      <c r="Q625" s="15">
        <f t="shared" si="145"/>
        <v>35</v>
      </c>
      <c r="R625" s="49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9" t="s">
        <v>408</v>
      </c>
      <c r="Q626" s="15">
        <f t="shared" si="145"/>
        <v>36</v>
      </c>
      <c r="R626" s="49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9" t="s">
        <v>408</v>
      </c>
      <c r="Q627" s="15">
        <f t="shared" si="145"/>
        <v>37</v>
      </c>
      <c r="R627" s="49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9" t="s">
        <v>408</v>
      </c>
      <c r="Q628" s="15">
        <f t="shared" si="145"/>
        <v>38</v>
      </c>
      <c r="R628" s="49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9" t="s">
        <v>408</v>
      </c>
      <c r="Q629" s="15">
        <f t="shared" si="145"/>
        <v>39</v>
      </c>
      <c r="R629" s="49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9" t="s">
        <v>408</v>
      </c>
      <c r="Q630" s="15">
        <f t="shared" si="145"/>
        <v>40</v>
      </c>
      <c r="R630" s="49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9" t="s">
        <v>408</v>
      </c>
      <c r="Q631" s="15">
        <f t="shared" si="145"/>
        <v>41</v>
      </c>
      <c r="R631" s="49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9" t="s">
        <v>408</v>
      </c>
      <c r="Q632" s="15">
        <f t="shared" si="145"/>
        <v>42</v>
      </c>
      <c r="R632" s="49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9" t="s">
        <v>408</v>
      </c>
      <c r="Q633" s="15">
        <f t="shared" si="145"/>
        <v>43</v>
      </c>
      <c r="R633" s="49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9" t="s">
        <v>408</v>
      </c>
      <c r="Q634" s="15">
        <f t="shared" si="145"/>
        <v>44</v>
      </c>
      <c r="R634" s="49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9" t="s">
        <v>408</v>
      </c>
      <c r="Q635" s="15">
        <f t="shared" si="145"/>
        <v>45</v>
      </c>
      <c r="R635" s="49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9" t="s">
        <v>408</v>
      </c>
      <c r="Q636" s="15">
        <f t="shared" si="145"/>
        <v>46</v>
      </c>
      <c r="R636" s="49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9" t="s">
        <v>408</v>
      </c>
      <c r="Q637" s="15">
        <f t="shared" si="145"/>
        <v>47</v>
      </c>
      <c r="R637" s="49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9" t="s">
        <v>408</v>
      </c>
      <c r="Q638" s="15">
        <f t="shared" si="145"/>
        <v>48</v>
      </c>
      <c r="R638" s="49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9" t="s">
        <v>408</v>
      </c>
      <c r="Q639" s="15">
        <f t="shared" si="145"/>
        <v>49</v>
      </c>
      <c r="R639" s="49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9" t="s">
        <v>408</v>
      </c>
      <c r="Q640" s="15">
        <f t="shared" si="145"/>
        <v>50</v>
      </c>
      <c r="R640" s="49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9" t="s">
        <v>408</v>
      </c>
      <c r="Q641" s="15">
        <f t="shared" si="145"/>
        <v>0</v>
      </c>
      <c r="R641" s="49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9" t="s">
        <v>408</v>
      </c>
      <c r="Q642" s="15">
        <f t="shared" si="145"/>
        <v>1</v>
      </c>
      <c r="R642" s="49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9" t="s">
        <v>408</v>
      </c>
      <c r="Q643" s="15">
        <f t="shared" si="145"/>
        <v>2</v>
      </c>
      <c r="R643" s="49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9" t="s">
        <v>408</v>
      </c>
      <c r="Q644" s="15">
        <f t="shared" si="145"/>
        <v>3</v>
      </c>
      <c r="R644" s="49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9" t="s">
        <v>408</v>
      </c>
      <c r="Q645" s="15">
        <f t="shared" si="145"/>
        <v>4</v>
      </c>
      <c r="R645" s="49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9" t="s">
        <v>408</v>
      </c>
      <c r="Q646" s="15">
        <f t="shared" si="145"/>
        <v>5</v>
      </c>
      <c r="R646" s="49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9" t="s">
        <v>408</v>
      </c>
      <c r="Q647" s="15">
        <f t="shared" si="145"/>
        <v>6</v>
      </c>
      <c r="R647" s="49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9" t="s">
        <v>408</v>
      </c>
      <c r="Q648" s="15">
        <f t="shared" si="145"/>
        <v>7</v>
      </c>
      <c r="R648" s="49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9" t="s">
        <v>408</v>
      </c>
      <c r="Q649" s="15">
        <f t="shared" si="145"/>
        <v>8</v>
      </c>
      <c r="R649" s="49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9" t="s">
        <v>408</v>
      </c>
      <c r="Q650" s="15">
        <f t="shared" si="145"/>
        <v>9</v>
      </c>
      <c r="R650" s="49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9" t="s">
        <v>408</v>
      </c>
      <c r="Q651" s="15">
        <f t="shared" si="145"/>
        <v>10</v>
      </c>
      <c r="R651" s="49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9" t="s">
        <v>408</v>
      </c>
      <c r="Q652" s="15">
        <f t="shared" si="145"/>
        <v>11</v>
      </c>
      <c r="R652" s="49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9" t="s">
        <v>408</v>
      </c>
      <c r="Q653" s="15">
        <f t="shared" si="145"/>
        <v>12</v>
      </c>
      <c r="R653" s="49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9" t="s">
        <v>408</v>
      </c>
      <c r="Q654" s="15">
        <f t="shared" si="145"/>
        <v>13</v>
      </c>
      <c r="R654" s="49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9" t="s">
        <v>408</v>
      </c>
      <c r="Q655" s="15">
        <f t="shared" si="145"/>
        <v>14</v>
      </c>
      <c r="R655" s="49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9" t="s">
        <v>408</v>
      </c>
      <c r="Q656" s="15">
        <f t="shared" si="145"/>
        <v>15</v>
      </c>
      <c r="R656" s="49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9" t="s">
        <v>408</v>
      </c>
      <c r="Q657" s="15">
        <f t="shared" ref="Q657:Q720" si="157">MOD(M657-1,51)</f>
        <v>16</v>
      </c>
      <c r="R657" s="49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9" t="s">
        <v>408</v>
      </c>
      <c r="Q658" s="15">
        <f t="shared" si="157"/>
        <v>17</v>
      </c>
      <c r="R658" s="49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9" t="s">
        <v>408</v>
      </c>
      <c r="Q659" s="15">
        <f t="shared" si="157"/>
        <v>18</v>
      </c>
      <c r="R659" s="49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9" t="s">
        <v>408</v>
      </c>
      <c r="Q660" s="15">
        <f t="shared" si="157"/>
        <v>19</v>
      </c>
      <c r="R660" s="49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9" t="s">
        <v>408</v>
      </c>
      <c r="Q661" s="15">
        <f t="shared" si="157"/>
        <v>20</v>
      </c>
      <c r="R661" s="49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9" t="s">
        <v>408</v>
      </c>
      <c r="Q662" s="15">
        <f t="shared" si="157"/>
        <v>21</v>
      </c>
      <c r="R662" s="49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9" t="s">
        <v>408</v>
      </c>
      <c r="Q663" s="15">
        <f t="shared" si="157"/>
        <v>22</v>
      </c>
      <c r="R663" s="49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9" t="s">
        <v>408</v>
      </c>
      <c r="Q664" s="15">
        <f t="shared" si="157"/>
        <v>23</v>
      </c>
      <c r="R664" s="49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9" t="s">
        <v>408</v>
      </c>
      <c r="Q665" s="15">
        <f t="shared" si="157"/>
        <v>24</v>
      </c>
      <c r="R665" s="49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9" t="s">
        <v>408</v>
      </c>
      <c r="Q666" s="15">
        <f t="shared" si="157"/>
        <v>25</v>
      </c>
      <c r="R666" s="49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9" t="s">
        <v>408</v>
      </c>
      <c r="Q667" s="15">
        <f t="shared" si="157"/>
        <v>26</v>
      </c>
      <c r="R667" s="49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9" t="s">
        <v>408</v>
      </c>
      <c r="Q668" s="15">
        <f t="shared" si="157"/>
        <v>27</v>
      </c>
      <c r="R668" s="49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9" t="s">
        <v>408</v>
      </c>
      <c r="Q669" s="15">
        <f t="shared" si="157"/>
        <v>28</v>
      </c>
      <c r="R669" s="49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9" t="s">
        <v>408</v>
      </c>
      <c r="Q670" s="15">
        <f t="shared" si="157"/>
        <v>29</v>
      </c>
      <c r="R670" s="49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9" t="s">
        <v>408</v>
      </c>
      <c r="Q671" s="15">
        <f t="shared" si="157"/>
        <v>30</v>
      </c>
      <c r="R671" s="49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9" t="s">
        <v>408</v>
      </c>
      <c r="Q672" s="15">
        <f t="shared" si="157"/>
        <v>31</v>
      </c>
      <c r="R672" s="49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9" t="s">
        <v>408</v>
      </c>
      <c r="Q673" s="15">
        <f t="shared" si="157"/>
        <v>32</v>
      </c>
      <c r="R673" s="49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9" t="s">
        <v>408</v>
      </c>
      <c r="Q674" s="15">
        <f t="shared" si="157"/>
        <v>33</v>
      </c>
      <c r="R674" s="49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9" t="s">
        <v>408</v>
      </c>
      <c r="Q675" s="15">
        <f t="shared" si="157"/>
        <v>34</v>
      </c>
      <c r="R675" s="49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9" t="s">
        <v>408</v>
      </c>
      <c r="Q676" s="15">
        <f t="shared" si="157"/>
        <v>35</v>
      </c>
      <c r="R676" s="49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9" t="s">
        <v>408</v>
      </c>
      <c r="Q677" s="15">
        <f t="shared" si="157"/>
        <v>36</v>
      </c>
      <c r="R677" s="49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9" t="s">
        <v>408</v>
      </c>
      <c r="Q678" s="15">
        <f t="shared" si="157"/>
        <v>37</v>
      </c>
      <c r="R678" s="49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9" t="s">
        <v>408</v>
      </c>
      <c r="Q679" s="15">
        <f t="shared" si="157"/>
        <v>38</v>
      </c>
      <c r="R679" s="49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9" t="s">
        <v>408</v>
      </c>
      <c r="Q680" s="15">
        <f t="shared" si="157"/>
        <v>39</v>
      </c>
      <c r="R680" s="49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9" t="s">
        <v>408</v>
      </c>
      <c r="Q681" s="15">
        <f t="shared" si="157"/>
        <v>40</v>
      </c>
      <c r="R681" s="49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9" t="s">
        <v>408</v>
      </c>
      <c r="Q682" s="15">
        <f t="shared" si="157"/>
        <v>41</v>
      </c>
      <c r="R682" s="49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9" t="s">
        <v>408</v>
      </c>
      <c r="Q683" s="15">
        <f t="shared" si="157"/>
        <v>42</v>
      </c>
      <c r="R683" s="49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9" t="s">
        <v>408</v>
      </c>
      <c r="Q684" s="15">
        <f t="shared" si="157"/>
        <v>43</v>
      </c>
      <c r="R684" s="49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9" t="s">
        <v>408</v>
      </c>
      <c r="Q685" s="15">
        <f t="shared" si="157"/>
        <v>44</v>
      </c>
      <c r="R685" s="49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9" t="s">
        <v>408</v>
      </c>
      <c r="Q686" s="15">
        <f t="shared" si="157"/>
        <v>45</v>
      </c>
      <c r="R686" s="49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9" t="s">
        <v>408</v>
      </c>
      <c r="Q687" s="15">
        <f t="shared" si="157"/>
        <v>46</v>
      </c>
      <c r="R687" s="49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9" t="s">
        <v>408</v>
      </c>
      <c r="Q688" s="15">
        <f t="shared" si="157"/>
        <v>47</v>
      </c>
      <c r="R688" s="49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9" t="s">
        <v>408</v>
      </c>
      <c r="Q689" s="15">
        <f t="shared" si="157"/>
        <v>48</v>
      </c>
      <c r="R689" s="49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9" t="s">
        <v>408</v>
      </c>
      <c r="Q690" s="15">
        <f t="shared" si="157"/>
        <v>49</v>
      </c>
      <c r="R690" s="49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9" t="s">
        <v>408</v>
      </c>
      <c r="Q691" s="15">
        <f t="shared" si="157"/>
        <v>50</v>
      </c>
      <c r="R691" s="49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9" t="s">
        <v>408</v>
      </c>
      <c r="Q692" s="15">
        <f t="shared" si="157"/>
        <v>0</v>
      </c>
      <c r="R692" s="49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9" t="s">
        <v>408</v>
      </c>
      <c r="Q693" s="15">
        <f t="shared" si="157"/>
        <v>1</v>
      </c>
      <c r="R693" s="49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9" t="s">
        <v>408</v>
      </c>
      <c r="Q694" s="15">
        <f t="shared" si="157"/>
        <v>2</v>
      </c>
      <c r="R694" s="49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9" t="s">
        <v>408</v>
      </c>
      <c r="Q695" s="15">
        <f t="shared" si="157"/>
        <v>3</v>
      </c>
      <c r="R695" s="49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9" t="s">
        <v>408</v>
      </c>
      <c r="Q696" s="15">
        <f t="shared" si="157"/>
        <v>4</v>
      </c>
      <c r="R696" s="49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9" t="s">
        <v>408</v>
      </c>
      <c r="Q697" s="15">
        <f t="shared" si="157"/>
        <v>5</v>
      </c>
      <c r="R697" s="49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9" t="s">
        <v>408</v>
      </c>
      <c r="Q698" s="15">
        <f t="shared" si="157"/>
        <v>6</v>
      </c>
      <c r="R698" s="49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9" t="s">
        <v>408</v>
      </c>
      <c r="Q699" s="15">
        <f t="shared" si="157"/>
        <v>7</v>
      </c>
      <c r="R699" s="49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9" t="s">
        <v>408</v>
      </c>
      <c r="Q700" s="15">
        <f t="shared" si="157"/>
        <v>8</v>
      </c>
      <c r="R700" s="49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9" t="s">
        <v>408</v>
      </c>
      <c r="Q701" s="15">
        <f t="shared" si="157"/>
        <v>9</v>
      </c>
      <c r="R701" s="49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9" t="s">
        <v>408</v>
      </c>
      <c r="Q702" s="15">
        <f t="shared" si="157"/>
        <v>10</v>
      </c>
      <c r="R702" s="49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9" t="s">
        <v>408</v>
      </c>
      <c r="Q703" s="15">
        <f t="shared" si="157"/>
        <v>11</v>
      </c>
      <c r="R703" s="49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9" t="s">
        <v>408</v>
      </c>
      <c r="Q704" s="15">
        <f t="shared" si="157"/>
        <v>12</v>
      </c>
      <c r="R704" s="49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9" t="s">
        <v>408</v>
      </c>
      <c r="Q705" s="15">
        <f t="shared" si="157"/>
        <v>13</v>
      </c>
      <c r="R705" s="49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9" t="s">
        <v>408</v>
      </c>
      <c r="Q706" s="15">
        <f t="shared" si="157"/>
        <v>14</v>
      </c>
      <c r="R706" s="49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9" t="s">
        <v>408</v>
      </c>
      <c r="Q707" s="15">
        <f t="shared" si="157"/>
        <v>15</v>
      </c>
      <c r="R707" s="49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9" t="s">
        <v>408</v>
      </c>
      <c r="Q708" s="15">
        <f t="shared" si="157"/>
        <v>16</v>
      </c>
      <c r="R708" s="49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9" t="s">
        <v>408</v>
      </c>
      <c r="Q709" s="15">
        <f t="shared" si="157"/>
        <v>17</v>
      </c>
      <c r="R709" s="49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9" t="s">
        <v>408</v>
      </c>
      <c r="Q710" s="15">
        <f t="shared" si="157"/>
        <v>18</v>
      </c>
      <c r="R710" s="49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9" t="s">
        <v>408</v>
      </c>
      <c r="Q711" s="15">
        <f t="shared" si="157"/>
        <v>19</v>
      </c>
      <c r="R711" s="49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9" t="s">
        <v>408</v>
      </c>
      <c r="Q712" s="15">
        <f t="shared" si="157"/>
        <v>20</v>
      </c>
      <c r="R712" s="49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9" t="s">
        <v>408</v>
      </c>
      <c r="Q713" s="15">
        <f t="shared" si="157"/>
        <v>21</v>
      </c>
      <c r="R713" s="49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9" t="s">
        <v>408</v>
      </c>
      <c r="Q714" s="15">
        <f t="shared" si="157"/>
        <v>22</v>
      </c>
      <c r="R714" s="49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9" t="s">
        <v>408</v>
      </c>
      <c r="Q715" s="15">
        <f t="shared" si="157"/>
        <v>23</v>
      </c>
      <c r="R715" s="49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9" t="s">
        <v>408</v>
      </c>
      <c r="Q716" s="15">
        <f t="shared" si="157"/>
        <v>24</v>
      </c>
      <c r="R716" s="49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9" t="s">
        <v>408</v>
      </c>
      <c r="Q717" s="15">
        <f t="shared" si="157"/>
        <v>25</v>
      </c>
      <c r="R717" s="49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9" t="s">
        <v>408</v>
      </c>
      <c r="Q718" s="15">
        <f t="shared" si="157"/>
        <v>26</v>
      </c>
      <c r="R718" s="49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9" t="s">
        <v>408</v>
      </c>
      <c r="Q719" s="15">
        <f t="shared" si="157"/>
        <v>27</v>
      </c>
      <c r="R719" s="49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9" t="s">
        <v>408</v>
      </c>
      <c r="Q720" s="15">
        <f t="shared" si="157"/>
        <v>28</v>
      </c>
      <c r="R720" s="49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9" t="s">
        <v>408</v>
      </c>
      <c r="Q721" s="15">
        <f t="shared" ref="Q721:Q784" si="169">MOD(M721-1,51)</f>
        <v>29</v>
      </c>
      <c r="R721" s="49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9" t="s">
        <v>408</v>
      </c>
      <c r="Q722" s="15">
        <f t="shared" si="169"/>
        <v>30</v>
      </c>
      <c r="R722" s="49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9" t="s">
        <v>408</v>
      </c>
      <c r="Q723" s="15">
        <f t="shared" si="169"/>
        <v>31</v>
      </c>
      <c r="R723" s="49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9" t="s">
        <v>408</v>
      </c>
      <c r="Q724" s="15">
        <f t="shared" si="169"/>
        <v>32</v>
      </c>
      <c r="R724" s="49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9" t="s">
        <v>408</v>
      </c>
      <c r="Q725" s="15">
        <f t="shared" si="169"/>
        <v>33</v>
      </c>
      <c r="R725" s="49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9" t="s">
        <v>408</v>
      </c>
      <c r="Q726" s="15">
        <f t="shared" si="169"/>
        <v>34</v>
      </c>
      <c r="R726" s="49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9" t="s">
        <v>408</v>
      </c>
      <c r="Q727" s="15">
        <f t="shared" si="169"/>
        <v>35</v>
      </c>
      <c r="R727" s="49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9" t="s">
        <v>408</v>
      </c>
      <c r="Q728" s="15">
        <f t="shared" si="169"/>
        <v>36</v>
      </c>
      <c r="R728" s="49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9" t="s">
        <v>408</v>
      </c>
      <c r="Q729" s="15">
        <f t="shared" si="169"/>
        <v>37</v>
      </c>
      <c r="R729" s="49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9" t="s">
        <v>408</v>
      </c>
      <c r="Q730" s="15">
        <f t="shared" si="169"/>
        <v>38</v>
      </c>
      <c r="R730" s="49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9" t="s">
        <v>408</v>
      </c>
      <c r="Q731" s="15">
        <f t="shared" si="169"/>
        <v>39</v>
      </c>
      <c r="R731" s="49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9" t="s">
        <v>408</v>
      </c>
      <c r="Q732" s="15">
        <f t="shared" si="169"/>
        <v>40</v>
      </c>
      <c r="R732" s="49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9" t="s">
        <v>408</v>
      </c>
      <c r="Q733" s="15">
        <f t="shared" si="169"/>
        <v>41</v>
      </c>
      <c r="R733" s="49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9" t="s">
        <v>408</v>
      </c>
      <c r="Q734" s="15">
        <f t="shared" si="169"/>
        <v>42</v>
      </c>
      <c r="R734" s="49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9" t="s">
        <v>408</v>
      </c>
      <c r="Q735" s="15">
        <f t="shared" si="169"/>
        <v>43</v>
      </c>
      <c r="R735" s="49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9" t="s">
        <v>408</v>
      </c>
      <c r="Q736" s="15">
        <f t="shared" si="169"/>
        <v>44</v>
      </c>
      <c r="R736" s="49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9" t="s">
        <v>408</v>
      </c>
      <c r="Q737" s="15">
        <f t="shared" si="169"/>
        <v>45</v>
      </c>
      <c r="R737" s="49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9" t="s">
        <v>408</v>
      </c>
      <c r="Q738" s="15">
        <f t="shared" si="169"/>
        <v>46</v>
      </c>
      <c r="R738" s="49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9" t="s">
        <v>408</v>
      </c>
      <c r="Q739" s="15">
        <f t="shared" si="169"/>
        <v>47</v>
      </c>
      <c r="R739" s="49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9" t="s">
        <v>408</v>
      </c>
      <c r="Q740" s="15">
        <f t="shared" si="169"/>
        <v>48</v>
      </c>
      <c r="R740" s="49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9" t="s">
        <v>408</v>
      </c>
      <c r="Q741" s="15">
        <f t="shared" si="169"/>
        <v>49</v>
      </c>
      <c r="R741" s="49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9" t="s">
        <v>408</v>
      </c>
      <c r="Q742" s="15">
        <f t="shared" si="169"/>
        <v>50</v>
      </c>
      <c r="R742" s="49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9" t="s">
        <v>408</v>
      </c>
      <c r="Q743" s="15">
        <f t="shared" si="169"/>
        <v>0</v>
      </c>
      <c r="R743" s="49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9" t="s">
        <v>408</v>
      </c>
      <c r="Q744" s="15">
        <f t="shared" si="169"/>
        <v>1</v>
      </c>
      <c r="R744" s="49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9" t="s">
        <v>408</v>
      </c>
      <c r="Q745" s="15">
        <f t="shared" si="169"/>
        <v>2</v>
      </c>
      <c r="R745" s="49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9" t="s">
        <v>408</v>
      </c>
      <c r="Q746" s="15">
        <f t="shared" si="169"/>
        <v>3</v>
      </c>
      <c r="R746" s="49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9" t="s">
        <v>408</v>
      </c>
      <c r="Q747" s="15">
        <f t="shared" si="169"/>
        <v>4</v>
      </c>
      <c r="R747" s="49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9" t="s">
        <v>408</v>
      </c>
      <c r="Q748" s="15">
        <f t="shared" si="169"/>
        <v>5</v>
      </c>
      <c r="R748" s="49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9" t="s">
        <v>408</v>
      </c>
      <c r="Q749" s="15">
        <f t="shared" si="169"/>
        <v>6</v>
      </c>
      <c r="R749" s="49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9" t="s">
        <v>408</v>
      </c>
      <c r="Q750" s="15">
        <f t="shared" si="169"/>
        <v>7</v>
      </c>
      <c r="R750" s="49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9" t="s">
        <v>408</v>
      </c>
      <c r="Q751" s="15">
        <f t="shared" si="169"/>
        <v>8</v>
      </c>
      <c r="R751" s="49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9" t="s">
        <v>408</v>
      </c>
      <c r="Q752" s="15">
        <f t="shared" si="169"/>
        <v>9</v>
      </c>
      <c r="R752" s="49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9" t="s">
        <v>408</v>
      </c>
      <c r="Q753" s="15">
        <f t="shared" si="169"/>
        <v>10</v>
      </c>
      <c r="R753" s="49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9" t="s">
        <v>408</v>
      </c>
      <c r="Q754" s="15">
        <f t="shared" si="169"/>
        <v>11</v>
      </c>
      <c r="R754" s="49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9" t="s">
        <v>408</v>
      </c>
      <c r="Q755" s="15">
        <f t="shared" si="169"/>
        <v>12</v>
      </c>
      <c r="R755" s="49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9" t="s">
        <v>408</v>
      </c>
      <c r="Q756" s="15">
        <f t="shared" si="169"/>
        <v>13</v>
      </c>
      <c r="R756" s="49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9" t="s">
        <v>408</v>
      </c>
      <c r="Q757" s="15">
        <f t="shared" si="169"/>
        <v>14</v>
      </c>
      <c r="R757" s="49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9" t="s">
        <v>408</v>
      </c>
      <c r="Q758" s="15">
        <f t="shared" si="169"/>
        <v>15</v>
      </c>
      <c r="R758" s="49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9" t="s">
        <v>408</v>
      </c>
      <c r="Q759" s="15">
        <f t="shared" si="169"/>
        <v>16</v>
      </c>
      <c r="R759" s="49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9" t="s">
        <v>408</v>
      </c>
      <c r="Q760" s="15">
        <f t="shared" si="169"/>
        <v>17</v>
      </c>
      <c r="R760" s="49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9" t="s">
        <v>408</v>
      </c>
      <c r="Q761" s="15">
        <f t="shared" si="169"/>
        <v>18</v>
      </c>
      <c r="R761" s="49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9" t="s">
        <v>408</v>
      </c>
      <c r="Q762" s="15">
        <f t="shared" si="169"/>
        <v>19</v>
      </c>
      <c r="R762" s="49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9" t="s">
        <v>408</v>
      </c>
      <c r="Q763" s="15">
        <f t="shared" si="169"/>
        <v>20</v>
      </c>
      <c r="R763" s="49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9" t="s">
        <v>408</v>
      </c>
      <c r="Q764" s="15">
        <f t="shared" si="169"/>
        <v>21</v>
      </c>
      <c r="R764" s="49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9" t="s">
        <v>408</v>
      </c>
      <c r="Q765" s="15">
        <f t="shared" si="169"/>
        <v>22</v>
      </c>
      <c r="R765" s="49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9" t="s">
        <v>408</v>
      </c>
      <c r="Q766" s="15">
        <f t="shared" si="169"/>
        <v>23</v>
      </c>
      <c r="R766" s="49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9" t="s">
        <v>408</v>
      </c>
      <c r="Q767" s="15">
        <f t="shared" si="169"/>
        <v>24</v>
      </c>
      <c r="R767" s="49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9" t="s">
        <v>408</v>
      </c>
      <c r="Q768" s="15">
        <f t="shared" si="169"/>
        <v>25</v>
      </c>
      <c r="R768" s="49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9" t="s">
        <v>408</v>
      </c>
      <c r="Q769" s="15">
        <f t="shared" si="169"/>
        <v>26</v>
      </c>
      <c r="R769" s="49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9" t="s">
        <v>408</v>
      </c>
      <c r="Q770" s="15">
        <f t="shared" si="169"/>
        <v>27</v>
      </c>
      <c r="R770" s="49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9" t="s">
        <v>408</v>
      </c>
      <c r="Q771" s="15">
        <f t="shared" si="169"/>
        <v>28</v>
      </c>
      <c r="R771" s="49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9" t="s">
        <v>408</v>
      </c>
      <c r="Q772" s="15">
        <f t="shared" si="169"/>
        <v>29</v>
      </c>
      <c r="R772" s="49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9" t="s">
        <v>408</v>
      </c>
      <c r="Q773" s="15">
        <f t="shared" si="169"/>
        <v>30</v>
      </c>
      <c r="R773" s="49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9" t="s">
        <v>408</v>
      </c>
      <c r="Q774" s="15">
        <f t="shared" si="169"/>
        <v>31</v>
      </c>
      <c r="R774" s="49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9" t="s">
        <v>408</v>
      </c>
      <c r="Q775" s="15">
        <f t="shared" si="169"/>
        <v>32</v>
      </c>
      <c r="R775" s="49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9" t="s">
        <v>408</v>
      </c>
      <c r="Q776" s="15">
        <f t="shared" si="169"/>
        <v>33</v>
      </c>
      <c r="R776" s="49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9" t="s">
        <v>408</v>
      </c>
      <c r="Q777" s="15">
        <f t="shared" si="169"/>
        <v>34</v>
      </c>
      <c r="R777" s="49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9" t="s">
        <v>408</v>
      </c>
      <c r="Q778" s="15">
        <f t="shared" si="169"/>
        <v>35</v>
      </c>
      <c r="R778" s="49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9" t="s">
        <v>408</v>
      </c>
      <c r="Q779" s="15">
        <f t="shared" si="169"/>
        <v>36</v>
      </c>
      <c r="R779" s="49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9" t="s">
        <v>408</v>
      </c>
      <c r="Q780" s="15">
        <f t="shared" si="169"/>
        <v>37</v>
      </c>
      <c r="R780" s="49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9" t="s">
        <v>408</v>
      </c>
      <c r="Q781" s="15">
        <f t="shared" si="169"/>
        <v>38</v>
      </c>
      <c r="R781" s="49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9" t="s">
        <v>408</v>
      </c>
      <c r="Q782" s="15">
        <f t="shared" si="169"/>
        <v>39</v>
      </c>
      <c r="R782" s="49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9" t="s">
        <v>408</v>
      </c>
      <c r="Q783" s="15">
        <f t="shared" si="169"/>
        <v>40</v>
      </c>
      <c r="R783" s="49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9" t="s">
        <v>408</v>
      </c>
      <c r="Q784" s="15">
        <f t="shared" si="169"/>
        <v>41</v>
      </c>
      <c r="R784" s="49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9" t="s">
        <v>408</v>
      </c>
      <c r="Q785" s="15">
        <f t="shared" ref="Q785:Q848" si="181">MOD(M785-1,51)</f>
        <v>42</v>
      </c>
      <c r="R785" s="49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9" t="s">
        <v>408</v>
      </c>
      <c r="Q786" s="15">
        <f t="shared" si="181"/>
        <v>43</v>
      </c>
      <c r="R786" s="49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9" t="s">
        <v>408</v>
      </c>
      <c r="Q787" s="15">
        <f t="shared" si="181"/>
        <v>44</v>
      </c>
      <c r="R787" s="49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9" t="s">
        <v>408</v>
      </c>
      <c r="Q788" s="15">
        <f t="shared" si="181"/>
        <v>45</v>
      </c>
      <c r="R788" s="49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9" t="s">
        <v>408</v>
      </c>
      <c r="Q789" s="15">
        <f t="shared" si="181"/>
        <v>46</v>
      </c>
      <c r="R789" s="49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9" t="s">
        <v>408</v>
      </c>
      <c r="Q790" s="15">
        <f t="shared" si="181"/>
        <v>47</v>
      </c>
      <c r="R790" s="49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9" t="s">
        <v>408</v>
      </c>
      <c r="Q791" s="15">
        <f t="shared" si="181"/>
        <v>48</v>
      </c>
      <c r="R791" s="49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9" t="s">
        <v>408</v>
      </c>
      <c r="Q792" s="15">
        <f t="shared" si="181"/>
        <v>49</v>
      </c>
      <c r="R792" s="49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9" t="s">
        <v>408</v>
      </c>
      <c r="Q793" s="15">
        <f t="shared" si="181"/>
        <v>50</v>
      </c>
      <c r="R793" s="49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9" t="s">
        <v>408</v>
      </c>
      <c r="Q794" s="15">
        <f t="shared" si="181"/>
        <v>0</v>
      </c>
      <c r="R794" s="49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9" t="s">
        <v>408</v>
      </c>
      <c r="Q795" s="15">
        <f t="shared" si="181"/>
        <v>1</v>
      </c>
      <c r="R795" s="49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9" t="s">
        <v>408</v>
      </c>
      <c r="Q796" s="15">
        <f t="shared" si="181"/>
        <v>2</v>
      </c>
      <c r="R796" s="49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9" t="s">
        <v>408</v>
      </c>
      <c r="Q797" s="15">
        <f t="shared" si="181"/>
        <v>3</v>
      </c>
      <c r="R797" s="49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9" t="s">
        <v>408</v>
      </c>
      <c r="Q798" s="15">
        <f t="shared" si="181"/>
        <v>4</v>
      </c>
      <c r="R798" s="49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9" t="s">
        <v>408</v>
      </c>
      <c r="Q799" s="15">
        <f t="shared" si="181"/>
        <v>5</v>
      </c>
      <c r="R799" s="49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9" t="s">
        <v>408</v>
      </c>
      <c r="Q800" s="15">
        <f t="shared" si="181"/>
        <v>6</v>
      </c>
      <c r="R800" s="49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9" t="s">
        <v>408</v>
      </c>
      <c r="Q801" s="15">
        <f t="shared" si="181"/>
        <v>7</v>
      </c>
      <c r="R801" s="49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9" t="s">
        <v>408</v>
      </c>
      <c r="Q802" s="15">
        <f t="shared" si="181"/>
        <v>8</v>
      </c>
      <c r="R802" s="49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9" t="s">
        <v>408</v>
      </c>
      <c r="Q803" s="15">
        <f t="shared" si="181"/>
        <v>9</v>
      </c>
      <c r="R803" s="49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9" t="s">
        <v>408</v>
      </c>
      <c r="Q804" s="15">
        <f t="shared" si="181"/>
        <v>10</v>
      </c>
      <c r="R804" s="49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9" t="s">
        <v>408</v>
      </c>
      <c r="Q805" s="15">
        <f t="shared" si="181"/>
        <v>11</v>
      </c>
      <c r="R805" s="49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9" t="s">
        <v>408</v>
      </c>
      <c r="Q806" s="15">
        <f t="shared" si="181"/>
        <v>12</v>
      </c>
      <c r="R806" s="49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9" t="s">
        <v>408</v>
      </c>
      <c r="Q807" s="15">
        <f t="shared" si="181"/>
        <v>13</v>
      </c>
      <c r="R807" s="49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9" t="s">
        <v>408</v>
      </c>
      <c r="Q808" s="15">
        <f t="shared" si="181"/>
        <v>14</v>
      </c>
      <c r="R808" s="49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9" t="s">
        <v>408</v>
      </c>
      <c r="Q809" s="15">
        <f t="shared" si="181"/>
        <v>15</v>
      </c>
      <c r="R809" s="49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9" t="s">
        <v>408</v>
      </c>
      <c r="Q810" s="15">
        <f t="shared" si="181"/>
        <v>16</v>
      </c>
      <c r="R810" s="49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9" t="s">
        <v>408</v>
      </c>
      <c r="Q811" s="15">
        <f t="shared" si="181"/>
        <v>17</v>
      </c>
      <c r="R811" s="49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9" t="s">
        <v>408</v>
      </c>
      <c r="Q812" s="15">
        <f t="shared" si="181"/>
        <v>18</v>
      </c>
      <c r="R812" s="49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9" t="s">
        <v>408</v>
      </c>
      <c r="Q813" s="15">
        <f t="shared" si="181"/>
        <v>19</v>
      </c>
      <c r="R813" s="49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9" t="s">
        <v>408</v>
      </c>
      <c r="Q814" s="15">
        <f t="shared" si="181"/>
        <v>20</v>
      </c>
      <c r="R814" s="49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9" t="s">
        <v>408</v>
      </c>
      <c r="Q815" s="15">
        <f t="shared" si="181"/>
        <v>21</v>
      </c>
      <c r="R815" s="49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9" t="s">
        <v>408</v>
      </c>
      <c r="Q816" s="15">
        <f t="shared" si="181"/>
        <v>22</v>
      </c>
      <c r="R816" s="49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9" t="s">
        <v>408</v>
      </c>
      <c r="Q817" s="15">
        <f t="shared" si="181"/>
        <v>23</v>
      </c>
      <c r="R817" s="49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9" t="s">
        <v>408</v>
      </c>
      <c r="Q818" s="15">
        <f t="shared" si="181"/>
        <v>24</v>
      </c>
      <c r="R818" s="49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9" t="s">
        <v>408</v>
      </c>
      <c r="Q819" s="15">
        <f t="shared" si="181"/>
        <v>25</v>
      </c>
      <c r="R819" s="49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9" t="s">
        <v>408</v>
      </c>
      <c r="Q820" s="15">
        <f t="shared" si="181"/>
        <v>26</v>
      </c>
      <c r="R820" s="49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9" t="s">
        <v>408</v>
      </c>
      <c r="Q821" s="15">
        <f t="shared" si="181"/>
        <v>27</v>
      </c>
      <c r="R821" s="49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9" t="s">
        <v>408</v>
      </c>
      <c r="Q822" s="15">
        <f t="shared" si="181"/>
        <v>28</v>
      </c>
      <c r="R822" s="49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9" t="s">
        <v>408</v>
      </c>
      <c r="Q823" s="15">
        <f t="shared" si="181"/>
        <v>29</v>
      </c>
      <c r="R823" s="49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9" t="s">
        <v>408</v>
      </c>
      <c r="Q824" s="15">
        <f t="shared" si="181"/>
        <v>30</v>
      </c>
      <c r="R824" s="49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9" t="s">
        <v>408</v>
      </c>
      <c r="Q825" s="15">
        <f t="shared" si="181"/>
        <v>31</v>
      </c>
      <c r="R825" s="49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9" t="s">
        <v>408</v>
      </c>
      <c r="Q826" s="15">
        <f t="shared" si="181"/>
        <v>32</v>
      </c>
      <c r="R826" s="49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9" t="s">
        <v>408</v>
      </c>
      <c r="Q827" s="15">
        <f t="shared" si="181"/>
        <v>33</v>
      </c>
      <c r="R827" s="49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9" t="s">
        <v>408</v>
      </c>
      <c r="Q828" s="15">
        <f t="shared" si="181"/>
        <v>34</v>
      </c>
      <c r="R828" s="49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9" t="s">
        <v>408</v>
      </c>
      <c r="Q829" s="15">
        <f t="shared" si="181"/>
        <v>35</v>
      </c>
      <c r="R829" s="49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9" t="s">
        <v>408</v>
      </c>
      <c r="Q830" s="15">
        <f t="shared" si="181"/>
        <v>36</v>
      </c>
      <c r="R830" s="49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9" t="s">
        <v>408</v>
      </c>
      <c r="Q831" s="15">
        <f t="shared" si="181"/>
        <v>37</v>
      </c>
      <c r="R831" s="49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9" t="s">
        <v>408</v>
      </c>
      <c r="Q832" s="15">
        <f t="shared" si="181"/>
        <v>38</v>
      </c>
      <c r="R832" s="49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9" t="s">
        <v>408</v>
      </c>
      <c r="Q833" s="15">
        <f t="shared" si="181"/>
        <v>39</v>
      </c>
      <c r="R833" s="49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9" t="s">
        <v>408</v>
      </c>
      <c r="Q834" s="15">
        <f t="shared" si="181"/>
        <v>40</v>
      </c>
      <c r="R834" s="49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9" t="s">
        <v>408</v>
      </c>
      <c r="Q835" s="15">
        <f t="shared" si="181"/>
        <v>41</v>
      </c>
      <c r="R835" s="49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9" t="s">
        <v>408</v>
      </c>
      <c r="Q836" s="15">
        <f t="shared" si="181"/>
        <v>42</v>
      </c>
      <c r="R836" s="49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9" t="s">
        <v>408</v>
      </c>
      <c r="Q837" s="15">
        <f t="shared" si="181"/>
        <v>43</v>
      </c>
      <c r="R837" s="49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9" t="s">
        <v>408</v>
      </c>
      <c r="Q838" s="15">
        <f t="shared" si="181"/>
        <v>44</v>
      </c>
      <c r="R838" s="49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9" t="s">
        <v>408</v>
      </c>
      <c r="Q839" s="15">
        <f t="shared" si="181"/>
        <v>45</v>
      </c>
      <c r="R839" s="49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9" t="s">
        <v>408</v>
      </c>
      <c r="Q840" s="15">
        <f t="shared" si="181"/>
        <v>46</v>
      </c>
      <c r="R840" s="49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9" t="s">
        <v>408</v>
      </c>
      <c r="Q841" s="15">
        <f t="shared" si="181"/>
        <v>47</v>
      </c>
      <c r="R841" s="49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9" t="s">
        <v>408</v>
      </c>
      <c r="Q842" s="15">
        <f t="shared" si="181"/>
        <v>48</v>
      </c>
      <c r="R842" s="49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9" t="s">
        <v>408</v>
      </c>
      <c r="Q843" s="15">
        <f t="shared" si="181"/>
        <v>49</v>
      </c>
      <c r="R843" s="49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9" t="s">
        <v>408</v>
      </c>
      <c r="Q844" s="15">
        <f t="shared" si="181"/>
        <v>50</v>
      </c>
      <c r="R844" s="49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9" t="s">
        <v>408</v>
      </c>
      <c r="Q845" s="15">
        <f t="shared" si="181"/>
        <v>0</v>
      </c>
      <c r="R845" s="49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9" t="s">
        <v>408</v>
      </c>
      <c r="Q846" s="15">
        <f t="shared" si="181"/>
        <v>1</v>
      </c>
      <c r="R846" s="49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9" t="s">
        <v>408</v>
      </c>
      <c r="Q847" s="15">
        <f t="shared" si="181"/>
        <v>2</v>
      </c>
      <c r="R847" s="49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9" t="s">
        <v>408</v>
      </c>
      <c r="Q848" s="15">
        <f t="shared" si="181"/>
        <v>3</v>
      </c>
      <c r="R848" s="49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9" t="s">
        <v>408</v>
      </c>
      <c r="Q849" s="15">
        <f t="shared" ref="Q849:Q912" si="193">MOD(M849-1,51)</f>
        <v>4</v>
      </c>
      <c r="R849" s="49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9" t="s">
        <v>408</v>
      </c>
      <c r="Q850" s="15">
        <f t="shared" si="193"/>
        <v>5</v>
      </c>
      <c r="R850" s="49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9" t="s">
        <v>408</v>
      </c>
      <c r="Q851" s="15">
        <f t="shared" si="193"/>
        <v>6</v>
      </c>
      <c r="R851" s="49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9" t="s">
        <v>408</v>
      </c>
      <c r="Q852" s="15">
        <f t="shared" si="193"/>
        <v>7</v>
      </c>
      <c r="R852" s="49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9" t="s">
        <v>408</v>
      </c>
      <c r="Q853" s="15">
        <f t="shared" si="193"/>
        <v>8</v>
      </c>
      <c r="R853" s="49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9" t="s">
        <v>408</v>
      </c>
      <c r="Q854" s="15">
        <f t="shared" si="193"/>
        <v>9</v>
      </c>
      <c r="R854" s="49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9" t="s">
        <v>408</v>
      </c>
      <c r="Q855" s="15">
        <f t="shared" si="193"/>
        <v>10</v>
      </c>
      <c r="R855" s="49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9" t="s">
        <v>408</v>
      </c>
      <c r="Q856" s="15">
        <f t="shared" si="193"/>
        <v>11</v>
      </c>
      <c r="R856" s="49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9" t="s">
        <v>408</v>
      </c>
      <c r="Q857" s="15">
        <f t="shared" si="193"/>
        <v>12</v>
      </c>
      <c r="R857" s="49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9" t="s">
        <v>408</v>
      </c>
      <c r="Q858" s="15">
        <f t="shared" si="193"/>
        <v>13</v>
      </c>
      <c r="R858" s="49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9" t="s">
        <v>408</v>
      </c>
      <c r="Q859" s="15">
        <f t="shared" si="193"/>
        <v>14</v>
      </c>
      <c r="R859" s="49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9" t="s">
        <v>408</v>
      </c>
      <c r="Q860" s="15">
        <f t="shared" si="193"/>
        <v>15</v>
      </c>
      <c r="R860" s="49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9" t="s">
        <v>408</v>
      </c>
      <c r="Q861" s="15">
        <f t="shared" si="193"/>
        <v>16</v>
      </c>
      <c r="R861" s="49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9" t="s">
        <v>408</v>
      </c>
      <c r="Q862" s="15">
        <f t="shared" si="193"/>
        <v>17</v>
      </c>
      <c r="R862" s="49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9" t="s">
        <v>408</v>
      </c>
      <c r="Q863" s="15">
        <f t="shared" si="193"/>
        <v>18</v>
      </c>
      <c r="R863" s="49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9" t="s">
        <v>408</v>
      </c>
      <c r="Q864" s="15">
        <f t="shared" si="193"/>
        <v>19</v>
      </c>
      <c r="R864" s="49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9" t="s">
        <v>408</v>
      </c>
      <c r="Q865" s="15">
        <f t="shared" si="193"/>
        <v>20</v>
      </c>
      <c r="R865" s="49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9" t="s">
        <v>408</v>
      </c>
      <c r="Q866" s="15">
        <f t="shared" si="193"/>
        <v>21</v>
      </c>
      <c r="R866" s="49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9" t="s">
        <v>408</v>
      </c>
      <c r="Q867" s="15">
        <f t="shared" si="193"/>
        <v>22</v>
      </c>
      <c r="R867" s="49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9" t="s">
        <v>408</v>
      </c>
      <c r="Q868" s="15">
        <f t="shared" si="193"/>
        <v>23</v>
      </c>
      <c r="R868" s="49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9" t="s">
        <v>408</v>
      </c>
      <c r="Q869" s="15">
        <f t="shared" si="193"/>
        <v>24</v>
      </c>
      <c r="R869" s="49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9" t="s">
        <v>408</v>
      </c>
      <c r="Q870" s="15">
        <f t="shared" si="193"/>
        <v>25</v>
      </c>
      <c r="R870" s="49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9" t="s">
        <v>408</v>
      </c>
      <c r="Q871" s="15">
        <f t="shared" si="193"/>
        <v>26</v>
      </c>
      <c r="R871" s="49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9" t="s">
        <v>408</v>
      </c>
      <c r="Q872" s="15">
        <f t="shared" si="193"/>
        <v>27</v>
      </c>
      <c r="R872" s="49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9" t="s">
        <v>408</v>
      </c>
      <c r="Q873" s="15">
        <f t="shared" si="193"/>
        <v>28</v>
      </c>
      <c r="R873" s="49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9" t="s">
        <v>408</v>
      </c>
      <c r="Q874" s="15">
        <f t="shared" si="193"/>
        <v>29</v>
      </c>
      <c r="R874" s="49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9" t="s">
        <v>408</v>
      </c>
      <c r="Q875" s="15">
        <f t="shared" si="193"/>
        <v>30</v>
      </c>
      <c r="R875" s="49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9" t="s">
        <v>408</v>
      </c>
      <c r="Q876" s="15">
        <f t="shared" si="193"/>
        <v>31</v>
      </c>
      <c r="R876" s="49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9" t="s">
        <v>408</v>
      </c>
      <c r="Q877" s="15">
        <f t="shared" si="193"/>
        <v>32</v>
      </c>
      <c r="R877" s="49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9" t="s">
        <v>408</v>
      </c>
      <c r="Q878" s="15">
        <f t="shared" si="193"/>
        <v>33</v>
      </c>
      <c r="R878" s="49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9" t="s">
        <v>408</v>
      </c>
      <c r="Q879" s="15">
        <f t="shared" si="193"/>
        <v>34</v>
      </c>
      <c r="R879" s="49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9" t="s">
        <v>408</v>
      </c>
      <c r="Q880" s="15">
        <f t="shared" si="193"/>
        <v>35</v>
      </c>
      <c r="R880" s="49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9" t="s">
        <v>408</v>
      </c>
      <c r="Q881" s="15">
        <f t="shared" si="193"/>
        <v>36</v>
      </c>
      <c r="R881" s="49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9" t="s">
        <v>408</v>
      </c>
      <c r="Q882" s="15">
        <f t="shared" si="193"/>
        <v>37</v>
      </c>
      <c r="R882" s="49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9" t="s">
        <v>408</v>
      </c>
      <c r="Q883" s="15">
        <f t="shared" si="193"/>
        <v>38</v>
      </c>
      <c r="R883" s="49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9" t="s">
        <v>408</v>
      </c>
      <c r="Q884" s="15">
        <f t="shared" si="193"/>
        <v>39</v>
      </c>
      <c r="R884" s="49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9" t="s">
        <v>408</v>
      </c>
      <c r="Q885" s="15">
        <f t="shared" si="193"/>
        <v>40</v>
      </c>
      <c r="R885" s="49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9" t="s">
        <v>408</v>
      </c>
      <c r="Q886" s="15">
        <f t="shared" si="193"/>
        <v>41</v>
      </c>
      <c r="R886" s="49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9" t="s">
        <v>408</v>
      </c>
      <c r="Q887" s="15">
        <f t="shared" si="193"/>
        <v>42</v>
      </c>
      <c r="R887" s="49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9" t="s">
        <v>408</v>
      </c>
      <c r="Q888" s="15">
        <f t="shared" si="193"/>
        <v>43</v>
      </c>
      <c r="R888" s="49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9" t="s">
        <v>408</v>
      </c>
      <c r="Q889" s="15">
        <f t="shared" si="193"/>
        <v>44</v>
      </c>
      <c r="R889" s="49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9" t="s">
        <v>408</v>
      </c>
      <c r="Q890" s="15">
        <f t="shared" si="193"/>
        <v>45</v>
      </c>
      <c r="R890" s="49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9" t="s">
        <v>408</v>
      </c>
      <c r="Q891" s="15">
        <f t="shared" si="193"/>
        <v>46</v>
      </c>
      <c r="R891" s="49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9" t="s">
        <v>408</v>
      </c>
      <c r="Q892" s="15">
        <f t="shared" si="193"/>
        <v>47</v>
      </c>
      <c r="R892" s="49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9" t="s">
        <v>408</v>
      </c>
      <c r="Q893" s="15">
        <f t="shared" si="193"/>
        <v>48</v>
      </c>
      <c r="R893" s="49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9" t="s">
        <v>408</v>
      </c>
      <c r="Q894" s="15">
        <f t="shared" si="193"/>
        <v>49</v>
      </c>
      <c r="R894" s="49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9" t="s">
        <v>408</v>
      </c>
      <c r="Q895" s="15">
        <f t="shared" si="193"/>
        <v>50</v>
      </c>
      <c r="R895" s="49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9" t="s">
        <v>408</v>
      </c>
      <c r="Q896" s="15">
        <f t="shared" si="193"/>
        <v>0</v>
      </c>
      <c r="R896" s="49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9" t="s">
        <v>408</v>
      </c>
      <c r="Q897" s="15">
        <f t="shared" si="193"/>
        <v>1</v>
      </c>
      <c r="R897" s="49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9" t="s">
        <v>408</v>
      </c>
      <c r="Q898" s="15">
        <f t="shared" si="193"/>
        <v>2</v>
      </c>
      <c r="R898" s="49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9" t="s">
        <v>408</v>
      </c>
      <c r="Q899" s="15">
        <f t="shared" si="193"/>
        <v>3</v>
      </c>
      <c r="R899" s="49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9" t="s">
        <v>408</v>
      </c>
      <c r="Q900" s="15">
        <f t="shared" si="193"/>
        <v>4</v>
      </c>
      <c r="R900" s="49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9" t="s">
        <v>408</v>
      </c>
      <c r="Q901" s="15">
        <f t="shared" si="193"/>
        <v>5</v>
      </c>
      <c r="R901" s="49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9" t="s">
        <v>408</v>
      </c>
      <c r="Q902" s="15">
        <f t="shared" si="193"/>
        <v>6</v>
      </c>
      <c r="R902" s="49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9" t="s">
        <v>408</v>
      </c>
      <c r="Q903" s="15">
        <f t="shared" si="193"/>
        <v>7</v>
      </c>
      <c r="R903" s="49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9" t="s">
        <v>408</v>
      </c>
      <c r="Q904" s="15">
        <f t="shared" si="193"/>
        <v>8</v>
      </c>
      <c r="R904" s="49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9" t="s">
        <v>408</v>
      </c>
      <c r="Q905" s="15">
        <f t="shared" si="193"/>
        <v>9</v>
      </c>
      <c r="R905" s="49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9" t="s">
        <v>408</v>
      </c>
      <c r="Q906" s="15">
        <f t="shared" si="193"/>
        <v>10</v>
      </c>
      <c r="R906" s="49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9" t="s">
        <v>408</v>
      </c>
      <c r="Q907" s="15">
        <f t="shared" si="193"/>
        <v>11</v>
      </c>
      <c r="R907" s="49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9" t="s">
        <v>408</v>
      </c>
      <c r="Q908" s="15">
        <f t="shared" si="193"/>
        <v>12</v>
      </c>
      <c r="R908" s="49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9" t="s">
        <v>408</v>
      </c>
      <c r="Q909" s="15">
        <f t="shared" si="193"/>
        <v>13</v>
      </c>
      <c r="R909" s="49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9" t="s">
        <v>408</v>
      </c>
      <c r="Q910" s="15">
        <f t="shared" si="193"/>
        <v>14</v>
      </c>
      <c r="R910" s="49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9" t="s">
        <v>408</v>
      </c>
      <c r="Q911" s="15">
        <f t="shared" si="193"/>
        <v>15</v>
      </c>
      <c r="R911" s="49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9" t="s">
        <v>408</v>
      </c>
      <c r="Q912" s="15">
        <f t="shared" si="193"/>
        <v>16</v>
      </c>
      <c r="R912" s="49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9" t="s">
        <v>408</v>
      </c>
      <c r="Q913" s="15">
        <f t="shared" ref="Q913:Q976" si="205">MOD(M913-1,51)</f>
        <v>17</v>
      </c>
      <c r="R913" s="49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9" t="s">
        <v>408</v>
      </c>
      <c r="Q914" s="15">
        <f t="shared" si="205"/>
        <v>18</v>
      </c>
      <c r="R914" s="49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9" t="s">
        <v>408</v>
      </c>
      <c r="Q915" s="15">
        <f t="shared" si="205"/>
        <v>19</v>
      </c>
      <c r="R915" s="49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9" t="s">
        <v>408</v>
      </c>
      <c r="Q916" s="15">
        <f t="shared" si="205"/>
        <v>20</v>
      </c>
      <c r="R916" s="49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9" t="s">
        <v>408</v>
      </c>
      <c r="Q917" s="15">
        <f t="shared" si="205"/>
        <v>21</v>
      </c>
      <c r="R917" s="49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9" t="s">
        <v>408</v>
      </c>
      <c r="Q918" s="15">
        <f t="shared" si="205"/>
        <v>22</v>
      </c>
      <c r="R918" s="49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9" t="s">
        <v>408</v>
      </c>
      <c r="Q919" s="15">
        <f t="shared" si="205"/>
        <v>23</v>
      </c>
      <c r="R919" s="49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9" t="s">
        <v>408</v>
      </c>
      <c r="Q920" s="15">
        <f t="shared" si="205"/>
        <v>24</v>
      </c>
      <c r="R920" s="49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9" t="s">
        <v>408</v>
      </c>
      <c r="Q921" s="15">
        <f t="shared" si="205"/>
        <v>25</v>
      </c>
      <c r="R921" s="49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9" t="s">
        <v>408</v>
      </c>
      <c r="Q922" s="15">
        <f t="shared" si="205"/>
        <v>26</v>
      </c>
      <c r="R922" s="49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9" t="s">
        <v>408</v>
      </c>
      <c r="Q923" s="15">
        <f t="shared" si="205"/>
        <v>27</v>
      </c>
      <c r="R923" s="49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9" t="s">
        <v>408</v>
      </c>
      <c r="Q924" s="15">
        <f t="shared" si="205"/>
        <v>28</v>
      </c>
      <c r="R924" s="49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9" t="s">
        <v>408</v>
      </c>
      <c r="Q925" s="15">
        <f t="shared" si="205"/>
        <v>29</v>
      </c>
      <c r="R925" s="49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9" t="s">
        <v>408</v>
      </c>
      <c r="Q926" s="15">
        <f t="shared" si="205"/>
        <v>30</v>
      </c>
      <c r="R926" s="49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9" t="s">
        <v>408</v>
      </c>
      <c r="Q927" s="15">
        <f t="shared" si="205"/>
        <v>31</v>
      </c>
      <c r="R927" s="49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9" t="s">
        <v>408</v>
      </c>
      <c r="Q928" s="15">
        <f t="shared" si="205"/>
        <v>32</v>
      </c>
      <c r="R928" s="49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9" t="s">
        <v>408</v>
      </c>
      <c r="Q929" s="15">
        <f t="shared" si="205"/>
        <v>33</v>
      </c>
      <c r="R929" s="49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9" t="s">
        <v>408</v>
      </c>
      <c r="Q930" s="15">
        <f t="shared" si="205"/>
        <v>34</v>
      </c>
      <c r="R930" s="49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9" t="s">
        <v>408</v>
      </c>
      <c r="Q931" s="15">
        <f t="shared" si="205"/>
        <v>35</v>
      </c>
      <c r="R931" s="49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9" t="s">
        <v>408</v>
      </c>
      <c r="Q932" s="15">
        <f t="shared" si="205"/>
        <v>36</v>
      </c>
      <c r="R932" s="49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9" t="s">
        <v>408</v>
      </c>
      <c r="Q933" s="15">
        <f t="shared" si="205"/>
        <v>37</v>
      </c>
      <c r="R933" s="49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9" t="s">
        <v>408</v>
      </c>
      <c r="Q934" s="15">
        <f t="shared" si="205"/>
        <v>38</v>
      </c>
      <c r="R934" s="49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9" t="s">
        <v>408</v>
      </c>
      <c r="Q935" s="15">
        <f t="shared" si="205"/>
        <v>39</v>
      </c>
      <c r="R935" s="49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9" t="s">
        <v>408</v>
      </c>
      <c r="Q936" s="15">
        <f t="shared" si="205"/>
        <v>40</v>
      </c>
      <c r="R936" s="49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9" t="s">
        <v>408</v>
      </c>
      <c r="Q937" s="15">
        <f t="shared" si="205"/>
        <v>41</v>
      </c>
      <c r="R937" s="49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9" t="s">
        <v>408</v>
      </c>
      <c r="Q938" s="15">
        <f t="shared" si="205"/>
        <v>42</v>
      </c>
      <c r="R938" s="49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9" t="s">
        <v>408</v>
      </c>
      <c r="Q939" s="15">
        <f t="shared" si="205"/>
        <v>43</v>
      </c>
      <c r="R939" s="49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9" t="s">
        <v>408</v>
      </c>
      <c r="Q940" s="15">
        <f t="shared" si="205"/>
        <v>44</v>
      </c>
      <c r="R940" s="49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9" t="s">
        <v>408</v>
      </c>
      <c r="Q941" s="15">
        <f t="shared" si="205"/>
        <v>45</v>
      </c>
      <c r="R941" s="49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9" t="s">
        <v>408</v>
      </c>
      <c r="Q942" s="15">
        <f t="shared" si="205"/>
        <v>46</v>
      </c>
      <c r="R942" s="49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9" t="s">
        <v>408</v>
      </c>
      <c r="Q943" s="15">
        <f t="shared" si="205"/>
        <v>47</v>
      </c>
      <c r="R943" s="49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9" t="s">
        <v>408</v>
      </c>
      <c r="Q944" s="15">
        <f t="shared" si="205"/>
        <v>48</v>
      </c>
      <c r="R944" s="49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9" t="s">
        <v>408</v>
      </c>
      <c r="Q945" s="15">
        <f t="shared" si="205"/>
        <v>49</v>
      </c>
      <c r="R945" s="49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9" t="s">
        <v>408</v>
      </c>
      <c r="Q946" s="15">
        <f t="shared" si="205"/>
        <v>50</v>
      </c>
      <c r="R946" s="49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9" t="s">
        <v>408</v>
      </c>
      <c r="Q947" s="15">
        <f t="shared" si="205"/>
        <v>0</v>
      </c>
      <c r="R947" s="49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9" t="s">
        <v>408</v>
      </c>
      <c r="Q948" s="15">
        <f t="shared" si="205"/>
        <v>1</v>
      </c>
      <c r="R948" s="49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9" t="s">
        <v>408</v>
      </c>
      <c r="Q949" s="15">
        <f t="shared" si="205"/>
        <v>2</v>
      </c>
      <c r="R949" s="49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9" t="s">
        <v>408</v>
      </c>
      <c r="Q950" s="15">
        <f t="shared" si="205"/>
        <v>3</v>
      </c>
      <c r="R950" s="49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9" t="s">
        <v>408</v>
      </c>
      <c r="Q951" s="15">
        <f t="shared" si="205"/>
        <v>4</v>
      </c>
      <c r="R951" s="49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9" t="s">
        <v>408</v>
      </c>
      <c r="Q952" s="15">
        <f t="shared" si="205"/>
        <v>5</v>
      </c>
      <c r="R952" s="49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9" t="s">
        <v>408</v>
      </c>
      <c r="Q953" s="15">
        <f t="shared" si="205"/>
        <v>6</v>
      </c>
      <c r="R953" s="49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9" t="s">
        <v>408</v>
      </c>
      <c r="Q954" s="15">
        <f t="shared" si="205"/>
        <v>7</v>
      </c>
      <c r="R954" s="49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9" t="s">
        <v>408</v>
      </c>
      <c r="Q955" s="15">
        <f t="shared" si="205"/>
        <v>8</v>
      </c>
      <c r="R955" s="49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9" t="s">
        <v>408</v>
      </c>
      <c r="Q956" s="15">
        <f t="shared" si="205"/>
        <v>9</v>
      </c>
      <c r="R956" s="49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9" t="s">
        <v>408</v>
      </c>
      <c r="Q957" s="15">
        <f t="shared" si="205"/>
        <v>10</v>
      </c>
      <c r="R957" s="49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9" t="s">
        <v>408</v>
      </c>
      <c r="Q958" s="15">
        <f t="shared" si="205"/>
        <v>11</v>
      </c>
      <c r="R958" s="49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9" t="s">
        <v>408</v>
      </c>
      <c r="Q959" s="15">
        <f t="shared" si="205"/>
        <v>12</v>
      </c>
      <c r="R959" s="49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9" t="s">
        <v>408</v>
      </c>
      <c r="Q960" s="15">
        <f t="shared" si="205"/>
        <v>13</v>
      </c>
      <c r="R960" s="49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9" t="s">
        <v>408</v>
      </c>
      <c r="Q961" s="15">
        <f t="shared" si="205"/>
        <v>14</v>
      </c>
      <c r="R961" s="49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9" t="s">
        <v>408</v>
      </c>
      <c r="Q962" s="15">
        <f t="shared" si="205"/>
        <v>15</v>
      </c>
      <c r="R962" s="49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9" t="s">
        <v>408</v>
      </c>
      <c r="Q963" s="15">
        <f t="shared" si="205"/>
        <v>16</v>
      </c>
      <c r="R963" s="49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9" t="s">
        <v>408</v>
      </c>
      <c r="Q964" s="15">
        <f t="shared" si="205"/>
        <v>17</v>
      </c>
      <c r="R964" s="49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9" t="s">
        <v>408</v>
      </c>
      <c r="Q965" s="15">
        <f t="shared" si="205"/>
        <v>18</v>
      </c>
      <c r="R965" s="49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9" t="s">
        <v>408</v>
      </c>
      <c r="Q966" s="15">
        <f t="shared" si="205"/>
        <v>19</v>
      </c>
      <c r="R966" s="49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9" t="s">
        <v>408</v>
      </c>
      <c r="Q967" s="15">
        <f t="shared" si="205"/>
        <v>20</v>
      </c>
      <c r="R967" s="49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9" t="s">
        <v>408</v>
      </c>
      <c r="Q968" s="15">
        <f t="shared" si="205"/>
        <v>21</v>
      </c>
      <c r="R968" s="49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9" t="s">
        <v>408</v>
      </c>
      <c r="Q969" s="15">
        <f t="shared" si="205"/>
        <v>22</v>
      </c>
      <c r="R969" s="49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9" t="s">
        <v>408</v>
      </c>
      <c r="Q970" s="15">
        <f t="shared" si="205"/>
        <v>23</v>
      </c>
      <c r="R970" s="49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9" t="s">
        <v>408</v>
      </c>
      <c r="Q971" s="15">
        <f t="shared" si="205"/>
        <v>24</v>
      </c>
      <c r="R971" s="49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9" t="s">
        <v>408</v>
      </c>
      <c r="Q972" s="15">
        <f t="shared" si="205"/>
        <v>25</v>
      </c>
      <c r="R972" s="49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9" t="s">
        <v>408</v>
      </c>
      <c r="Q973" s="15">
        <f t="shared" si="205"/>
        <v>26</v>
      </c>
      <c r="R973" s="49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9" t="s">
        <v>408</v>
      </c>
      <c r="Q974" s="15">
        <f t="shared" si="205"/>
        <v>27</v>
      </c>
      <c r="R974" s="49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9" t="s">
        <v>408</v>
      </c>
      <c r="Q975" s="15">
        <f t="shared" si="205"/>
        <v>28</v>
      </c>
      <c r="R975" s="49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9" t="s">
        <v>408</v>
      </c>
      <c r="Q976" s="15">
        <f t="shared" si="205"/>
        <v>29</v>
      </c>
      <c r="R976" s="49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9" t="s">
        <v>408</v>
      </c>
      <c r="Q977" s="15">
        <f t="shared" ref="Q977:Q1040" si="217">MOD(M977-1,51)</f>
        <v>30</v>
      </c>
      <c r="R977" s="49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9" t="s">
        <v>408</v>
      </c>
      <c r="Q978" s="15">
        <f t="shared" si="217"/>
        <v>31</v>
      </c>
      <c r="R978" s="49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9" t="s">
        <v>408</v>
      </c>
      <c r="Q979" s="15">
        <f t="shared" si="217"/>
        <v>32</v>
      </c>
      <c r="R979" s="49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9" t="s">
        <v>408</v>
      </c>
      <c r="Q980" s="15">
        <f t="shared" si="217"/>
        <v>33</v>
      </c>
      <c r="R980" s="49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9" t="s">
        <v>408</v>
      </c>
      <c r="Q981" s="15">
        <f t="shared" si="217"/>
        <v>34</v>
      </c>
      <c r="R981" s="49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9" t="s">
        <v>408</v>
      </c>
      <c r="Q982" s="15">
        <f t="shared" si="217"/>
        <v>35</v>
      </c>
      <c r="R982" s="49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9" t="s">
        <v>408</v>
      </c>
      <c r="Q983" s="15">
        <f t="shared" si="217"/>
        <v>36</v>
      </c>
      <c r="R983" s="49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9" t="s">
        <v>408</v>
      </c>
      <c r="Q984" s="15">
        <f t="shared" si="217"/>
        <v>37</v>
      </c>
      <c r="R984" s="49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9" t="s">
        <v>408</v>
      </c>
      <c r="Q985" s="15">
        <f t="shared" si="217"/>
        <v>38</v>
      </c>
      <c r="R985" s="49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9" t="s">
        <v>408</v>
      </c>
      <c r="Q986" s="15">
        <f t="shared" si="217"/>
        <v>39</v>
      </c>
      <c r="R986" s="49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9" t="s">
        <v>408</v>
      </c>
      <c r="Q987" s="15">
        <f t="shared" si="217"/>
        <v>40</v>
      </c>
      <c r="R987" s="49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9" t="s">
        <v>408</v>
      </c>
      <c r="Q988" s="15">
        <f t="shared" si="217"/>
        <v>41</v>
      </c>
      <c r="R988" s="49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9" t="s">
        <v>408</v>
      </c>
      <c r="Q989" s="15">
        <f t="shared" si="217"/>
        <v>42</v>
      </c>
      <c r="R989" s="49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9" t="s">
        <v>408</v>
      </c>
      <c r="Q990" s="15">
        <f t="shared" si="217"/>
        <v>43</v>
      </c>
      <c r="R990" s="49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9" t="s">
        <v>408</v>
      </c>
      <c r="Q991" s="15">
        <f t="shared" si="217"/>
        <v>44</v>
      </c>
      <c r="R991" s="49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9" t="s">
        <v>408</v>
      </c>
      <c r="Q992" s="15">
        <f t="shared" si="217"/>
        <v>45</v>
      </c>
      <c r="R992" s="49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9" t="s">
        <v>408</v>
      </c>
      <c r="Q993" s="15">
        <f t="shared" si="217"/>
        <v>46</v>
      </c>
      <c r="R993" s="49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9" t="s">
        <v>408</v>
      </c>
      <c r="Q994" s="15">
        <f t="shared" si="217"/>
        <v>47</v>
      </c>
      <c r="R994" s="49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9" t="s">
        <v>408</v>
      </c>
      <c r="Q995" s="15">
        <f t="shared" si="217"/>
        <v>48</v>
      </c>
      <c r="R995" s="49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9" t="s">
        <v>408</v>
      </c>
      <c r="Q996" s="15">
        <f t="shared" si="217"/>
        <v>49</v>
      </c>
      <c r="R996" s="49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9" t="s">
        <v>408</v>
      </c>
      <c r="Q997" s="15">
        <f t="shared" si="217"/>
        <v>50</v>
      </c>
      <c r="R997" s="49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9" t="s">
        <v>408</v>
      </c>
      <c r="Q998" s="15">
        <f t="shared" si="217"/>
        <v>0</v>
      </c>
      <c r="R998" s="49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9" t="s">
        <v>408</v>
      </c>
      <c r="Q999" s="15">
        <f t="shared" si="217"/>
        <v>1</v>
      </c>
      <c r="R999" s="49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9" t="s">
        <v>408</v>
      </c>
      <c r="Q1000" s="15">
        <f t="shared" si="217"/>
        <v>2</v>
      </c>
      <c r="R1000" s="49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9" t="s">
        <v>408</v>
      </c>
      <c r="Q1001" s="15">
        <f t="shared" si="217"/>
        <v>3</v>
      </c>
      <c r="R1001" s="49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9" t="s">
        <v>408</v>
      </c>
      <c r="Q1002" s="15">
        <f t="shared" si="217"/>
        <v>4</v>
      </c>
      <c r="R1002" s="49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9" t="s">
        <v>408</v>
      </c>
      <c r="Q1003" s="15">
        <f t="shared" si="217"/>
        <v>5</v>
      </c>
      <c r="R1003" s="49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9" t="s">
        <v>408</v>
      </c>
      <c r="Q1004" s="15">
        <f t="shared" si="217"/>
        <v>6</v>
      </c>
      <c r="R1004" s="49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9" t="s">
        <v>408</v>
      </c>
      <c r="Q1005" s="15">
        <f t="shared" si="217"/>
        <v>7</v>
      </c>
      <c r="R1005" s="49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9" t="s">
        <v>408</v>
      </c>
      <c r="Q1006" s="15">
        <f t="shared" si="217"/>
        <v>8</v>
      </c>
      <c r="R1006" s="49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9" t="s">
        <v>408</v>
      </c>
      <c r="Q1007" s="15">
        <f t="shared" si="217"/>
        <v>9</v>
      </c>
      <c r="R1007" s="49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9" t="s">
        <v>408</v>
      </c>
      <c r="Q1008" s="15">
        <f t="shared" si="217"/>
        <v>10</v>
      </c>
      <c r="R1008" s="49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9" t="s">
        <v>408</v>
      </c>
      <c r="Q1009" s="15">
        <f t="shared" si="217"/>
        <v>11</v>
      </c>
      <c r="R1009" s="49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9" t="s">
        <v>408</v>
      </c>
      <c r="Q1010" s="15">
        <f t="shared" si="217"/>
        <v>12</v>
      </c>
      <c r="R1010" s="49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9" t="s">
        <v>408</v>
      </c>
      <c r="Q1011" s="15">
        <f t="shared" si="217"/>
        <v>13</v>
      </c>
      <c r="R1011" s="49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9" t="s">
        <v>408</v>
      </c>
      <c r="Q1012" s="15">
        <f t="shared" si="217"/>
        <v>14</v>
      </c>
      <c r="R1012" s="49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9" t="s">
        <v>408</v>
      </c>
      <c r="Q1013" s="15">
        <f t="shared" si="217"/>
        <v>15</v>
      </c>
      <c r="R1013" s="49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9" t="s">
        <v>408</v>
      </c>
      <c r="Q1014" s="15">
        <f t="shared" si="217"/>
        <v>16</v>
      </c>
      <c r="R1014" s="49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9" t="s">
        <v>408</v>
      </c>
      <c r="Q1015" s="15">
        <f t="shared" si="217"/>
        <v>17</v>
      </c>
      <c r="R1015" s="49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9" t="s">
        <v>408</v>
      </c>
      <c r="Q1016" s="15">
        <f t="shared" si="217"/>
        <v>18</v>
      </c>
      <c r="R1016" s="49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9" t="s">
        <v>408</v>
      </c>
      <c r="Q1017" s="15">
        <f t="shared" si="217"/>
        <v>19</v>
      </c>
      <c r="R1017" s="49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9" t="s">
        <v>408</v>
      </c>
      <c r="Q1018" s="15">
        <f t="shared" si="217"/>
        <v>20</v>
      </c>
      <c r="R1018" s="49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9" t="s">
        <v>408</v>
      </c>
      <c r="Q1019" s="15">
        <f t="shared" si="217"/>
        <v>21</v>
      </c>
      <c r="R1019" s="49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9" t="s">
        <v>408</v>
      </c>
      <c r="Q1020" s="15">
        <f t="shared" si="217"/>
        <v>22</v>
      </c>
      <c r="R1020" s="49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9" t="s">
        <v>408</v>
      </c>
      <c r="Q1021" s="15">
        <f t="shared" si="217"/>
        <v>23</v>
      </c>
      <c r="R1021" s="49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9" t="s">
        <v>408</v>
      </c>
      <c r="Q1022" s="15">
        <f t="shared" si="217"/>
        <v>24</v>
      </c>
      <c r="R1022" s="49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9" t="s">
        <v>408</v>
      </c>
      <c r="Q1023" s="15">
        <f t="shared" si="217"/>
        <v>25</v>
      </c>
      <c r="R1023" s="49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9" t="s">
        <v>408</v>
      </c>
      <c r="Q1024" s="15">
        <f t="shared" si="217"/>
        <v>26</v>
      </c>
      <c r="R1024" s="49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9" t="s">
        <v>408</v>
      </c>
      <c r="Q1025" s="15">
        <f t="shared" si="217"/>
        <v>27</v>
      </c>
      <c r="R1025" s="49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9" t="s">
        <v>408</v>
      </c>
      <c r="Q1026" s="15">
        <f t="shared" si="217"/>
        <v>28</v>
      </c>
      <c r="R1026" s="49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9" t="s">
        <v>408</v>
      </c>
      <c r="Q1027" s="15">
        <f t="shared" si="217"/>
        <v>29</v>
      </c>
      <c r="R1027" s="49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9" t="s">
        <v>408</v>
      </c>
      <c r="Q1028" s="15">
        <f t="shared" si="217"/>
        <v>30</v>
      </c>
      <c r="R1028" s="49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9" t="s">
        <v>408</v>
      </c>
      <c r="Q1029" s="15">
        <f t="shared" si="217"/>
        <v>31</v>
      </c>
      <c r="R1029" s="49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9" t="s">
        <v>408</v>
      </c>
      <c r="Q1030" s="15">
        <f t="shared" si="217"/>
        <v>32</v>
      </c>
      <c r="R1030" s="49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9" t="s">
        <v>408</v>
      </c>
      <c r="Q1031" s="15">
        <f t="shared" si="217"/>
        <v>33</v>
      </c>
      <c r="R1031" s="49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9" t="s">
        <v>408</v>
      </c>
      <c r="Q1032" s="15">
        <f t="shared" si="217"/>
        <v>34</v>
      </c>
      <c r="R1032" s="49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9" t="s">
        <v>408</v>
      </c>
      <c r="Q1033" s="15">
        <f t="shared" si="217"/>
        <v>35</v>
      </c>
      <c r="R1033" s="49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9" t="s">
        <v>408</v>
      </c>
      <c r="Q1034" s="15">
        <f t="shared" si="217"/>
        <v>36</v>
      </c>
      <c r="R1034" s="49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9" t="s">
        <v>408</v>
      </c>
      <c r="Q1035" s="15">
        <f t="shared" si="217"/>
        <v>37</v>
      </c>
      <c r="R1035" s="49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9" t="s">
        <v>408</v>
      </c>
      <c r="Q1036" s="15">
        <f t="shared" si="217"/>
        <v>38</v>
      </c>
      <c r="R1036" s="49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9" t="s">
        <v>408</v>
      </c>
      <c r="Q1037" s="15">
        <f t="shared" si="217"/>
        <v>39</v>
      </c>
      <c r="R1037" s="49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9" t="s">
        <v>408</v>
      </c>
      <c r="Q1038" s="15">
        <f t="shared" si="217"/>
        <v>40</v>
      </c>
      <c r="R1038" s="49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9" t="s">
        <v>408</v>
      </c>
      <c r="Q1039" s="15">
        <f t="shared" si="217"/>
        <v>41</v>
      </c>
      <c r="R1039" s="49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9" t="s">
        <v>408</v>
      </c>
      <c r="Q1040" s="15">
        <f t="shared" si="217"/>
        <v>42</v>
      </c>
      <c r="R1040" s="49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9" t="s">
        <v>408</v>
      </c>
      <c r="Q1041" s="15">
        <f t="shared" ref="Q1041:Q1079" si="229">MOD(M1041-1,51)</f>
        <v>43</v>
      </c>
      <c r="R1041" s="49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9" t="s">
        <v>408</v>
      </c>
      <c r="Q1042" s="15">
        <f t="shared" si="229"/>
        <v>44</v>
      </c>
      <c r="R1042" s="49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9" t="s">
        <v>408</v>
      </c>
      <c r="Q1043" s="15">
        <f t="shared" si="229"/>
        <v>45</v>
      </c>
      <c r="R1043" s="49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9" t="s">
        <v>408</v>
      </c>
      <c r="Q1044" s="15">
        <f t="shared" si="229"/>
        <v>46</v>
      </c>
      <c r="R1044" s="49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9" t="s">
        <v>408</v>
      </c>
      <c r="Q1045" s="15">
        <f t="shared" si="229"/>
        <v>47</v>
      </c>
      <c r="R1045" s="49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9" t="s">
        <v>408</v>
      </c>
      <c r="Q1046" s="15">
        <f t="shared" si="229"/>
        <v>48</v>
      </c>
      <c r="R1046" s="49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9" t="s">
        <v>408</v>
      </c>
      <c r="Q1047" s="15">
        <f t="shared" si="229"/>
        <v>49</v>
      </c>
      <c r="R1047" s="49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9" t="s">
        <v>408</v>
      </c>
      <c r="Q1048" s="15">
        <f t="shared" si="229"/>
        <v>50</v>
      </c>
      <c r="R1048" s="49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9" t="s">
        <v>408</v>
      </c>
      <c r="Q1049" s="15">
        <f t="shared" si="229"/>
        <v>0</v>
      </c>
      <c r="R1049" s="49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9" t="s">
        <v>408</v>
      </c>
      <c r="Q1050" s="15">
        <f t="shared" si="229"/>
        <v>1</v>
      </c>
      <c r="R1050" s="49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9" t="s">
        <v>408</v>
      </c>
      <c r="Q1051" s="15">
        <f t="shared" si="229"/>
        <v>2</v>
      </c>
      <c r="R1051" s="49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9" t="s">
        <v>408</v>
      </c>
      <c r="Q1052" s="15">
        <f t="shared" si="229"/>
        <v>3</v>
      </c>
      <c r="R1052" s="49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9" t="s">
        <v>408</v>
      </c>
      <c r="Q1053" s="15">
        <f t="shared" si="229"/>
        <v>4</v>
      </c>
      <c r="R1053" s="49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9" t="s">
        <v>408</v>
      </c>
      <c r="Q1054" s="15">
        <f t="shared" si="229"/>
        <v>5</v>
      </c>
      <c r="R1054" s="49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9" t="s">
        <v>408</v>
      </c>
      <c r="Q1055" s="15">
        <f t="shared" si="229"/>
        <v>6</v>
      </c>
      <c r="R1055" s="49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9" t="s">
        <v>408</v>
      </c>
      <c r="Q1056" s="15">
        <f t="shared" si="229"/>
        <v>7</v>
      </c>
      <c r="R1056" s="49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9" t="s">
        <v>408</v>
      </c>
      <c r="Q1057" s="15">
        <f t="shared" si="229"/>
        <v>8</v>
      </c>
      <c r="R1057" s="49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9" t="s">
        <v>408</v>
      </c>
      <c r="Q1058" s="15">
        <f t="shared" si="229"/>
        <v>9</v>
      </c>
      <c r="R1058" s="49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9" t="s">
        <v>408</v>
      </c>
      <c r="Q1059" s="15">
        <f t="shared" si="229"/>
        <v>10</v>
      </c>
      <c r="R1059" s="49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9" t="s">
        <v>408</v>
      </c>
      <c r="Q1060" s="15">
        <f t="shared" si="229"/>
        <v>11</v>
      </c>
      <c r="R1060" s="49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9" t="s">
        <v>408</v>
      </c>
      <c r="Q1061" s="15">
        <f t="shared" si="229"/>
        <v>12</v>
      </c>
      <c r="R1061" s="49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9" t="s">
        <v>408</v>
      </c>
      <c r="Q1062" s="15">
        <f t="shared" si="229"/>
        <v>13</v>
      </c>
      <c r="R1062" s="49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9" t="s">
        <v>408</v>
      </c>
      <c r="Q1063" s="15">
        <f t="shared" si="229"/>
        <v>14</v>
      </c>
      <c r="R1063" s="49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9" t="s">
        <v>408</v>
      </c>
      <c r="Q1064" s="15">
        <f t="shared" si="229"/>
        <v>15</v>
      </c>
      <c r="R1064" s="49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9" t="s">
        <v>408</v>
      </c>
      <c r="Q1065" s="15">
        <f t="shared" si="229"/>
        <v>16</v>
      </c>
      <c r="R1065" s="49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9" t="s">
        <v>408</v>
      </c>
      <c r="Q1066" s="15">
        <f t="shared" si="229"/>
        <v>17</v>
      </c>
      <c r="R1066" s="49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9" t="s">
        <v>408</v>
      </c>
      <c r="Q1067" s="15">
        <f t="shared" si="229"/>
        <v>18</v>
      </c>
      <c r="R1067" s="49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9" t="s">
        <v>408</v>
      </c>
      <c r="Q1068" s="15">
        <f t="shared" si="229"/>
        <v>19</v>
      </c>
      <c r="R1068" s="49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9" t="s">
        <v>408</v>
      </c>
      <c r="Q1069" s="15">
        <f t="shared" si="229"/>
        <v>20</v>
      </c>
      <c r="R1069" s="49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9" t="s">
        <v>408</v>
      </c>
      <c r="Q1070" s="15">
        <f t="shared" si="229"/>
        <v>21</v>
      </c>
      <c r="R1070" s="49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9" t="s">
        <v>408</v>
      </c>
      <c r="Q1071" s="15">
        <f t="shared" si="229"/>
        <v>22</v>
      </c>
      <c r="R1071" s="49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9" t="s">
        <v>408</v>
      </c>
      <c r="Q1072" s="15">
        <f t="shared" si="229"/>
        <v>23</v>
      </c>
      <c r="R1072" s="49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9" t="s">
        <v>408</v>
      </c>
      <c r="Q1073" s="15">
        <f t="shared" si="229"/>
        <v>24</v>
      </c>
      <c r="R1073" s="49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9" t="s">
        <v>408</v>
      </c>
      <c r="Q1074" s="15">
        <f t="shared" si="229"/>
        <v>25</v>
      </c>
      <c r="R1074" s="49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9" t="s">
        <v>408</v>
      </c>
      <c r="Q1075" s="15">
        <f t="shared" si="229"/>
        <v>26</v>
      </c>
      <c r="R1075" s="49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9" t="s">
        <v>408</v>
      </c>
      <c r="Q1076" s="15">
        <f t="shared" si="229"/>
        <v>27</v>
      </c>
      <c r="R1076" s="49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9" t="s">
        <v>408</v>
      </c>
      <c r="Q1077" s="15">
        <f t="shared" si="229"/>
        <v>28</v>
      </c>
      <c r="R1077" s="49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9" t="s">
        <v>408</v>
      </c>
      <c r="Q1078" s="15">
        <f t="shared" si="229"/>
        <v>29</v>
      </c>
      <c r="R1078" s="49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9" t="s">
        <v>408</v>
      </c>
      <c r="Q1079" s="15">
        <f t="shared" si="229"/>
        <v>30</v>
      </c>
      <c r="R1079" s="49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52" t="s">
        <v>408</v>
      </c>
      <c r="Q1080" s="15">
        <f t="shared" ref="Q1080:Q1129" si="241">MOD(M1080-1,51)</f>
        <v>31</v>
      </c>
      <c r="R1080" s="52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52" t="s">
        <v>408</v>
      </c>
      <c r="Q1081" s="15">
        <f t="shared" si="241"/>
        <v>32</v>
      </c>
      <c r="R1081" s="52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52" t="s">
        <v>408</v>
      </c>
      <c r="Q1082" s="15">
        <f t="shared" si="241"/>
        <v>33</v>
      </c>
      <c r="R1082" s="52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52" t="s">
        <v>408</v>
      </c>
      <c r="Q1083" s="15">
        <f t="shared" si="241"/>
        <v>34</v>
      </c>
      <c r="R1083" s="52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52" t="s">
        <v>408</v>
      </c>
      <c r="Q1084" s="15">
        <f t="shared" si="241"/>
        <v>35</v>
      </c>
      <c r="R1084" s="52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52" t="s">
        <v>408</v>
      </c>
      <c r="Q1085" s="15">
        <f t="shared" si="241"/>
        <v>36</v>
      </c>
      <c r="R1085" s="52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52" t="s">
        <v>408</v>
      </c>
      <c r="Q1086" s="15">
        <f t="shared" si="241"/>
        <v>37</v>
      </c>
      <c r="R1086" s="52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52" t="s">
        <v>408</v>
      </c>
      <c r="Q1087" s="15">
        <f t="shared" si="241"/>
        <v>38</v>
      </c>
      <c r="R1087" s="52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52" t="s">
        <v>408</v>
      </c>
      <c r="Q1088" s="15">
        <f t="shared" si="241"/>
        <v>39</v>
      </c>
      <c r="R1088" s="52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52" t="s">
        <v>408</v>
      </c>
      <c r="Q1089" s="15">
        <f t="shared" si="241"/>
        <v>40</v>
      </c>
      <c r="R1089" s="52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52" t="s">
        <v>408</v>
      </c>
      <c r="Q1090" s="15">
        <f t="shared" si="241"/>
        <v>41</v>
      </c>
      <c r="R1090" s="52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52" t="s">
        <v>408</v>
      </c>
      <c r="Q1091" s="15">
        <f t="shared" si="241"/>
        <v>42</v>
      </c>
      <c r="R1091" s="52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52" t="s">
        <v>408</v>
      </c>
      <c r="Q1092" s="15">
        <f t="shared" si="241"/>
        <v>43</v>
      </c>
      <c r="R1092" s="52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52" t="s">
        <v>408</v>
      </c>
      <c r="Q1093" s="15">
        <f t="shared" si="241"/>
        <v>44</v>
      </c>
      <c r="R1093" s="52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52" t="s">
        <v>408</v>
      </c>
      <c r="Q1094" s="15">
        <f t="shared" si="241"/>
        <v>45</v>
      </c>
      <c r="R1094" s="52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52" t="s">
        <v>408</v>
      </c>
      <c r="Q1095" s="15">
        <f t="shared" si="241"/>
        <v>46</v>
      </c>
      <c r="R1095" s="52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52" t="s">
        <v>408</v>
      </c>
      <c r="Q1096" s="15">
        <f t="shared" si="241"/>
        <v>47</v>
      </c>
      <c r="R1096" s="52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52" t="s">
        <v>408</v>
      </c>
      <c r="Q1097" s="15">
        <f t="shared" si="241"/>
        <v>48</v>
      </c>
      <c r="R1097" s="52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52" t="s">
        <v>408</v>
      </c>
      <c r="Q1098" s="15">
        <f t="shared" si="241"/>
        <v>49</v>
      </c>
      <c r="R1098" s="52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52" t="s">
        <v>408</v>
      </c>
      <c r="Q1099" s="15">
        <f t="shared" si="241"/>
        <v>50</v>
      </c>
      <c r="R1099" s="52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52" t="s">
        <v>408</v>
      </c>
      <c r="Q1100" s="15">
        <f t="shared" si="241"/>
        <v>0</v>
      </c>
      <c r="R1100" s="52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52" t="s">
        <v>408</v>
      </c>
      <c r="Q1101" s="15">
        <f t="shared" si="241"/>
        <v>1</v>
      </c>
      <c r="R1101" s="52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52" t="s">
        <v>408</v>
      </c>
      <c r="Q1102" s="15">
        <f t="shared" si="241"/>
        <v>2</v>
      </c>
      <c r="R1102" s="52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52" t="s">
        <v>408</v>
      </c>
      <c r="Q1103" s="15">
        <f t="shared" si="241"/>
        <v>3</v>
      </c>
      <c r="R1103" s="52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52" t="s">
        <v>408</v>
      </c>
      <c r="Q1104" s="15">
        <f t="shared" si="241"/>
        <v>4</v>
      </c>
      <c r="R1104" s="52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52" t="s">
        <v>408</v>
      </c>
      <c r="Q1105" s="15">
        <f t="shared" si="241"/>
        <v>5</v>
      </c>
      <c r="R1105" s="52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52" t="s">
        <v>408</v>
      </c>
      <c r="Q1106" s="15">
        <f t="shared" si="241"/>
        <v>6</v>
      </c>
      <c r="R1106" s="52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52" t="s">
        <v>408</v>
      </c>
      <c r="Q1107" s="15">
        <f t="shared" si="241"/>
        <v>7</v>
      </c>
      <c r="R1107" s="52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52" t="s">
        <v>408</v>
      </c>
      <c r="Q1108" s="15">
        <f t="shared" si="241"/>
        <v>8</v>
      </c>
      <c r="R1108" s="52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52" t="s">
        <v>408</v>
      </c>
      <c r="Q1109" s="15">
        <f t="shared" si="241"/>
        <v>9</v>
      </c>
      <c r="R1109" s="52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52" t="s">
        <v>408</v>
      </c>
      <c r="Q1110" s="15">
        <f t="shared" si="241"/>
        <v>10</v>
      </c>
      <c r="R1110" s="52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52" t="s">
        <v>408</v>
      </c>
      <c r="Q1111" s="15">
        <f t="shared" si="241"/>
        <v>11</v>
      </c>
      <c r="R1111" s="52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52" t="s">
        <v>408</v>
      </c>
      <c r="Q1112" s="15">
        <f t="shared" si="241"/>
        <v>12</v>
      </c>
      <c r="R1112" s="52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52" t="s">
        <v>408</v>
      </c>
      <c r="Q1113" s="15">
        <f t="shared" si="241"/>
        <v>13</v>
      </c>
      <c r="R1113" s="52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52" t="s">
        <v>408</v>
      </c>
      <c r="Q1114" s="15">
        <f t="shared" si="241"/>
        <v>14</v>
      </c>
      <c r="R1114" s="52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52" t="s">
        <v>408</v>
      </c>
      <c r="Q1115" s="15">
        <f t="shared" si="241"/>
        <v>15</v>
      </c>
      <c r="R1115" s="52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52" t="s">
        <v>408</v>
      </c>
      <c r="Q1116" s="15">
        <f t="shared" si="241"/>
        <v>16</v>
      </c>
      <c r="R1116" s="52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52" t="s">
        <v>408</v>
      </c>
      <c r="Q1117" s="15">
        <f t="shared" si="241"/>
        <v>17</v>
      </c>
      <c r="R1117" s="52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52" t="s">
        <v>408</v>
      </c>
      <c r="Q1118" s="15">
        <f t="shared" si="241"/>
        <v>18</v>
      </c>
      <c r="R1118" s="52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52" t="s">
        <v>408</v>
      </c>
      <c r="Q1119" s="15">
        <f t="shared" si="241"/>
        <v>19</v>
      </c>
      <c r="R1119" s="52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52" t="s">
        <v>408</v>
      </c>
      <c r="Q1120" s="15">
        <f t="shared" si="241"/>
        <v>20</v>
      </c>
      <c r="R1120" s="52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52" t="s">
        <v>408</v>
      </c>
      <c r="Q1121" s="15">
        <f t="shared" si="241"/>
        <v>21</v>
      </c>
      <c r="R1121" s="52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52" t="s">
        <v>408</v>
      </c>
      <c r="Q1122" s="15">
        <f t="shared" si="241"/>
        <v>22</v>
      </c>
      <c r="R1122" s="52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52" t="s">
        <v>408</v>
      </c>
      <c r="Q1123" s="15">
        <f t="shared" si="241"/>
        <v>23</v>
      </c>
      <c r="R1123" s="52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52" t="s">
        <v>408</v>
      </c>
      <c r="Q1124" s="15">
        <f t="shared" si="241"/>
        <v>24</v>
      </c>
      <c r="R1124" s="52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52" t="s">
        <v>408</v>
      </c>
      <c r="Q1125" s="15">
        <f t="shared" si="241"/>
        <v>25</v>
      </c>
      <c r="R1125" s="52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52" t="s">
        <v>408</v>
      </c>
      <c r="Q1126" s="15">
        <f t="shared" si="241"/>
        <v>26</v>
      </c>
      <c r="R1126" s="52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52" t="s">
        <v>408</v>
      </c>
      <c r="Q1127" s="15">
        <f t="shared" si="241"/>
        <v>27</v>
      </c>
      <c r="R1127" s="52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52" t="s">
        <v>408</v>
      </c>
      <c r="Q1128" s="15">
        <f t="shared" si="241"/>
        <v>28</v>
      </c>
      <c r="R1128" s="52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52" t="s">
        <v>408</v>
      </c>
      <c r="Q1129" s="15">
        <f t="shared" si="241"/>
        <v>29</v>
      </c>
      <c r="R1129" s="52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52" t="s">
        <v>408</v>
      </c>
      <c r="Q1130" s="15">
        <f t="shared" ref="Q1130:Q1150" si="252">MOD(M1130-1,51)</f>
        <v>30</v>
      </c>
      <c r="R1130" s="52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52" t="s">
        <v>408</v>
      </c>
      <c r="Q1131" s="15">
        <f t="shared" si="252"/>
        <v>31</v>
      </c>
      <c r="R1131" s="52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52" t="s">
        <v>408</v>
      </c>
      <c r="Q1132" s="15">
        <f t="shared" si="252"/>
        <v>32</v>
      </c>
      <c r="R1132" s="52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52" t="s">
        <v>408</v>
      </c>
      <c r="Q1133" s="15">
        <f t="shared" si="252"/>
        <v>33</v>
      </c>
      <c r="R1133" s="52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52" t="s">
        <v>408</v>
      </c>
      <c r="Q1134" s="15">
        <f t="shared" si="252"/>
        <v>34</v>
      </c>
      <c r="R1134" s="52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52" t="s">
        <v>408</v>
      </c>
      <c r="Q1135" s="15">
        <f t="shared" si="252"/>
        <v>35</v>
      </c>
      <c r="R1135" s="52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52" t="s">
        <v>408</v>
      </c>
      <c r="Q1136" s="15">
        <f t="shared" si="252"/>
        <v>36</v>
      </c>
      <c r="R1136" s="52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52" t="s">
        <v>408</v>
      </c>
      <c r="Q1137" s="15">
        <f t="shared" si="252"/>
        <v>37</v>
      </c>
      <c r="R1137" s="52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52" t="s">
        <v>408</v>
      </c>
      <c r="Q1138" s="15">
        <f t="shared" si="252"/>
        <v>38</v>
      </c>
      <c r="R1138" s="52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52" t="s">
        <v>408</v>
      </c>
      <c r="Q1139" s="15">
        <f t="shared" si="252"/>
        <v>39</v>
      </c>
      <c r="R1139" s="52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52" t="s">
        <v>408</v>
      </c>
      <c r="Q1140" s="15">
        <f t="shared" si="252"/>
        <v>40</v>
      </c>
      <c r="R1140" s="52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52" t="s">
        <v>408</v>
      </c>
      <c r="Q1141" s="15">
        <f t="shared" si="252"/>
        <v>41</v>
      </c>
      <c r="R1141" s="52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52" t="s">
        <v>408</v>
      </c>
      <c r="Q1142" s="15">
        <f t="shared" si="252"/>
        <v>42</v>
      </c>
      <c r="R1142" s="52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52" t="s">
        <v>408</v>
      </c>
      <c r="Q1143" s="15">
        <f t="shared" si="252"/>
        <v>43</v>
      </c>
      <c r="R1143" s="52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52" t="s">
        <v>408</v>
      </c>
      <c r="Q1144" s="15">
        <f t="shared" si="252"/>
        <v>44</v>
      </c>
      <c r="R1144" s="52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52" t="s">
        <v>408</v>
      </c>
      <c r="Q1145" s="15">
        <f t="shared" si="252"/>
        <v>45</v>
      </c>
      <c r="R1145" s="52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52" t="s">
        <v>408</v>
      </c>
      <c r="Q1146" s="15">
        <f t="shared" si="252"/>
        <v>46</v>
      </c>
      <c r="R1146" s="52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52" t="s">
        <v>408</v>
      </c>
      <c r="Q1147" s="15">
        <f t="shared" si="252"/>
        <v>47</v>
      </c>
      <c r="R1147" s="52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52" t="s">
        <v>408</v>
      </c>
      <c r="Q1148" s="15">
        <f t="shared" si="252"/>
        <v>48</v>
      </c>
      <c r="R1148" s="52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52" t="s">
        <v>408</v>
      </c>
      <c r="Q1149" s="15">
        <f t="shared" si="252"/>
        <v>49</v>
      </c>
      <c r="R1149" s="52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52" t="s">
        <v>408</v>
      </c>
      <c r="Q1150" s="15">
        <f t="shared" si="252"/>
        <v>50</v>
      </c>
      <c r="R1150" s="52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A232:A249"/>
    <mergeCell ref="A252:A268"/>
    <mergeCell ref="A271:A294"/>
    <mergeCell ref="A297:A321"/>
    <mergeCell ref="A324:A365"/>
    <mergeCell ref="A106:A139"/>
    <mergeCell ref="A142:A175"/>
    <mergeCell ref="A178:A211"/>
    <mergeCell ref="A214:A229"/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103" t="s">
        <v>176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6"/>
      <c r="Q2" s="16"/>
    </row>
    <row r="3" spans="1:17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342</v>
      </c>
      <c r="G3" s="12" t="s">
        <v>174</v>
      </c>
      <c r="H3" s="12" t="s">
        <v>343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181</v>
      </c>
      <c r="P3" s="16"/>
      <c r="Q3" s="12" t="s">
        <v>397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103" t="s">
        <v>238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6"/>
    </row>
    <row r="22" spans="1:22" ht="20.25" x14ac:dyDescent="0.2">
      <c r="A22" s="33"/>
      <c r="D22" s="103" t="s">
        <v>396</v>
      </c>
      <c r="E22" s="103"/>
      <c r="F22" s="103"/>
      <c r="G22" s="103"/>
      <c r="H22" s="103"/>
      <c r="I22" s="103"/>
      <c r="J22" s="103"/>
      <c r="K22" s="103" t="s">
        <v>244</v>
      </c>
      <c r="L22" s="103"/>
      <c r="M22" s="103"/>
      <c r="N22" s="103"/>
      <c r="O22" s="103"/>
      <c r="P22" s="103"/>
      <c r="Q22" s="16"/>
    </row>
    <row r="23" spans="1:22" ht="17.25" x14ac:dyDescent="0.2">
      <c r="A23" s="12" t="s">
        <v>247</v>
      </c>
      <c r="B23" s="12" t="s">
        <v>253</v>
      </c>
      <c r="C23" s="12" t="s">
        <v>246</v>
      </c>
      <c r="D23" s="12" t="s">
        <v>395</v>
      </c>
      <c r="E23" s="12" t="s">
        <v>243</v>
      </c>
      <c r="F23" s="12" t="s">
        <v>240</v>
      </c>
      <c r="G23" s="36" t="s">
        <v>245</v>
      </c>
      <c r="H23" s="12" t="s">
        <v>242</v>
      </c>
      <c r="I23" s="12" t="s">
        <v>335</v>
      </c>
      <c r="J23" s="12" t="s">
        <v>336</v>
      </c>
      <c r="K23" s="12" t="s">
        <v>239</v>
      </c>
      <c r="L23" s="12" t="s">
        <v>240</v>
      </c>
      <c r="M23" s="36" t="s">
        <v>245</v>
      </c>
      <c r="N23" s="12" t="s">
        <v>242</v>
      </c>
      <c r="O23" s="12" t="s">
        <v>241</v>
      </c>
      <c r="P23" s="12" t="s">
        <v>336</v>
      </c>
      <c r="Q23" s="16"/>
      <c r="U23">
        <f>SUM(M24:M27)/30</f>
        <v>87429.066666666666</v>
      </c>
    </row>
    <row r="24" spans="1:22" ht="16.5" x14ac:dyDescent="0.2">
      <c r="A24" s="35" t="s">
        <v>248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249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250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251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252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514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515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516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  <vt:lpstr>卡牌投放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2019-06-28T10:08:48Z</dcterms:modified>
</cp:coreProperties>
</file>